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autoCompressPictures="0"/>
  <bookViews>
    <workbookView xWindow="675" yWindow="0" windowWidth="25440" windowHeight="15780"/>
  </bookViews>
  <sheets>
    <sheet name="OCI" sheetId="6" r:id="rId1"/>
    <sheet name="Petcoke Details" sheetId="17" r:id="rId2"/>
    <sheet name="Emission Factors" sheetId="27" r:id="rId3"/>
    <sheet name="Classification Bounds" sheetId="19" r:id="rId4"/>
    <sheet name="asd" sheetId="9" state="hidden" r:id="rId5"/>
  </sheets>
  <definedNames>
    <definedName name="BarSeries">CHOOSE(IF(ISBLANK(#REF!),1,MATCH(#REF!,Table6[Types of Sort],)),valuesEmissions,sort_emissions_asc,sort_emissions_desc,sort_upstream_asc,sort_upstream_desc,sort_midstream_asc,sort_midstream_desc,sort_downstream_asc,sort_downstream_desc,sort_API_asc,sort_API_desc,sort_emissionsMJ_asc,sort_emissionsMJ_desc,sort_emissionsUSD_asc,sort_EmissionsUSD_desc,sort_EROEI_asc,sort_EROEI_desc,sort_Class_desc,sort_regions_asc)</definedName>
    <definedName name="labelsAPI">OFFSET(valuesAPI,-5,,)</definedName>
    <definedName name="labelsClass">OFFSET(valuesClass,-17,,)</definedName>
    <definedName name="labelsEmissions">OFFSET(valuesEmissions,-22,,)</definedName>
    <definedName name="labelsEmissionsDown">OFFSET(valuesEmissionsDown,-1084,,)</definedName>
    <definedName name="labelsEmissionsMid">OFFSET(valuesEmissionsMid,-1081,,)</definedName>
    <definedName name="labelsEmissionsMJ">OFFSET(valuesEmissionsMJ,-1103,,)</definedName>
    <definedName name="labelsEmissionsUp">OFFSET(valuesEmissionsUp,-1080,,)</definedName>
    <definedName name="labelsEmissionsUSD">OFFSET(valuesEmissionsUSD,-1120,,)</definedName>
    <definedName name="labelsEROEI">OFFSET(valuesEROEI,-1129,,)</definedName>
    <definedName name="OPEMBC">OCI!$G$1071:INDEX(OCI!$G$1071:$XFD$1071,COUNTA(OCI!$G$1071:$XFD$1071))</definedName>
    <definedName name="OPEMDCoke">OCI!$G$1070:INDEX(OCI!$G$1070:$XFD$1070,COUNTA(OCI!$G$1070:$XFD$1070))</definedName>
    <definedName name="OPEMDiesel">OCI!$G$1068:INDEX(OCI!$G$1068:$XFD$1068,COUNTA(OCI!$G$1068:$XFD$1068))</definedName>
    <definedName name="OPEMFuelOil">OCI!$G$1069:INDEX(OCI!$G$1069:$XFD$1069,COUNTA(OCI!$G$1069:$XFD$1069))</definedName>
    <definedName name="OPEMGas">OCI!$G$1066:INDEX(OCI!$G$1066:$XFD$1066,COUNTA(OCI!$G$1066:$XFD$1066))</definedName>
    <definedName name="OPEMJet">OCI!$G$1067:INDEX(OCI!$G$1067:$XFD$1067,COUNTA(OCI!$G$1067:$XFD$1067))</definedName>
    <definedName name="OPEMLightEnds">OCI!$G$1072:INDEX(OCI!$G$1072:$XFD$1072,COUNTA(OCI!$G$1072:$XFD$1072))</definedName>
    <definedName name="OPEMTransport">OCI!$G$1083:INDEX(OCI!$G$1083:$XFD$1083,COUNTA(OCI!$G$1083:$XFD$1083))</definedName>
    <definedName name="OPEMUCoke">OCI!$G$1073:INDEX(OCI!$G$1073:$XFD$1073,COUNTA(OCI!$G$1073:$XFD$1073))</definedName>
    <definedName name="OPGEEDiluent">OCI!$G$430:INDEX(OCI!$G$430:$XFD$430,COUNTA(OCI!$G$430:$XFD$430))</definedName>
    <definedName name="OPGEEDrilling">OCI!$G$423:INDEX(OCI!$G$423:$XFD$423,COUNTA(OCI!$G$423:$XFD$423))</definedName>
    <definedName name="OPGEEExploration">OCI!$G$422:INDEX(OCI!$G$422:$XFD$422,COUNTA(OCI!$G$422:$XFD$422))</definedName>
    <definedName name="OPGEEMaintenance">OCI!$G$427:INDEX(OCI!$G$427:$XFD$427,COUNTA(OCI!$G$427:$XFD$427))</definedName>
    <definedName name="OPGEEMisc">OCI!$G$431:INDEX(OCI!$G$431:$XFD$431,COUNTA(OCI!$G$431:$XFD$431))</definedName>
    <definedName name="OPGEEOffsite">OCI!$G$433:INDEX(OCI!$G$433:$XFD$433,COUNTA(OCI!$G$433:$XFD$433))</definedName>
    <definedName name="OPGEEProcessing">OCI!$G$425:INDEX(OCI!$G$425:$XFD$425,COUNTA(OCI!$G$425:$XFD$425))</definedName>
    <definedName name="OPGEEProduction">OCI!$G$424:INDEX(OCI!$G$424:$XFD$424,COUNTA(OCI!$G$424:$XFD$424))</definedName>
    <definedName name="OPGEETransport">OCI!$G$432:INDEX(OCI!$G$432:$XFD$432,COUNTA(OCI!$G$432:$XFD$432))</definedName>
    <definedName name="OPGEEUpgrading">OCI!$G$426:INDEX(OCI!$G$426:$XFD$426,COUNTA(OCI!$G$426:$XFD$426))</definedName>
    <definedName name="OPGEEVFF">OCI!$G$429:INDEX(OCI!$G$429:$XFD$429,COUNTA(OCI!$G$429:$XFD$429))</definedName>
    <definedName name="OPGEEWaste">OCI!$G$428:INDEX(OCI!$G$428:$XFD$428,COUNTA(OCI!$G$428:$XFD$428))</definedName>
    <definedName name="PRELIMAllHeat">SUM(PRELIMH1,PRELIMH2,PRELIMH3,PRELIMH4,PRELIMH5,PRELIMH6,PRELIMH7)</definedName>
    <definedName name="PRELIMElectricity">OCI!$G$1014:INDEX(OCI!$G$1014:$XFD$1014,COUNTA(OCI!$G$1014:$XFD$1014))</definedName>
    <definedName name="PRELIMExcess_of_RFG">OCI!$G$1032:INDEX(OCI!$G$1032:$XFD$1032,COUNTA(OCI!$G$1032:$XFD$1032))</definedName>
    <definedName name="PRELIMFCC_Cat._Regeneration">OCI!$G$1031:INDEX(OCI!$G$1031:$XFD$1031,COUNTA(OCI!$G$1031:$XFD$1031))</definedName>
    <definedName name="PRELIMH1">OCI!$G$1023:INDEX(OCI!$G$1023:$XFD$1023,COUNTA(OCI!$G$1023:$XFD$1023))</definedName>
    <definedName name="PRELIMH2">OCI!$G$1024:INDEX(OCI!$G$1024:$XFD$1024,COUNTA(OCI!$G$1024:$XFD$1024))</definedName>
    <definedName name="PRELIMH3">OCI!$G$1025:INDEX(OCI!$G$1025:$XFD$1025,COUNTA(OCI!$G$1025:$XFD$1025))</definedName>
    <definedName name="PRELIMH4">OCI!$G$1026:INDEX(OCI!$G$1026:$XFD$1026,COUNTA(OCI!$G$1026:$XFD$1026))</definedName>
    <definedName name="PRELIMH5">OCI!$G$1027:INDEX(OCI!$G$1027:$XFD$1027,COUNTA(OCI!$G$1027:$XFD$1027))</definedName>
    <definedName name="PRELIMH6">OCI!$G$1028:INDEX(OCI!$G$1028:$XFD$1028,COUNTA(OCI!$G$1028:$XFD$1028))</definedName>
    <definedName name="PRELIMH7">OCI!$G$1029:INDEX(OCI!$G$1029:$XFD$1029,COUNTA(OCI!$G$1029:$XFD$1029))</definedName>
    <definedName name="PRELIMHeatNG">OCI!$G$1017:INDEX(OCI!$G$1017:$XFD$1017,COUNTA(OCI!$G$1017:$XFD$1017))</definedName>
    <definedName name="PRELIMHeatRFG">OCI!$G$1016:INDEX(OCI!$G$1016:$XFD$1016,COUNTA(OCI!$G$1016:$XFD$1016))</definedName>
    <definedName name="PRELIMHydrogen_via_CNR">OCI!$G$1030:INDEX(OCI!$G$1030:$XFD$1030,COUNTA(OCI!$G$1030:$XFD$1030))</definedName>
    <definedName name="PRELIMSteamElec">OCI!$G$1021:INDEX(OCI!$G$1021:$XFD$1021,COUNTA(OCI!$G$1021:$XFD$1021))</definedName>
    <definedName name="PRELIMSteamNG">OCI!$G$1020:INDEX(OCI!$G$1020:$XFD$1020,COUNTA(OCI!$G$1020:$XFD$1020))</definedName>
    <definedName name="PRELIMSteamRFG">OCI!$G$1019:INDEX(OCI!$G$1019:$XFD$1019,COUNTA(OCI!$G$1019:$XFD$1019))</definedName>
    <definedName name="RefineryType">OCI!$G$972:INDEX(OCI!$G$972:$XFD$972,COUNTA(OCI!$G$972:$XFD$972))</definedName>
    <definedName name="sort_API_asc">SMALL(valuesAPI,COLUMN(valuesAPI)-MIN(COLUMN(valuesAPI))+1)</definedName>
    <definedName name="sort_API_desc">LARGE(valuesAPI,COLUMN(valuesAPI)-MIN(COLUMN(valuesAPI))+1)</definedName>
    <definedName name="sort_Class_desc">LARGE(valuesClass,COLUMN(valuesClass)-MIN(COLUMN(valuesClass))+1)</definedName>
    <definedName name="sort_downstream_asc">SMALL(valuesEmissionsDown,COLUMN(valuesEmissionsDown)-MIN(COLUMN(valuesEmissionsDown))+1)</definedName>
    <definedName name="sort_downstream_desc">LARGE(valuesEmissionsDown,COLUMN(valuesEmissionsDown)-MIN(COLUMN(valuesEmissionsDown))+1)</definedName>
    <definedName name="sort_emissions_asc">SMALL(valuesEmissions,COLUMN(valuesEmissions)-MIN(COLUMN(valuesEmissions))+1)</definedName>
    <definedName name="sort_emissions_desc">LARGE(valuesEmissions,COLUMN(valuesEmissions)-MIN(COLUMN(valuesEmissions))+1)</definedName>
    <definedName name="sort_emissionsMJ_asc">SMALL(valuesEmissionsMJ,COLUMN(valuesEmissionsMJ)-MIN(COLUMN(valuesEmissionsMJ))+1)</definedName>
    <definedName name="sort_emissionsMJ_desc">LARGE(valuesEmissionsMJ,COLUMN(valuesEmissionsMJ)-MIN(COLUMN(valuesEmissionsMJ))+1)</definedName>
    <definedName name="sort_emissionsUSD_asc">SMALL(valuesEmissionsUSD,COLUMN(valuesEmissionsUSD)-MIN(COLUMN(valuesEmissionsUSD))+1)</definedName>
    <definedName name="sort_EmissionsUSD_desc">LARGE(valuesEmissionsUSD,COLUMN(valuesEmissionsUSD)-MIN(COLUMN(valuesEmissionsUSD))+1)</definedName>
    <definedName name="sort_EROEI_asc">SMALL(valuesEROEI,COLUMN(valuesEROEI)-MIN(COLUMN(valuesEROEI))+1)</definedName>
    <definedName name="sort_EROEI_desc">LARGE(valuesEROEI,COLUMN(valuesEROEI)-MIN(COLUMN(valuesEROEI))+1)</definedName>
    <definedName name="sort_midstream_asc">SMALL(valuesEmissionsMid,COLUMN(valuesEmissionsMid)-MIN(COLUMN(valuesEmissionsMid))+1)</definedName>
    <definedName name="sort_midstream_desc">LARGE(valuesEmissionsMid,COLUMN(valuesEmissionsMid)-MIN(COLUMN(valuesEmissionsMid))+1)</definedName>
    <definedName name="sort_regions_asc">SMALL(valuesRegion,COLUMN(valuesRegion)-MIN(COLUMN(valuesRegion))+1)</definedName>
    <definedName name="sort_upstream_asc">SMALL(valuesEmissionsUp,COLUMN(valuesEmissionsUp)-MIN(COLUMN(valuesEmissionsUp))+1)</definedName>
    <definedName name="sort_upstream_desc">LARGE(valuesEmissionsUp,COLUMN(valuesEmissionsUp)-MIN(COLUMN(valuesEmissionsUp))+1)</definedName>
    <definedName name="sort_USD_asc">SMALL(valuesUSD,COLUMN(valuesUSD)-MIN(COLUMN(valuesUSD))+1)</definedName>
    <definedName name="sort_USD_desc">LARGE(valuesUSD,COLUMN(valuesUSD)-MIN(COLUMN(valuesUSD))+1)</definedName>
    <definedName name="valuesAPI">OCI!$G$11:INDEX(OCI!$G$11:$XFD$11,COUNTA(OCI!$G$11:$XFD$11))</definedName>
    <definedName name="valuesClass">OCI!$G$23:INDEX(OCI!$G$23:$XFD$23,COUNTA(OCI!$G$23:$XFD$23))</definedName>
    <definedName name="valuesEI">OCI!#REF!:INDEX(OCI!#REF!,COUNTA(OCI!#REF!))</definedName>
    <definedName name="valuesEmissions">OCI!$G$28:INDEX(OCI!$G$28:$XFD$28,COUNTA(OCI!$G$28:$XFD$28))</definedName>
    <definedName name="valuesEmissionsDown">OCI!$G$1085:INDEX(OCI!$G$1085:$XFD$1085,COUNTA(OCI!$G$1085:$XFD$1085))</definedName>
    <definedName name="valuesEmissionsMid">OCI!$G$1082:INDEX(OCI!$G$1082:$XFD$1082,COUNTA(OCI!$G$1082:$XFD$1082))</definedName>
    <definedName name="valuesEmissionsMJ">OCI!$G$1104:INDEX(OCI!$G$1104:$XFD$1104,COUNTA(OCI!$G$1104:$XFD$1104))</definedName>
    <definedName name="valuesEmissionsUp">OCI!$G$1081:INDEX(OCI!$G$1081:$XFD$1081,COUNTA(OCI!$G$1081:$XFD$1081))</definedName>
    <definedName name="valuesEmissionsUSD">OCI!$G$1121:INDEX(OCI!$G$1121:$XFD$1121,COUNTA(OCI!$G$1121:$XFD$1121))</definedName>
    <definedName name="valuesER">OCI!#REF!:INDEX(OCI!#REF!,COUNTA(OCI!#REF!))</definedName>
    <definedName name="valuesEROEI">OCI!#REF!:INDEX(OCI!#REF!,COUNTA(OCI!#REF!))</definedName>
    <definedName name="valuesLHVcrude">OCI!$G$438:INDEX(OCI!$G$438:$XFD$438,COUNTA(OCI!$G$438:$XFD$438))</definedName>
    <definedName name="valuesName">OCI!$G$6:INDEX(OCI!$G$6:$XFD$6,COUNTA(OCI!$G$6:$XFD$6))</definedName>
    <definedName name="valuesRegion">OCI!$G$5:INDEX(OCI!$G$5:$XFD$5,COUNTA(OCI!$G$5:$XFD$5))</definedName>
    <definedName name="valuesUSD">OCI!$G$1120:INDEX(OCI!$G$1120:$XFD$1120,COUNTA(OCI!$G$1120:$XFD$1120))</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G1102" i="6" l="1"/>
  <c r="E22" i="27"/>
  <c r="B28" i="27"/>
  <c r="B38" i="27"/>
  <c r="B30" i="27"/>
  <c r="B39" i="27"/>
  <c r="B40" i="27"/>
  <c r="B31" i="27"/>
  <c r="G22" i="27"/>
  <c r="E18" i="27"/>
  <c r="E17" i="27"/>
  <c r="E16" i="27"/>
  <c r="E15" i="27"/>
  <c r="E14" i="27"/>
  <c r="E12" i="27"/>
  <c r="E11" i="27"/>
  <c r="E10" i="27"/>
  <c r="E9" i="27"/>
  <c r="E8" i="27"/>
  <c r="E7" i="27"/>
  <c r="E6" i="27"/>
  <c r="D1099" i="6"/>
  <c r="D1102" i="6"/>
  <c r="E40" i="17"/>
  <c r="AJ442" i="6"/>
  <c r="C3" i="17"/>
  <c r="E13" i="17"/>
  <c r="E41" i="17"/>
  <c r="AJ443" i="6"/>
  <c r="AJ444" i="6"/>
  <c r="AJ1102" i="6"/>
  <c r="O1073" i="6"/>
  <c r="G1117" i="6"/>
  <c r="H1117" i="6"/>
  <c r="I1117" i="6"/>
  <c r="J1117" i="6"/>
  <c r="K1117" i="6"/>
  <c r="L1117" i="6"/>
  <c r="M1117" i="6"/>
  <c r="N1117" i="6"/>
  <c r="O1117" i="6"/>
  <c r="P1117" i="6"/>
  <c r="C40" i="17"/>
  <c r="F40" i="17"/>
  <c r="Q442" i="6"/>
  <c r="E14" i="17"/>
  <c r="C41" i="17"/>
  <c r="F41" i="17"/>
  <c r="Q443" i="6"/>
  <c r="Q444" i="6"/>
  <c r="Q1117" i="6"/>
  <c r="R1117" i="6"/>
  <c r="S1117" i="6"/>
  <c r="T1117" i="6"/>
  <c r="U1117" i="6"/>
  <c r="V1117" i="6"/>
  <c r="W1117" i="6"/>
  <c r="X1117" i="6"/>
  <c r="Y1117" i="6"/>
  <c r="Z1117" i="6"/>
  <c r="AA1117" i="6"/>
  <c r="AB1117" i="6"/>
  <c r="AC1117" i="6"/>
  <c r="AE1117" i="6"/>
  <c r="AF1117" i="6"/>
  <c r="AG1117"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442" i="6"/>
  <c r="AH443" i="6"/>
  <c r="AH444" i="6"/>
  <c r="AH1102" i="6"/>
  <c r="AI442" i="6"/>
  <c r="AI443" i="6"/>
  <c r="AI444" i="6"/>
  <c r="AI1102" i="6"/>
  <c r="H979" i="6"/>
  <c r="H1070" i="6"/>
  <c r="I979" i="6"/>
  <c r="I1070" i="6"/>
  <c r="J979" i="6"/>
  <c r="J1070" i="6"/>
  <c r="K979" i="6"/>
  <c r="K1070" i="6"/>
  <c r="L979" i="6"/>
  <c r="L1070" i="6"/>
  <c r="M979" i="6"/>
  <c r="M1070" i="6"/>
  <c r="N979" i="6"/>
  <c r="N1070" i="6"/>
  <c r="O979" i="6"/>
  <c r="O1070" i="6"/>
  <c r="P979" i="6"/>
  <c r="P1070" i="6"/>
  <c r="Q979" i="6"/>
  <c r="Q1070" i="6"/>
  <c r="R979" i="6"/>
  <c r="R1070" i="6"/>
  <c r="S979" i="6"/>
  <c r="S1070" i="6"/>
  <c r="T979" i="6"/>
  <c r="T1070" i="6"/>
  <c r="U979" i="6"/>
  <c r="U1070" i="6"/>
  <c r="V979" i="6"/>
  <c r="V1070" i="6"/>
  <c r="W979" i="6"/>
  <c r="W1070" i="6"/>
  <c r="X979" i="6"/>
  <c r="X1070" i="6"/>
  <c r="Y979" i="6"/>
  <c r="Y1070" i="6"/>
  <c r="Z979" i="6"/>
  <c r="Z1070" i="6"/>
  <c r="AA979" i="6"/>
  <c r="AA1070" i="6"/>
  <c r="AB979" i="6"/>
  <c r="AB1070" i="6"/>
  <c r="AC979" i="6"/>
  <c r="AC1070" i="6"/>
  <c r="AD979" i="6"/>
  <c r="AD1070" i="6"/>
  <c r="AE979" i="6"/>
  <c r="AE1070" i="6"/>
  <c r="AF979" i="6"/>
  <c r="AF1070" i="6"/>
  <c r="AG979" i="6"/>
  <c r="AG1070" i="6"/>
  <c r="AH979" i="6"/>
  <c r="AH1070" i="6"/>
  <c r="AI979" i="6"/>
  <c r="AI1070" i="6"/>
  <c r="AJ979" i="6"/>
  <c r="AJ1070" i="6"/>
  <c r="H980" i="6"/>
  <c r="H1071" i="6"/>
  <c r="I980" i="6"/>
  <c r="I1071" i="6"/>
  <c r="J980" i="6"/>
  <c r="J1071" i="6"/>
  <c r="K980" i="6"/>
  <c r="K1071" i="6"/>
  <c r="L980" i="6"/>
  <c r="L1071" i="6"/>
  <c r="M980" i="6"/>
  <c r="M1071" i="6"/>
  <c r="N980" i="6"/>
  <c r="N1071" i="6"/>
  <c r="O980" i="6"/>
  <c r="O1071" i="6"/>
  <c r="P980" i="6"/>
  <c r="P1071" i="6"/>
  <c r="Q980" i="6"/>
  <c r="Q1071" i="6"/>
  <c r="R980" i="6"/>
  <c r="R1071" i="6"/>
  <c r="S980" i="6"/>
  <c r="S1071" i="6"/>
  <c r="T980" i="6"/>
  <c r="T1071" i="6"/>
  <c r="U980" i="6"/>
  <c r="U1071" i="6"/>
  <c r="V980" i="6"/>
  <c r="V1071" i="6"/>
  <c r="W980" i="6"/>
  <c r="W1071" i="6"/>
  <c r="X980" i="6"/>
  <c r="X1071" i="6"/>
  <c r="Y980" i="6"/>
  <c r="Y1071" i="6"/>
  <c r="Z980" i="6"/>
  <c r="Z1071" i="6"/>
  <c r="AA980" i="6"/>
  <c r="AA1071" i="6"/>
  <c r="AB980" i="6"/>
  <c r="AB1071" i="6"/>
  <c r="AC980" i="6"/>
  <c r="AC1071" i="6"/>
  <c r="AD980" i="6"/>
  <c r="AD1071" i="6"/>
  <c r="AE980" i="6"/>
  <c r="AE1071" i="6"/>
  <c r="AF980" i="6"/>
  <c r="AF1071" i="6"/>
  <c r="AG980" i="6"/>
  <c r="AG1071" i="6"/>
  <c r="AH980" i="6"/>
  <c r="AH1071" i="6"/>
  <c r="AI980" i="6"/>
  <c r="AI1071" i="6"/>
  <c r="AJ980" i="6"/>
  <c r="AJ1071" i="6"/>
  <c r="H981" i="6"/>
  <c r="H1072" i="6"/>
  <c r="I981" i="6"/>
  <c r="I1072" i="6"/>
  <c r="J981" i="6"/>
  <c r="J1072" i="6"/>
  <c r="K981" i="6"/>
  <c r="K1072" i="6"/>
  <c r="L981" i="6"/>
  <c r="L1072" i="6"/>
  <c r="M981" i="6"/>
  <c r="M1072" i="6"/>
  <c r="N981" i="6"/>
  <c r="N1072" i="6"/>
  <c r="O981" i="6"/>
  <c r="O1072" i="6"/>
  <c r="P981" i="6"/>
  <c r="P1072" i="6"/>
  <c r="Q981" i="6"/>
  <c r="Q1072" i="6"/>
  <c r="R981" i="6"/>
  <c r="R1072" i="6"/>
  <c r="S981" i="6"/>
  <c r="S1072" i="6"/>
  <c r="T981" i="6"/>
  <c r="T1072" i="6"/>
  <c r="U981" i="6"/>
  <c r="U1072" i="6"/>
  <c r="V981" i="6"/>
  <c r="V1072" i="6"/>
  <c r="W981" i="6"/>
  <c r="W1072" i="6"/>
  <c r="X981" i="6"/>
  <c r="X1072" i="6"/>
  <c r="Y981" i="6"/>
  <c r="Y1072" i="6"/>
  <c r="Z981" i="6"/>
  <c r="Z1072" i="6"/>
  <c r="AA981" i="6"/>
  <c r="AA1072" i="6"/>
  <c r="AB981" i="6"/>
  <c r="AB1072" i="6"/>
  <c r="AC981" i="6"/>
  <c r="AC1072" i="6"/>
  <c r="AD981" i="6"/>
  <c r="AD1072" i="6"/>
  <c r="AE981" i="6"/>
  <c r="AE1072" i="6"/>
  <c r="AF981" i="6"/>
  <c r="AF1072" i="6"/>
  <c r="AG981" i="6"/>
  <c r="AG1072" i="6"/>
  <c r="AH981" i="6"/>
  <c r="AH1072" i="6"/>
  <c r="AI981" i="6"/>
  <c r="AI1072" i="6"/>
  <c r="AJ981" i="6"/>
  <c r="AJ1072" i="6"/>
  <c r="H1073" i="6"/>
  <c r="I1073" i="6"/>
  <c r="J1073" i="6"/>
  <c r="K1073" i="6"/>
  <c r="L1073" i="6"/>
  <c r="M1073" i="6"/>
  <c r="N1073" i="6"/>
  <c r="P1073" i="6"/>
  <c r="Q1073" i="6"/>
  <c r="R1073" i="6"/>
  <c r="S1073" i="6"/>
  <c r="T1073" i="6"/>
  <c r="U1073" i="6"/>
  <c r="V1073" i="6"/>
  <c r="W1073" i="6"/>
  <c r="X1073" i="6"/>
  <c r="Y1073" i="6"/>
  <c r="Z1073" i="6"/>
  <c r="AA1073" i="6"/>
  <c r="AB1073" i="6"/>
  <c r="AC1073" i="6"/>
  <c r="AD1073" i="6"/>
  <c r="AE1073" i="6"/>
  <c r="AF1073" i="6"/>
  <c r="AG1073" i="6"/>
  <c r="AH1073" i="6"/>
  <c r="AI1073" i="6"/>
  <c r="AJ1073" i="6"/>
  <c r="G1073" i="6"/>
  <c r="G979" i="6"/>
  <c r="G1070" i="6"/>
  <c r="G1115" i="6"/>
  <c r="C34" i="17"/>
  <c r="G438" i="6"/>
  <c r="G439" i="6"/>
  <c r="G1081" i="6"/>
  <c r="G1033" i="6"/>
  <c r="G1082" i="6"/>
  <c r="G1000" i="6"/>
  <c r="G1002" i="6"/>
  <c r="G1001" i="6"/>
  <c r="G1057" i="6"/>
  <c r="G1056" i="6"/>
  <c r="G1058" i="6"/>
  <c r="G997" i="6"/>
  <c r="G998" i="6"/>
  <c r="G999" i="6"/>
  <c r="G1054" i="6"/>
  <c r="G1053" i="6"/>
  <c r="G1055" i="6"/>
  <c r="G1060" i="6"/>
  <c r="G1083" i="6"/>
  <c r="G975" i="6"/>
  <c r="G1066" i="6"/>
  <c r="G976" i="6"/>
  <c r="G1067" i="6"/>
  <c r="G977" i="6"/>
  <c r="G1068" i="6"/>
  <c r="G978" i="6"/>
  <c r="G1069" i="6"/>
  <c r="G980" i="6"/>
  <c r="G1071" i="6"/>
  <c r="G981" i="6"/>
  <c r="G1072" i="6"/>
  <c r="G1076" i="6"/>
  <c r="G1084" i="6"/>
  <c r="G1086" i="6"/>
  <c r="D1095" i="6"/>
  <c r="G1095" i="6"/>
  <c r="D1096" i="6"/>
  <c r="G1096" i="6"/>
  <c r="D1097" i="6"/>
  <c r="G1097" i="6"/>
  <c r="D1098" i="6"/>
  <c r="G1098" i="6"/>
  <c r="G1099" i="6"/>
  <c r="D1100" i="6"/>
  <c r="G1100" i="6"/>
  <c r="D1101" i="6"/>
  <c r="G1101" i="6"/>
  <c r="G1103" i="6"/>
  <c r="G1104" i="6"/>
  <c r="H972" i="6"/>
  <c r="H1087" i="6"/>
  <c r="I972" i="6"/>
  <c r="I1087" i="6"/>
  <c r="J972" i="6"/>
  <c r="J1087" i="6"/>
  <c r="K972" i="6"/>
  <c r="K1087" i="6"/>
  <c r="L972" i="6"/>
  <c r="L1087" i="6"/>
  <c r="M972" i="6"/>
  <c r="M1087" i="6"/>
  <c r="N972" i="6"/>
  <c r="N1087" i="6"/>
  <c r="O972" i="6"/>
  <c r="O1087" i="6"/>
  <c r="P972" i="6"/>
  <c r="P1087" i="6"/>
  <c r="Q972" i="6"/>
  <c r="Q1087" i="6"/>
  <c r="R972" i="6"/>
  <c r="R1087" i="6"/>
  <c r="S972" i="6"/>
  <c r="S1087" i="6"/>
  <c r="T972" i="6"/>
  <c r="T1087" i="6"/>
  <c r="U972" i="6"/>
  <c r="U1087" i="6"/>
  <c r="V972" i="6"/>
  <c r="V1087" i="6"/>
  <c r="W972" i="6"/>
  <c r="W1087" i="6"/>
  <c r="X972" i="6"/>
  <c r="X1087" i="6"/>
  <c r="Y972" i="6"/>
  <c r="Y1087" i="6"/>
  <c r="Z972" i="6"/>
  <c r="Z1087" i="6"/>
  <c r="AA972" i="6"/>
  <c r="AA1087" i="6"/>
  <c r="AB972" i="6"/>
  <c r="AB1087" i="6"/>
  <c r="AC972" i="6"/>
  <c r="AC1087" i="6"/>
  <c r="AD972" i="6"/>
  <c r="AD1087" i="6"/>
  <c r="AE972" i="6"/>
  <c r="AE1087" i="6"/>
  <c r="AF972" i="6"/>
  <c r="AF1087" i="6"/>
  <c r="AG972" i="6"/>
  <c r="AG1087" i="6"/>
  <c r="AH972" i="6"/>
  <c r="AH1087" i="6"/>
  <c r="AI972" i="6"/>
  <c r="AI1087" i="6"/>
  <c r="AJ972" i="6"/>
  <c r="AJ1087" i="6"/>
  <c r="G972" i="6"/>
  <c r="G1087" i="6"/>
  <c r="H1000" i="6"/>
  <c r="H1002" i="6"/>
  <c r="H1001" i="6"/>
  <c r="H1057" i="6"/>
  <c r="I1000" i="6"/>
  <c r="I1002" i="6"/>
  <c r="I1001" i="6"/>
  <c r="I1057" i="6"/>
  <c r="J1000" i="6"/>
  <c r="J1002" i="6"/>
  <c r="J1001" i="6"/>
  <c r="J1057" i="6"/>
  <c r="K1000" i="6"/>
  <c r="K1002" i="6"/>
  <c r="K1001" i="6"/>
  <c r="K1057" i="6"/>
  <c r="L1000" i="6"/>
  <c r="L1002" i="6"/>
  <c r="L1001" i="6"/>
  <c r="L1057" i="6"/>
  <c r="M1000" i="6"/>
  <c r="M1002" i="6"/>
  <c r="M1001" i="6"/>
  <c r="M1057" i="6"/>
  <c r="N1000" i="6"/>
  <c r="N1002" i="6"/>
  <c r="N1001" i="6"/>
  <c r="N1057" i="6"/>
  <c r="O1000" i="6"/>
  <c r="O1002" i="6"/>
  <c r="O1001" i="6"/>
  <c r="O1057" i="6"/>
  <c r="P1000" i="6"/>
  <c r="P1002" i="6"/>
  <c r="P1001" i="6"/>
  <c r="P1057" i="6"/>
  <c r="Q1000" i="6"/>
  <c r="Q1002" i="6"/>
  <c r="Q1001" i="6"/>
  <c r="Q1057" i="6"/>
  <c r="R1000" i="6"/>
  <c r="R1002" i="6"/>
  <c r="R1001" i="6"/>
  <c r="R1057" i="6"/>
  <c r="S1000" i="6"/>
  <c r="S1002" i="6"/>
  <c r="S1001" i="6"/>
  <c r="S1057" i="6"/>
  <c r="T1000" i="6"/>
  <c r="T1002" i="6"/>
  <c r="T1001" i="6"/>
  <c r="T1057" i="6"/>
  <c r="U1000" i="6"/>
  <c r="U1002" i="6"/>
  <c r="U1001" i="6"/>
  <c r="U1057" i="6"/>
  <c r="V1000" i="6"/>
  <c r="V1002" i="6"/>
  <c r="V1001" i="6"/>
  <c r="V1057" i="6"/>
  <c r="W1000" i="6"/>
  <c r="W1002" i="6"/>
  <c r="W1001" i="6"/>
  <c r="W1057" i="6"/>
  <c r="X1000" i="6"/>
  <c r="X1002" i="6"/>
  <c r="X1001" i="6"/>
  <c r="X1057" i="6"/>
  <c r="Y1000" i="6"/>
  <c r="Y1002" i="6"/>
  <c r="Y1001" i="6"/>
  <c r="Y1057" i="6"/>
  <c r="Z1000" i="6"/>
  <c r="Z1002" i="6"/>
  <c r="Z1001" i="6"/>
  <c r="Z1057" i="6"/>
  <c r="AA1000" i="6"/>
  <c r="AA1002" i="6"/>
  <c r="AA1001" i="6"/>
  <c r="AA1057" i="6"/>
  <c r="AB1000" i="6"/>
  <c r="AB1002" i="6"/>
  <c r="AB1001" i="6"/>
  <c r="AB1057" i="6"/>
  <c r="AC1000" i="6"/>
  <c r="AC1002" i="6"/>
  <c r="AC1001" i="6"/>
  <c r="AC1057" i="6"/>
  <c r="AD1000" i="6"/>
  <c r="AD1002" i="6"/>
  <c r="AD1001" i="6"/>
  <c r="AD1057" i="6"/>
  <c r="AE1000" i="6"/>
  <c r="AE1002" i="6"/>
  <c r="AE1001" i="6"/>
  <c r="AE1057" i="6"/>
  <c r="AF1000" i="6"/>
  <c r="AF1002" i="6"/>
  <c r="AF1001" i="6"/>
  <c r="AF1057" i="6"/>
  <c r="AG1000" i="6"/>
  <c r="AG1002" i="6"/>
  <c r="AG1001" i="6"/>
  <c r="AG1057" i="6"/>
  <c r="AH1000" i="6"/>
  <c r="AH1002" i="6"/>
  <c r="AH1001" i="6"/>
  <c r="AH1057" i="6"/>
  <c r="AI1000" i="6"/>
  <c r="AI1002" i="6"/>
  <c r="AI1001" i="6"/>
  <c r="AI1057" i="6"/>
  <c r="AJ1000" i="6"/>
  <c r="AJ1002" i="6"/>
  <c r="AJ1001" i="6"/>
  <c r="AJ1057" i="6"/>
  <c r="H1033" i="6"/>
  <c r="H1082" i="6"/>
  <c r="I1033" i="6"/>
  <c r="I1082" i="6"/>
  <c r="J1033" i="6"/>
  <c r="J1082" i="6"/>
  <c r="K1033" i="6"/>
  <c r="K1082" i="6"/>
  <c r="L1033" i="6"/>
  <c r="L1082" i="6"/>
  <c r="M1033" i="6"/>
  <c r="M1082" i="6"/>
  <c r="N1033" i="6"/>
  <c r="N1082" i="6"/>
  <c r="O1033" i="6"/>
  <c r="O1082" i="6"/>
  <c r="P1033" i="6"/>
  <c r="P1082" i="6"/>
  <c r="Q1033" i="6"/>
  <c r="Q1082" i="6"/>
  <c r="R1033" i="6"/>
  <c r="R1082" i="6"/>
  <c r="S1033" i="6"/>
  <c r="S1082" i="6"/>
  <c r="T1033" i="6"/>
  <c r="T1082" i="6"/>
  <c r="U1033" i="6"/>
  <c r="U1082" i="6"/>
  <c r="V1033" i="6"/>
  <c r="V1082" i="6"/>
  <c r="W1033" i="6"/>
  <c r="W1082" i="6"/>
  <c r="X1033" i="6"/>
  <c r="X1082" i="6"/>
  <c r="Y1033" i="6"/>
  <c r="Y1082" i="6"/>
  <c r="Z1033" i="6"/>
  <c r="Z1082" i="6"/>
  <c r="AA1033" i="6"/>
  <c r="AA1082" i="6"/>
  <c r="AB1033" i="6"/>
  <c r="AB1082" i="6"/>
  <c r="AC1033" i="6"/>
  <c r="AC1082" i="6"/>
  <c r="AD1033" i="6"/>
  <c r="AD1082" i="6"/>
  <c r="AE1033" i="6"/>
  <c r="AE1082" i="6"/>
  <c r="AF1033" i="6"/>
  <c r="AF1082" i="6"/>
  <c r="AG1033" i="6"/>
  <c r="AG1082" i="6"/>
  <c r="AH1033" i="6"/>
  <c r="AH1082" i="6"/>
  <c r="AI1033" i="6"/>
  <c r="AI1082" i="6"/>
  <c r="AJ1033" i="6"/>
  <c r="AJ1082"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G28" i="6"/>
  <c r="H438" i="6"/>
  <c r="H439" i="6"/>
  <c r="H1081" i="6"/>
  <c r="H1056" i="6"/>
  <c r="H1058" i="6"/>
  <c r="H997" i="6"/>
  <c r="H998" i="6"/>
  <c r="H999" i="6"/>
  <c r="H1054" i="6"/>
  <c r="H1053" i="6"/>
  <c r="H1055" i="6"/>
  <c r="H1060" i="6"/>
  <c r="H1083" i="6"/>
  <c r="H975" i="6"/>
  <c r="H1066" i="6"/>
  <c r="H976" i="6"/>
  <c r="H1067" i="6"/>
  <c r="H977" i="6"/>
  <c r="H1068" i="6"/>
  <c r="H978" i="6"/>
  <c r="H1069" i="6"/>
  <c r="H1076" i="6"/>
  <c r="H1084" i="6"/>
  <c r="H1086" i="6"/>
  <c r="H28" i="6"/>
  <c r="I438" i="6"/>
  <c r="I439" i="6"/>
  <c r="I1081" i="6"/>
  <c r="I1056" i="6"/>
  <c r="I1058" i="6"/>
  <c r="I997" i="6"/>
  <c r="I998" i="6"/>
  <c r="I999" i="6"/>
  <c r="I1054" i="6"/>
  <c r="I1053" i="6"/>
  <c r="I1055" i="6"/>
  <c r="I1060" i="6"/>
  <c r="I1083" i="6"/>
  <c r="I975" i="6"/>
  <c r="I1066" i="6"/>
  <c r="I976" i="6"/>
  <c r="I1067" i="6"/>
  <c r="I977" i="6"/>
  <c r="I1068" i="6"/>
  <c r="I978" i="6"/>
  <c r="I1069" i="6"/>
  <c r="I1076" i="6"/>
  <c r="I1084" i="6"/>
  <c r="I1086" i="6"/>
  <c r="I28" i="6"/>
  <c r="J438" i="6"/>
  <c r="J439" i="6"/>
  <c r="J1081" i="6"/>
  <c r="J1056" i="6"/>
  <c r="J1058" i="6"/>
  <c r="J997" i="6"/>
  <c r="J998" i="6"/>
  <c r="J999" i="6"/>
  <c r="J1054" i="6"/>
  <c r="J1053" i="6"/>
  <c r="J1055" i="6"/>
  <c r="J1060" i="6"/>
  <c r="J1083" i="6"/>
  <c r="J975" i="6"/>
  <c r="J1066" i="6"/>
  <c r="J976" i="6"/>
  <c r="J1067" i="6"/>
  <c r="J977" i="6"/>
  <c r="J1068" i="6"/>
  <c r="J978" i="6"/>
  <c r="J1069" i="6"/>
  <c r="J1076" i="6"/>
  <c r="J1084" i="6"/>
  <c r="J1086" i="6"/>
  <c r="J28" i="6"/>
  <c r="K438" i="6"/>
  <c r="K439" i="6"/>
  <c r="K1081" i="6"/>
  <c r="K1056" i="6"/>
  <c r="K1058" i="6"/>
  <c r="K997" i="6"/>
  <c r="K998" i="6"/>
  <c r="K999" i="6"/>
  <c r="K1054" i="6"/>
  <c r="K1053" i="6"/>
  <c r="K1055" i="6"/>
  <c r="K1060" i="6"/>
  <c r="K1083" i="6"/>
  <c r="K975" i="6"/>
  <c r="K1066" i="6"/>
  <c r="K976" i="6"/>
  <c r="K1067" i="6"/>
  <c r="K977" i="6"/>
  <c r="K1068" i="6"/>
  <c r="K978" i="6"/>
  <c r="K1069" i="6"/>
  <c r="K1076" i="6"/>
  <c r="K1084" i="6"/>
  <c r="K1086" i="6"/>
  <c r="K28" i="6"/>
  <c r="L438" i="6"/>
  <c r="L439" i="6"/>
  <c r="L1081" i="6"/>
  <c r="L1056" i="6"/>
  <c r="L1058" i="6"/>
  <c r="L997" i="6"/>
  <c r="L998" i="6"/>
  <c r="L999" i="6"/>
  <c r="L1054" i="6"/>
  <c r="L1053" i="6"/>
  <c r="L1055" i="6"/>
  <c r="L1060" i="6"/>
  <c r="L1083" i="6"/>
  <c r="L975" i="6"/>
  <c r="L1066" i="6"/>
  <c r="L976" i="6"/>
  <c r="L1067" i="6"/>
  <c r="L977" i="6"/>
  <c r="L1068" i="6"/>
  <c r="L978" i="6"/>
  <c r="L1069" i="6"/>
  <c r="L1076" i="6"/>
  <c r="L1084" i="6"/>
  <c r="L1086" i="6"/>
  <c r="L28" i="6"/>
  <c r="M438" i="6"/>
  <c r="M439" i="6"/>
  <c r="M1081" i="6"/>
  <c r="M1056" i="6"/>
  <c r="M1058" i="6"/>
  <c r="M997" i="6"/>
  <c r="M998" i="6"/>
  <c r="M999" i="6"/>
  <c r="M1054" i="6"/>
  <c r="M1053" i="6"/>
  <c r="M1055" i="6"/>
  <c r="M1060" i="6"/>
  <c r="M1083" i="6"/>
  <c r="M975" i="6"/>
  <c r="M1066" i="6"/>
  <c r="M976" i="6"/>
  <c r="M1067" i="6"/>
  <c r="M977" i="6"/>
  <c r="M1068" i="6"/>
  <c r="M978" i="6"/>
  <c r="M1069" i="6"/>
  <c r="M1076" i="6"/>
  <c r="M1084" i="6"/>
  <c r="M1086" i="6"/>
  <c r="M28" i="6"/>
  <c r="N438" i="6"/>
  <c r="N439" i="6"/>
  <c r="N1081" i="6"/>
  <c r="N1056" i="6"/>
  <c r="N1058" i="6"/>
  <c r="N997" i="6"/>
  <c r="N998" i="6"/>
  <c r="N999" i="6"/>
  <c r="N1054" i="6"/>
  <c r="N1053" i="6"/>
  <c r="N1055" i="6"/>
  <c r="N1060" i="6"/>
  <c r="N1083" i="6"/>
  <c r="N975" i="6"/>
  <c r="N1066" i="6"/>
  <c r="N976" i="6"/>
  <c r="N1067" i="6"/>
  <c r="N977" i="6"/>
  <c r="N1068" i="6"/>
  <c r="N978" i="6"/>
  <c r="N1069" i="6"/>
  <c r="N1076" i="6"/>
  <c r="N1084" i="6"/>
  <c r="N1086" i="6"/>
  <c r="N28" i="6"/>
  <c r="O438" i="6"/>
  <c r="O439" i="6"/>
  <c r="O1081" i="6"/>
  <c r="O1056" i="6"/>
  <c r="O1058" i="6"/>
  <c r="O997" i="6"/>
  <c r="O998" i="6"/>
  <c r="O999" i="6"/>
  <c r="O1054" i="6"/>
  <c r="O1053" i="6"/>
  <c r="O1055" i="6"/>
  <c r="O1060" i="6"/>
  <c r="O1083" i="6"/>
  <c r="O975" i="6"/>
  <c r="O1066" i="6"/>
  <c r="O976" i="6"/>
  <c r="O1067" i="6"/>
  <c r="O977" i="6"/>
  <c r="O1068" i="6"/>
  <c r="O978" i="6"/>
  <c r="O1069" i="6"/>
  <c r="O1076" i="6"/>
  <c r="O1084" i="6"/>
  <c r="O1086" i="6"/>
  <c r="O28" i="6"/>
  <c r="P438" i="6"/>
  <c r="P439" i="6"/>
  <c r="P1081" i="6"/>
  <c r="P1056" i="6"/>
  <c r="P1058" i="6"/>
  <c r="P997" i="6"/>
  <c r="P998" i="6"/>
  <c r="P999" i="6"/>
  <c r="P1054" i="6"/>
  <c r="P1053" i="6"/>
  <c r="P1055" i="6"/>
  <c r="P1060" i="6"/>
  <c r="P1083" i="6"/>
  <c r="P975" i="6"/>
  <c r="P1066" i="6"/>
  <c r="P976" i="6"/>
  <c r="P1067" i="6"/>
  <c r="P977" i="6"/>
  <c r="P1068" i="6"/>
  <c r="P978" i="6"/>
  <c r="P1069" i="6"/>
  <c r="P1076" i="6"/>
  <c r="P1084" i="6"/>
  <c r="P1086" i="6"/>
  <c r="P28" i="6"/>
  <c r="Q438" i="6"/>
  <c r="Q439" i="6"/>
  <c r="Q1081" i="6"/>
  <c r="Q1056" i="6"/>
  <c r="Q1058" i="6"/>
  <c r="Q997" i="6"/>
  <c r="Q998" i="6"/>
  <c r="Q999" i="6"/>
  <c r="Q1054" i="6"/>
  <c r="Q1053" i="6"/>
  <c r="Q1055" i="6"/>
  <c r="Q1060" i="6"/>
  <c r="Q1083" i="6"/>
  <c r="Q975" i="6"/>
  <c r="Q1066" i="6"/>
  <c r="Q976" i="6"/>
  <c r="Q1067" i="6"/>
  <c r="Q977" i="6"/>
  <c r="Q1068" i="6"/>
  <c r="Q978" i="6"/>
  <c r="Q1069" i="6"/>
  <c r="Q1076" i="6"/>
  <c r="Q1084" i="6"/>
  <c r="Q1086" i="6"/>
  <c r="Q28" i="6"/>
  <c r="R438" i="6"/>
  <c r="R439" i="6"/>
  <c r="R1081" i="6"/>
  <c r="R1056" i="6"/>
  <c r="R1058" i="6"/>
  <c r="R997" i="6"/>
  <c r="R998" i="6"/>
  <c r="R999" i="6"/>
  <c r="R1054" i="6"/>
  <c r="R1053" i="6"/>
  <c r="R1055" i="6"/>
  <c r="R1060" i="6"/>
  <c r="R1083" i="6"/>
  <c r="R975" i="6"/>
  <c r="R1066" i="6"/>
  <c r="R976" i="6"/>
  <c r="R1067" i="6"/>
  <c r="R977" i="6"/>
  <c r="R1068" i="6"/>
  <c r="R978" i="6"/>
  <c r="R1069" i="6"/>
  <c r="R1076" i="6"/>
  <c r="R1084" i="6"/>
  <c r="R1086" i="6"/>
  <c r="R28" i="6"/>
  <c r="S438" i="6"/>
  <c r="S439" i="6"/>
  <c r="S1081" i="6"/>
  <c r="S1056" i="6"/>
  <c r="S1058" i="6"/>
  <c r="S997" i="6"/>
  <c r="S998" i="6"/>
  <c r="S999" i="6"/>
  <c r="S1054" i="6"/>
  <c r="S1053" i="6"/>
  <c r="S1055" i="6"/>
  <c r="S1060" i="6"/>
  <c r="S1083" i="6"/>
  <c r="S975" i="6"/>
  <c r="S1066" i="6"/>
  <c r="S976" i="6"/>
  <c r="S1067" i="6"/>
  <c r="S977" i="6"/>
  <c r="S1068" i="6"/>
  <c r="S978" i="6"/>
  <c r="S1069" i="6"/>
  <c r="S1076" i="6"/>
  <c r="S1084" i="6"/>
  <c r="S1086" i="6"/>
  <c r="S28" i="6"/>
  <c r="T438" i="6"/>
  <c r="T439" i="6"/>
  <c r="T1081" i="6"/>
  <c r="T1056" i="6"/>
  <c r="T1058" i="6"/>
  <c r="T997" i="6"/>
  <c r="T998" i="6"/>
  <c r="T999" i="6"/>
  <c r="T1054" i="6"/>
  <c r="T1053" i="6"/>
  <c r="T1055" i="6"/>
  <c r="T1060" i="6"/>
  <c r="T1083" i="6"/>
  <c r="T975" i="6"/>
  <c r="T1066" i="6"/>
  <c r="T976" i="6"/>
  <c r="T1067" i="6"/>
  <c r="T977" i="6"/>
  <c r="T1068" i="6"/>
  <c r="T978" i="6"/>
  <c r="T1069" i="6"/>
  <c r="T1076" i="6"/>
  <c r="T1084" i="6"/>
  <c r="T1086" i="6"/>
  <c r="T28" i="6"/>
  <c r="U438" i="6"/>
  <c r="U439" i="6"/>
  <c r="U1081" i="6"/>
  <c r="U1056" i="6"/>
  <c r="U1058" i="6"/>
  <c r="U997" i="6"/>
  <c r="U998" i="6"/>
  <c r="U999" i="6"/>
  <c r="U1054" i="6"/>
  <c r="U1053" i="6"/>
  <c r="U1055" i="6"/>
  <c r="U1060" i="6"/>
  <c r="U1083" i="6"/>
  <c r="U975" i="6"/>
  <c r="U1066" i="6"/>
  <c r="U976" i="6"/>
  <c r="U1067" i="6"/>
  <c r="U977" i="6"/>
  <c r="U1068" i="6"/>
  <c r="U978" i="6"/>
  <c r="U1069" i="6"/>
  <c r="U1076" i="6"/>
  <c r="U1084" i="6"/>
  <c r="U1086" i="6"/>
  <c r="U28" i="6"/>
  <c r="V438" i="6"/>
  <c r="V439" i="6"/>
  <c r="V1081" i="6"/>
  <c r="V1056" i="6"/>
  <c r="V1058" i="6"/>
  <c r="V997" i="6"/>
  <c r="V998" i="6"/>
  <c r="V999" i="6"/>
  <c r="V1054" i="6"/>
  <c r="V1053" i="6"/>
  <c r="V1055" i="6"/>
  <c r="V1060" i="6"/>
  <c r="V1083" i="6"/>
  <c r="V975" i="6"/>
  <c r="V1066" i="6"/>
  <c r="V976" i="6"/>
  <c r="V1067" i="6"/>
  <c r="V977" i="6"/>
  <c r="V1068" i="6"/>
  <c r="V978" i="6"/>
  <c r="V1069" i="6"/>
  <c r="V1076" i="6"/>
  <c r="V1084" i="6"/>
  <c r="V1086" i="6"/>
  <c r="V28" i="6"/>
  <c r="W438" i="6"/>
  <c r="W439" i="6"/>
  <c r="W1081" i="6"/>
  <c r="W1056" i="6"/>
  <c r="W1058" i="6"/>
  <c r="W997" i="6"/>
  <c r="W998" i="6"/>
  <c r="W999" i="6"/>
  <c r="W1054" i="6"/>
  <c r="W1053" i="6"/>
  <c r="W1055" i="6"/>
  <c r="W1060" i="6"/>
  <c r="W1083" i="6"/>
  <c r="W975" i="6"/>
  <c r="W1066" i="6"/>
  <c r="W976" i="6"/>
  <c r="W1067" i="6"/>
  <c r="W977" i="6"/>
  <c r="W1068" i="6"/>
  <c r="W978" i="6"/>
  <c r="W1069" i="6"/>
  <c r="W1076" i="6"/>
  <c r="W1084" i="6"/>
  <c r="W1086" i="6"/>
  <c r="W28" i="6"/>
  <c r="X438" i="6"/>
  <c r="X439" i="6"/>
  <c r="X1081" i="6"/>
  <c r="X1056" i="6"/>
  <c r="X1058" i="6"/>
  <c r="X997" i="6"/>
  <c r="X998" i="6"/>
  <c r="X999" i="6"/>
  <c r="X1054" i="6"/>
  <c r="X1053" i="6"/>
  <c r="X1055" i="6"/>
  <c r="X1060" i="6"/>
  <c r="X1083" i="6"/>
  <c r="X975" i="6"/>
  <c r="X1066" i="6"/>
  <c r="X976" i="6"/>
  <c r="X1067" i="6"/>
  <c r="X977" i="6"/>
  <c r="X1068" i="6"/>
  <c r="X978" i="6"/>
  <c r="X1069" i="6"/>
  <c r="X1076" i="6"/>
  <c r="X1084" i="6"/>
  <c r="X1086" i="6"/>
  <c r="X28" i="6"/>
  <c r="Y438" i="6"/>
  <c r="Y439" i="6"/>
  <c r="Y1081" i="6"/>
  <c r="Y1056" i="6"/>
  <c r="Y1058" i="6"/>
  <c r="Y997" i="6"/>
  <c r="Y998" i="6"/>
  <c r="Y999" i="6"/>
  <c r="Y1054" i="6"/>
  <c r="Y1053" i="6"/>
  <c r="Y1055" i="6"/>
  <c r="Y1060" i="6"/>
  <c r="Y1083" i="6"/>
  <c r="Y975" i="6"/>
  <c r="Y1066" i="6"/>
  <c r="Y976" i="6"/>
  <c r="Y1067" i="6"/>
  <c r="Y977" i="6"/>
  <c r="Y1068" i="6"/>
  <c r="Y978" i="6"/>
  <c r="Y1069" i="6"/>
  <c r="Y1076" i="6"/>
  <c r="Y1084" i="6"/>
  <c r="Y1086" i="6"/>
  <c r="Y28" i="6"/>
  <c r="Z438" i="6"/>
  <c r="Z439" i="6"/>
  <c r="Z1081" i="6"/>
  <c r="Z1056" i="6"/>
  <c r="Z1058" i="6"/>
  <c r="Z997" i="6"/>
  <c r="Z998" i="6"/>
  <c r="Z999" i="6"/>
  <c r="Z1054" i="6"/>
  <c r="Z1053" i="6"/>
  <c r="Z1055" i="6"/>
  <c r="Z1060" i="6"/>
  <c r="Z1083" i="6"/>
  <c r="Z975" i="6"/>
  <c r="Z1066" i="6"/>
  <c r="Z976" i="6"/>
  <c r="Z1067" i="6"/>
  <c r="Z977" i="6"/>
  <c r="Z1068" i="6"/>
  <c r="Z978" i="6"/>
  <c r="Z1069" i="6"/>
  <c r="Z1076" i="6"/>
  <c r="Z1084" i="6"/>
  <c r="Z1086" i="6"/>
  <c r="Z28" i="6"/>
  <c r="AA438" i="6"/>
  <c r="AA439" i="6"/>
  <c r="AA1081" i="6"/>
  <c r="AA1056" i="6"/>
  <c r="AA1058" i="6"/>
  <c r="AA997" i="6"/>
  <c r="AA998" i="6"/>
  <c r="AA999" i="6"/>
  <c r="AA1054" i="6"/>
  <c r="AA1053" i="6"/>
  <c r="AA1055" i="6"/>
  <c r="AA1060" i="6"/>
  <c r="AA1083" i="6"/>
  <c r="AA975" i="6"/>
  <c r="AA1066" i="6"/>
  <c r="AA976" i="6"/>
  <c r="AA1067" i="6"/>
  <c r="AA977" i="6"/>
  <c r="AA1068" i="6"/>
  <c r="AA978" i="6"/>
  <c r="AA1069" i="6"/>
  <c r="AA1076" i="6"/>
  <c r="AA1084" i="6"/>
  <c r="AA1086" i="6"/>
  <c r="AA28" i="6"/>
  <c r="AB438" i="6"/>
  <c r="AB439" i="6"/>
  <c r="AB1081" i="6"/>
  <c r="AB1056" i="6"/>
  <c r="AB1058" i="6"/>
  <c r="AB997" i="6"/>
  <c r="AB998" i="6"/>
  <c r="AB999" i="6"/>
  <c r="AB1054" i="6"/>
  <c r="AB1053" i="6"/>
  <c r="AB1055" i="6"/>
  <c r="AB1060" i="6"/>
  <c r="AB1083" i="6"/>
  <c r="AB975" i="6"/>
  <c r="AB1066" i="6"/>
  <c r="AB976" i="6"/>
  <c r="AB1067" i="6"/>
  <c r="AB977" i="6"/>
  <c r="AB1068" i="6"/>
  <c r="AB978" i="6"/>
  <c r="AB1069" i="6"/>
  <c r="AB1076" i="6"/>
  <c r="AB1084" i="6"/>
  <c r="AB1086" i="6"/>
  <c r="AB28" i="6"/>
  <c r="AC438" i="6"/>
  <c r="AC439" i="6"/>
  <c r="AC1081" i="6"/>
  <c r="AC1056" i="6"/>
  <c r="AC1058" i="6"/>
  <c r="AC997" i="6"/>
  <c r="AC998" i="6"/>
  <c r="AC999" i="6"/>
  <c r="AC1054" i="6"/>
  <c r="AC1053" i="6"/>
  <c r="AC1055" i="6"/>
  <c r="AC1060" i="6"/>
  <c r="AC1083" i="6"/>
  <c r="AC975" i="6"/>
  <c r="AC1066" i="6"/>
  <c r="AC976" i="6"/>
  <c r="AC1067" i="6"/>
  <c r="AC977" i="6"/>
  <c r="AC1068" i="6"/>
  <c r="AC978" i="6"/>
  <c r="AC1069" i="6"/>
  <c r="AC1076" i="6"/>
  <c r="AC1084" i="6"/>
  <c r="AC1086" i="6"/>
  <c r="AC28" i="6"/>
  <c r="AD438" i="6"/>
  <c r="AD439" i="6"/>
  <c r="AD1081" i="6"/>
  <c r="AD1056" i="6"/>
  <c r="AD1058" i="6"/>
  <c r="AD997" i="6"/>
  <c r="AD998" i="6"/>
  <c r="AD999" i="6"/>
  <c r="AD1054" i="6"/>
  <c r="AD1053" i="6"/>
  <c r="AD1055" i="6"/>
  <c r="AD1060" i="6"/>
  <c r="AD1083" i="6"/>
  <c r="AD975" i="6"/>
  <c r="AD1066" i="6"/>
  <c r="AD976" i="6"/>
  <c r="AD1067" i="6"/>
  <c r="AD977" i="6"/>
  <c r="AD1068" i="6"/>
  <c r="AD978" i="6"/>
  <c r="AD1069" i="6"/>
  <c r="AD1076" i="6"/>
  <c r="AD1084" i="6"/>
  <c r="AD1086" i="6"/>
  <c r="AD28" i="6"/>
  <c r="AE438" i="6"/>
  <c r="AE439" i="6"/>
  <c r="AE1081" i="6"/>
  <c r="AE1056" i="6"/>
  <c r="AE1058" i="6"/>
  <c r="AE997" i="6"/>
  <c r="AE998" i="6"/>
  <c r="AE999" i="6"/>
  <c r="AE1054" i="6"/>
  <c r="AE1053" i="6"/>
  <c r="AE1055" i="6"/>
  <c r="AE1060" i="6"/>
  <c r="AE1083" i="6"/>
  <c r="AE975" i="6"/>
  <c r="AE1066" i="6"/>
  <c r="AE976" i="6"/>
  <c r="AE1067" i="6"/>
  <c r="AE977" i="6"/>
  <c r="AE1068" i="6"/>
  <c r="AE978" i="6"/>
  <c r="AE1069" i="6"/>
  <c r="AE1076" i="6"/>
  <c r="AE1084" i="6"/>
  <c r="AE1086" i="6"/>
  <c r="AE28" i="6"/>
  <c r="AF438" i="6"/>
  <c r="AF439" i="6"/>
  <c r="AF1081" i="6"/>
  <c r="AF1056" i="6"/>
  <c r="AF1058" i="6"/>
  <c r="AF997" i="6"/>
  <c r="AF998" i="6"/>
  <c r="AF999" i="6"/>
  <c r="AF1054" i="6"/>
  <c r="AF1053" i="6"/>
  <c r="AF1055" i="6"/>
  <c r="AF1060" i="6"/>
  <c r="AF1083" i="6"/>
  <c r="AF975" i="6"/>
  <c r="AF1066" i="6"/>
  <c r="AF976" i="6"/>
  <c r="AF1067" i="6"/>
  <c r="AF977" i="6"/>
  <c r="AF1068" i="6"/>
  <c r="AF978" i="6"/>
  <c r="AF1069" i="6"/>
  <c r="AF1076" i="6"/>
  <c r="AF1084" i="6"/>
  <c r="AF1086" i="6"/>
  <c r="AF28" i="6"/>
  <c r="AG438" i="6"/>
  <c r="AG439" i="6"/>
  <c r="AG1081" i="6"/>
  <c r="AG1056" i="6"/>
  <c r="AG1058" i="6"/>
  <c r="AG997" i="6"/>
  <c r="AG998" i="6"/>
  <c r="AG999" i="6"/>
  <c r="AG1054" i="6"/>
  <c r="AG1053" i="6"/>
  <c r="AG1055" i="6"/>
  <c r="AG1060" i="6"/>
  <c r="AG1083" i="6"/>
  <c r="AG975" i="6"/>
  <c r="AG1066" i="6"/>
  <c r="AG976" i="6"/>
  <c r="AG1067" i="6"/>
  <c r="AG977" i="6"/>
  <c r="AG1068" i="6"/>
  <c r="AG978" i="6"/>
  <c r="AG1069" i="6"/>
  <c r="AG1076" i="6"/>
  <c r="AG1084" i="6"/>
  <c r="AG1086" i="6"/>
  <c r="AG28" i="6"/>
  <c r="AH438" i="6"/>
  <c r="AH439" i="6"/>
  <c r="AH1081" i="6"/>
  <c r="AH1056" i="6"/>
  <c r="AH1058" i="6"/>
  <c r="AH997" i="6"/>
  <c r="AH998" i="6"/>
  <c r="AH999" i="6"/>
  <c r="AH1054" i="6"/>
  <c r="AH1053" i="6"/>
  <c r="AH1055" i="6"/>
  <c r="AH1060" i="6"/>
  <c r="AH1083" i="6"/>
  <c r="AH975" i="6"/>
  <c r="AH1066" i="6"/>
  <c r="AH976" i="6"/>
  <c r="AH1067" i="6"/>
  <c r="AH977" i="6"/>
  <c r="AH1068" i="6"/>
  <c r="AH978" i="6"/>
  <c r="AH1069" i="6"/>
  <c r="AH1076" i="6"/>
  <c r="AH1084" i="6"/>
  <c r="AH1086" i="6"/>
  <c r="AH28" i="6"/>
  <c r="AI438" i="6"/>
  <c r="AI439" i="6"/>
  <c r="AI1081" i="6"/>
  <c r="AI1056" i="6"/>
  <c r="AI1058" i="6"/>
  <c r="AI997" i="6"/>
  <c r="AI998" i="6"/>
  <c r="AI999" i="6"/>
  <c r="AI1054" i="6"/>
  <c r="AI1053" i="6"/>
  <c r="AI1055" i="6"/>
  <c r="AI1060" i="6"/>
  <c r="AI1083" i="6"/>
  <c r="AI975" i="6"/>
  <c r="AI1066" i="6"/>
  <c r="AI976" i="6"/>
  <c r="AI1067" i="6"/>
  <c r="AI977" i="6"/>
  <c r="AI1068" i="6"/>
  <c r="AI978" i="6"/>
  <c r="AI1069" i="6"/>
  <c r="AI1076" i="6"/>
  <c r="AI1084" i="6"/>
  <c r="AI1086" i="6"/>
  <c r="AI28" i="6"/>
  <c r="AJ438" i="6"/>
  <c r="AJ439" i="6"/>
  <c r="AJ1081" i="6"/>
  <c r="AJ1056" i="6"/>
  <c r="AJ1058" i="6"/>
  <c r="AJ997" i="6"/>
  <c r="AJ998" i="6"/>
  <c r="AJ999" i="6"/>
  <c r="AJ1054" i="6"/>
  <c r="AJ1053" i="6"/>
  <c r="AJ1055" i="6"/>
  <c r="AJ1060" i="6"/>
  <c r="AJ1083" i="6"/>
  <c r="AJ975" i="6"/>
  <c r="AJ1066" i="6"/>
  <c r="AJ976" i="6"/>
  <c r="AJ1067" i="6"/>
  <c r="AJ977" i="6"/>
  <c r="AJ1068" i="6"/>
  <c r="AJ978" i="6"/>
  <c r="AJ1069" i="6"/>
  <c r="AJ1076" i="6"/>
  <c r="AJ1084" i="6"/>
  <c r="AJ1086" i="6"/>
  <c r="AJ28" i="6"/>
  <c r="H1095" i="6"/>
  <c r="H1096" i="6"/>
  <c r="H1097" i="6"/>
  <c r="H1098" i="6"/>
  <c r="H1099" i="6"/>
  <c r="H1100" i="6"/>
  <c r="H1101" i="6"/>
  <c r="H1103" i="6"/>
  <c r="H1104" i="6"/>
  <c r="I1095" i="6"/>
  <c r="I1096" i="6"/>
  <c r="I1097" i="6"/>
  <c r="I1098" i="6"/>
  <c r="I1099" i="6"/>
  <c r="I1100" i="6"/>
  <c r="I1101" i="6"/>
  <c r="I1103" i="6"/>
  <c r="I1104" i="6"/>
  <c r="J1095" i="6"/>
  <c r="J1096" i="6"/>
  <c r="J1097" i="6"/>
  <c r="J1098" i="6"/>
  <c r="J1099" i="6"/>
  <c r="J1100" i="6"/>
  <c r="J1101" i="6"/>
  <c r="J1103" i="6"/>
  <c r="J1104" i="6"/>
  <c r="K1095" i="6"/>
  <c r="K1096" i="6"/>
  <c r="K1097" i="6"/>
  <c r="K1098" i="6"/>
  <c r="K1099" i="6"/>
  <c r="K1100" i="6"/>
  <c r="K1101" i="6"/>
  <c r="K1103" i="6"/>
  <c r="K1104" i="6"/>
  <c r="L1095" i="6"/>
  <c r="L1096" i="6"/>
  <c r="L1097" i="6"/>
  <c r="L1098" i="6"/>
  <c r="L1099" i="6"/>
  <c r="L1100" i="6"/>
  <c r="L1101" i="6"/>
  <c r="L1103" i="6"/>
  <c r="L1104" i="6"/>
  <c r="M1095" i="6"/>
  <c r="M1096" i="6"/>
  <c r="M1097" i="6"/>
  <c r="M1098" i="6"/>
  <c r="M1099" i="6"/>
  <c r="M1100" i="6"/>
  <c r="M1101" i="6"/>
  <c r="M1103" i="6"/>
  <c r="M1104" i="6"/>
  <c r="N1095" i="6"/>
  <c r="N1096" i="6"/>
  <c r="N1097" i="6"/>
  <c r="N1098" i="6"/>
  <c r="N1099" i="6"/>
  <c r="N1100" i="6"/>
  <c r="N1101" i="6"/>
  <c r="N1103" i="6"/>
  <c r="N1104" i="6"/>
  <c r="O1095" i="6"/>
  <c r="O1096" i="6"/>
  <c r="O1097" i="6"/>
  <c r="O1098" i="6"/>
  <c r="O1099" i="6"/>
  <c r="O1100" i="6"/>
  <c r="O1101" i="6"/>
  <c r="O1103" i="6"/>
  <c r="O1104" i="6"/>
  <c r="P1095" i="6"/>
  <c r="P1096" i="6"/>
  <c r="P1097" i="6"/>
  <c r="P1098" i="6"/>
  <c r="P1099" i="6"/>
  <c r="P1100" i="6"/>
  <c r="P1101" i="6"/>
  <c r="P1103" i="6"/>
  <c r="P1104" i="6"/>
  <c r="Q1095" i="6"/>
  <c r="Q1096" i="6"/>
  <c r="Q1097" i="6"/>
  <c r="Q1098" i="6"/>
  <c r="Q1099" i="6"/>
  <c r="Q1100" i="6"/>
  <c r="Q1101" i="6"/>
  <c r="Q1103" i="6"/>
  <c r="Q1104" i="6"/>
  <c r="R1095" i="6"/>
  <c r="R1096" i="6"/>
  <c r="R1097" i="6"/>
  <c r="R1098" i="6"/>
  <c r="R1099" i="6"/>
  <c r="R1100" i="6"/>
  <c r="R1101" i="6"/>
  <c r="R1103" i="6"/>
  <c r="R1104" i="6"/>
  <c r="S1095" i="6"/>
  <c r="S1096" i="6"/>
  <c r="S1097" i="6"/>
  <c r="S1098" i="6"/>
  <c r="S1099" i="6"/>
  <c r="S1100" i="6"/>
  <c r="S1101" i="6"/>
  <c r="S1103" i="6"/>
  <c r="S1104" i="6"/>
  <c r="T1095" i="6"/>
  <c r="T1096" i="6"/>
  <c r="T1097" i="6"/>
  <c r="T1098" i="6"/>
  <c r="T1099" i="6"/>
  <c r="T1100" i="6"/>
  <c r="T1101" i="6"/>
  <c r="T1103" i="6"/>
  <c r="T1104" i="6"/>
  <c r="U1095" i="6"/>
  <c r="U1096" i="6"/>
  <c r="U1097" i="6"/>
  <c r="U1098" i="6"/>
  <c r="U1099" i="6"/>
  <c r="U1100" i="6"/>
  <c r="U1101" i="6"/>
  <c r="U1103" i="6"/>
  <c r="U1104" i="6"/>
  <c r="V1095" i="6"/>
  <c r="V1096" i="6"/>
  <c r="V1097" i="6"/>
  <c r="V1098" i="6"/>
  <c r="V1099" i="6"/>
  <c r="V1100" i="6"/>
  <c r="V1101" i="6"/>
  <c r="V1103" i="6"/>
  <c r="V1104" i="6"/>
  <c r="W1095" i="6"/>
  <c r="W1096" i="6"/>
  <c r="W1097" i="6"/>
  <c r="W1098" i="6"/>
  <c r="W1099" i="6"/>
  <c r="W1100" i="6"/>
  <c r="W1101" i="6"/>
  <c r="W1103" i="6"/>
  <c r="W1104" i="6"/>
  <c r="X1095" i="6"/>
  <c r="X1096" i="6"/>
  <c r="X1097" i="6"/>
  <c r="X1098" i="6"/>
  <c r="X1099" i="6"/>
  <c r="X1100" i="6"/>
  <c r="X1101" i="6"/>
  <c r="X1103" i="6"/>
  <c r="X1104" i="6"/>
  <c r="Y1095" i="6"/>
  <c r="Y1096" i="6"/>
  <c r="Y1097" i="6"/>
  <c r="Y1098" i="6"/>
  <c r="Y1099" i="6"/>
  <c r="Y1100" i="6"/>
  <c r="Y1101" i="6"/>
  <c r="Y1103" i="6"/>
  <c r="Y1104" i="6"/>
  <c r="Z1095" i="6"/>
  <c r="Z1096" i="6"/>
  <c r="Z1097" i="6"/>
  <c r="Z1098" i="6"/>
  <c r="Z1099" i="6"/>
  <c r="Z1100" i="6"/>
  <c r="Z1101" i="6"/>
  <c r="Z1103" i="6"/>
  <c r="Z1104" i="6"/>
  <c r="AA1095" i="6"/>
  <c r="AA1096" i="6"/>
  <c r="AA1097" i="6"/>
  <c r="AA1098" i="6"/>
  <c r="AA1099" i="6"/>
  <c r="AA1100" i="6"/>
  <c r="AA1101" i="6"/>
  <c r="AA1103" i="6"/>
  <c r="AA1104" i="6"/>
  <c r="AB1095" i="6"/>
  <c r="AB1096" i="6"/>
  <c r="AB1097" i="6"/>
  <c r="AB1098" i="6"/>
  <c r="AB1099" i="6"/>
  <c r="AB1100" i="6"/>
  <c r="AB1101" i="6"/>
  <c r="AB1103" i="6"/>
  <c r="AB1104" i="6"/>
  <c r="AC1095" i="6"/>
  <c r="AC1096" i="6"/>
  <c r="AC1097" i="6"/>
  <c r="AC1098" i="6"/>
  <c r="AC1099" i="6"/>
  <c r="AC1100" i="6"/>
  <c r="AC1101" i="6"/>
  <c r="AC1103" i="6"/>
  <c r="AC1104" i="6"/>
  <c r="AD1095" i="6"/>
  <c r="AD1096" i="6"/>
  <c r="AD1097" i="6"/>
  <c r="AD1098" i="6"/>
  <c r="AD1099" i="6"/>
  <c r="AD1100" i="6"/>
  <c r="AD1101" i="6"/>
  <c r="AD1103" i="6"/>
  <c r="AD1104" i="6"/>
  <c r="AE1095" i="6"/>
  <c r="AE1096" i="6"/>
  <c r="AE1097" i="6"/>
  <c r="AE1098" i="6"/>
  <c r="AE1099" i="6"/>
  <c r="AE1100" i="6"/>
  <c r="AE1101" i="6"/>
  <c r="AE1103" i="6"/>
  <c r="AE1104" i="6"/>
  <c r="AF1095" i="6"/>
  <c r="AF1096" i="6"/>
  <c r="AF1097" i="6"/>
  <c r="AF1098" i="6"/>
  <c r="AF1099" i="6"/>
  <c r="AF1100" i="6"/>
  <c r="AF1101" i="6"/>
  <c r="AF1103" i="6"/>
  <c r="AF1104" i="6"/>
  <c r="AG1095" i="6"/>
  <c r="AG1096" i="6"/>
  <c r="AG1097" i="6"/>
  <c r="AG1098" i="6"/>
  <c r="AG1099" i="6"/>
  <c r="AG1100" i="6"/>
  <c r="AG1101" i="6"/>
  <c r="AG1103" i="6"/>
  <c r="AG1104" i="6"/>
  <c r="AH1095" i="6"/>
  <c r="AH1096" i="6"/>
  <c r="AH1097" i="6"/>
  <c r="AH1098" i="6"/>
  <c r="AH1099" i="6"/>
  <c r="AH1100" i="6"/>
  <c r="AH1101" i="6"/>
  <c r="AH1103" i="6"/>
  <c r="AH1104" i="6"/>
  <c r="AI1095" i="6"/>
  <c r="AI1096" i="6"/>
  <c r="AI1097" i="6"/>
  <c r="AI1098" i="6"/>
  <c r="AI1099" i="6"/>
  <c r="AI1100" i="6"/>
  <c r="AI1101" i="6"/>
  <c r="AI1103" i="6"/>
  <c r="AI1104" i="6"/>
  <c r="AJ1095" i="6"/>
  <c r="AJ1096" i="6"/>
  <c r="AJ1097" i="6"/>
  <c r="AJ1098" i="6"/>
  <c r="AJ1099" i="6"/>
  <c r="AJ1100" i="6"/>
  <c r="AJ1101" i="6"/>
  <c r="AJ1103" i="6"/>
  <c r="AJ1104" i="6"/>
  <c r="G1085" i="6"/>
  <c r="H1085" i="6"/>
  <c r="I1085" i="6"/>
  <c r="J1085" i="6"/>
  <c r="K1085" i="6"/>
  <c r="L1085" i="6"/>
  <c r="M1085" i="6"/>
  <c r="N1085" i="6"/>
  <c r="O1085" i="6"/>
  <c r="P1085" i="6"/>
  <c r="Q1085" i="6"/>
  <c r="R1085" i="6"/>
  <c r="S1085" i="6"/>
  <c r="T1085" i="6"/>
  <c r="U1085" i="6"/>
  <c r="V1085" i="6"/>
  <c r="W1085" i="6"/>
  <c r="X1085" i="6"/>
  <c r="Y1085" i="6"/>
  <c r="Z1085" i="6"/>
  <c r="AA1085" i="6"/>
  <c r="AB1085" i="6"/>
  <c r="AC1085" i="6"/>
  <c r="AD1085" i="6"/>
  <c r="AE1085" i="6"/>
  <c r="AF1085" i="6"/>
  <c r="AG1085" i="6"/>
  <c r="AH1085" i="6"/>
  <c r="AI1085" i="6"/>
  <c r="AJ1085" i="6"/>
  <c r="AJ1116" i="6"/>
  <c r="AI1116" i="6"/>
  <c r="AH1116" i="6"/>
  <c r="AG1116" i="6"/>
  <c r="AF1116" i="6"/>
  <c r="AE1116" i="6"/>
  <c r="AD1116" i="6"/>
  <c r="AC1116" i="6"/>
  <c r="AB1116" i="6"/>
  <c r="AA1116" i="6"/>
  <c r="Z1116" i="6"/>
  <c r="Y1116" i="6"/>
  <c r="X1116" i="6"/>
  <c r="W1116" i="6"/>
  <c r="V1116" i="6"/>
  <c r="U1116" i="6"/>
  <c r="T1116" i="6"/>
  <c r="S1116" i="6"/>
  <c r="R1116" i="6"/>
  <c r="Q1116" i="6"/>
  <c r="P1116" i="6"/>
  <c r="O1116" i="6"/>
  <c r="N1116" i="6"/>
  <c r="M1116" i="6"/>
  <c r="L1116" i="6"/>
  <c r="K1116" i="6"/>
  <c r="J1116" i="6"/>
  <c r="I1116" i="6"/>
  <c r="H1116" i="6"/>
  <c r="G1116" i="6"/>
  <c r="G1091" i="6"/>
  <c r="H1091" i="6"/>
  <c r="I1091" i="6"/>
  <c r="J1091" i="6"/>
  <c r="K1091" i="6"/>
  <c r="L1091" i="6"/>
  <c r="M1091" i="6"/>
  <c r="N1091" i="6"/>
  <c r="O1091" i="6"/>
  <c r="P1091" i="6"/>
  <c r="Q1091" i="6"/>
  <c r="R1091" i="6"/>
  <c r="S1091" i="6"/>
  <c r="T1091" i="6"/>
  <c r="U1091" i="6"/>
  <c r="V1091" i="6"/>
  <c r="W1091" i="6"/>
  <c r="X1091" i="6"/>
  <c r="Y1091" i="6"/>
  <c r="Z1091" i="6"/>
  <c r="AA1091" i="6"/>
  <c r="AB1091" i="6"/>
  <c r="AC1091" i="6"/>
  <c r="AD1091" i="6"/>
  <c r="AE1091" i="6"/>
  <c r="AF1091" i="6"/>
  <c r="AG1091" i="6"/>
  <c r="AH1091" i="6"/>
  <c r="AI1091" i="6"/>
  <c r="AJ1091" i="6"/>
  <c r="K420" i="6"/>
  <c r="K432" i="6"/>
  <c r="K436" i="6"/>
  <c r="G1111" i="6"/>
  <c r="G1112" i="6"/>
  <c r="G1113" i="6"/>
  <c r="G1114" i="6"/>
  <c r="G1120" i="6"/>
  <c r="H1111" i="6"/>
  <c r="H1112" i="6"/>
  <c r="H1113" i="6"/>
  <c r="H1114" i="6"/>
  <c r="H1115" i="6"/>
  <c r="H1120" i="6"/>
  <c r="I1111" i="6"/>
  <c r="I1112" i="6"/>
  <c r="I1113" i="6"/>
  <c r="I1114" i="6"/>
  <c r="I1115" i="6"/>
  <c r="I1120" i="6"/>
  <c r="J1111" i="6"/>
  <c r="J1112" i="6"/>
  <c r="J1113" i="6"/>
  <c r="J1114" i="6"/>
  <c r="J1115" i="6"/>
  <c r="J1120" i="6"/>
  <c r="K1111" i="6"/>
  <c r="K1112" i="6"/>
  <c r="K1113" i="6"/>
  <c r="K1114" i="6"/>
  <c r="K1115" i="6"/>
  <c r="K1120" i="6"/>
  <c r="L1111" i="6"/>
  <c r="L1112" i="6"/>
  <c r="L1113" i="6"/>
  <c r="L1114" i="6"/>
  <c r="L1115" i="6"/>
  <c r="L1120" i="6"/>
  <c r="M1111" i="6"/>
  <c r="M1112" i="6"/>
  <c r="M1113" i="6"/>
  <c r="M1114" i="6"/>
  <c r="M1115" i="6"/>
  <c r="M1120" i="6"/>
  <c r="N1111" i="6"/>
  <c r="N1112" i="6"/>
  <c r="N1113" i="6"/>
  <c r="N1114" i="6"/>
  <c r="N1115" i="6"/>
  <c r="N1120" i="6"/>
  <c r="O1111" i="6"/>
  <c r="O1112" i="6"/>
  <c r="O1113" i="6"/>
  <c r="O1114" i="6"/>
  <c r="O1115" i="6"/>
  <c r="O1120" i="6"/>
  <c r="P1111" i="6"/>
  <c r="P1112" i="6"/>
  <c r="P1113" i="6"/>
  <c r="P1114" i="6"/>
  <c r="P1115" i="6"/>
  <c r="P1120" i="6"/>
  <c r="Q1111" i="6"/>
  <c r="Q1112" i="6"/>
  <c r="Q1113" i="6"/>
  <c r="Q1114" i="6"/>
  <c r="Q1115" i="6"/>
  <c r="Q1120" i="6"/>
  <c r="R1111" i="6"/>
  <c r="R1112" i="6"/>
  <c r="R1113" i="6"/>
  <c r="R1114" i="6"/>
  <c r="R1115" i="6"/>
  <c r="R1120" i="6"/>
  <c r="S1111" i="6"/>
  <c r="S1112" i="6"/>
  <c r="S1113" i="6"/>
  <c r="S1114" i="6"/>
  <c r="S1115" i="6"/>
  <c r="S1120" i="6"/>
  <c r="T1111" i="6"/>
  <c r="T1112" i="6"/>
  <c r="T1113" i="6"/>
  <c r="T1114" i="6"/>
  <c r="T1115" i="6"/>
  <c r="T1120" i="6"/>
  <c r="U1111" i="6"/>
  <c r="U1112" i="6"/>
  <c r="U1113" i="6"/>
  <c r="U1114" i="6"/>
  <c r="U1115" i="6"/>
  <c r="U1120" i="6"/>
  <c r="V1111" i="6"/>
  <c r="V1112" i="6"/>
  <c r="V1113" i="6"/>
  <c r="V1114" i="6"/>
  <c r="V1115" i="6"/>
  <c r="V1120" i="6"/>
  <c r="W1111" i="6"/>
  <c r="W1112" i="6"/>
  <c r="W1113" i="6"/>
  <c r="W1114" i="6"/>
  <c r="W1115" i="6"/>
  <c r="W1120" i="6"/>
  <c r="X1111" i="6"/>
  <c r="X1112" i="6"/>
  <c r="X1113" i="6"/>
  <c r="X1114" i="6"/>
  <c r="X1115" i="6"/>
  <c r="X1120" i="6"/>
  <c r="Y1111" i="6"/>
  <c r="Y1112" i="6"/>
  <c r="Y1113" i="6"/>
  <c r="Y1114" i="6"/>
  <c r="Y1115" i="6"/>
  <c r="Y1120" i="6"/>
  <c r="Z1111" i="6"/>
  <c r="Z1112" i="6"/>
  <c r="Z1113" i="6"/>
  <c r="Z1114" i="6"/>
  <c r="Z1115" i="6"/>
  <c r="Z1120" i="6"/>
  <c r="AA1111" i="6"/>
  <c r="AA1112" i="6"/>
  <c r="AA1113" i="6"/>
  <c r="AA1114" i="6"/>
  <c r="AA1115" i="6"/>
  <c r="AA1120" i="6"/>
  <c r="AB1111" i="6"/>
  <c r="AB1112" i="6"/>
  <c r="AB1113" i="6"/>
  <c r="AB1114" i="6"/>
  <c r="AB1115" i="6"/>
  <c r="AB1120" i="6"/>
  <c r="AC1111" i="6"/>
  <c r="AC1112" i="6"/>
  <c r="AC1113" i="6"/>
  <c r="AC1114" i="6"/>
  <c r="AC1115" i="6"/>
  <c r="AC1120" i="6"/>
  <c r="AD1111" i="6"/>
  <c r="AD1112" i="6"/>
  <c r="AD1113" i="6"/>
  <c r="AD1114" i="6"/>
  <c r="AD1115" i="6"/>
  <c r="AD1117" i="6"/>
  <c r="AD1120" i="6"/>
  <c r="AE1111" i="6"/>
  <c r="AE1112" i="6"/>
  <c r="AE1113" i="6"/>
  <c r="AE1114" i="6"/>
  <c r="AE1115" i="6"/>
  <c r="AE1120" i="6"/>
  <c r="AF1111" i="6"/>
  <c r="AF1112" i="6"/>
  <c r="AF1113" i="6"/>
  <c r="AF1114" i="6"/>
  <c r="AF1115" i="6"/>
  <c r="AF1120" i="6"/>
  <c r="AG275" i="6"/>
  <c r="AG1111" i="6"/>
  <c r="AG1112" i="6"/>
  <c r="AG1113" i="6"/>
  <c r="AG1114" i="6"/>
  <c r="AG1115" i="6"/>
  <c r="AG1120" i="6"/>
  <c r="AH275" i="6"/>
  <c r="AH1111" i="6"/>
  <c r="AH1112" i="6"/>
  <c r="AH1113" i="6"/>
  <c r="AH1114" i="6"/>
  <c r="AH1115" i="6"/>
  <c r="AH1117" i="6"/>
  <c r="AH1120" i="6"/>
  <c r="AI275" i="6"/>
  <c r="AI1111" i="6"/>
  <c r="AI1112" i="6"/>
  <c r="AI1113" i="6"/>
  <c r="AI1114" i="6"/>
  <c r="AI1115" i="6"/>
  <c r="AI1117" i="6"/>
  <c r="AI1120" i="6"/>
  <c r="AJ1111" i="6"/>
  <c r="AJ1112" i="6"/>
  <c r="AJ1113" i="6"/>
  <c r="AJ1114" i="6"/>
  <c r="AJ1115" i="6"/>
  <c r="AJ1117" i="6"/>
  <c r="AJ1120" i="6"/>
  <c r="I1040" i="6"/>
  <c r="H1077" i="6"/>
  <c r="I1077" i="6"/>
  <c r="J1077" i="6"/>
  <c r="K1077" i="6"/>
  <c r="L1077" i="6"/>
  <c r="AF1077" i="6"/>
  <c r="M1077" i="6"/>
  <c r="N1077" i="6"/>
  <c r="O1077" i="6"/>
  <c r="P1077" i="6"/>
  <c r="Q1077" i="6"/>
  <c r="R1077" i="6"/>
  <c r="S1077" i="6"/>
  <c r="T1077" i="6"/>
  <c r="U1077" i="6"/>
  <c r="V1077" i="6"/>
  <c r="W1077" i="6"/>
  <c r="X1077" i="6"/>
  <c r="Y1077" i="6"/>
  <c r="Z1077" i="6"/>
  <c r="AA1077" i="6"/>
  <c r="AB1077" i="6"/>
  <c r="AC1077" i="6"/>
  <c r="AD1077" i="6"/>
  <c r="AE1077" i="6"/>
  <c r="AG1077" i="6"/>
  <c r="AH1077" i="6"/>
  <c r="AI1077" i="6"/>
  <c r="AJ1077" i="6"/>
  <c r="G1077" i="6"/>
  <c r="AJ1040" i="6"/>
  <c r="G1040" i="6"/>
  <c r="H1040" i="6"/>
  <c r="J1040" i="6"/>
  <c r="K1040" i="6"/>
  <c r="L1040" i="6"/>
  <c r="M1040" i="6"/>
  <c r="N1040" i="6"/>
  <c r="O1040" i="6"/>
  <c r="P1040" i="6"/>
  <c r="Q1040" i="6"/>
  <c r="R1040" i="6"/>
  <c r="S1040" i="6"/>
  <c r="T1040" i="6"/>
  <c r="U1040" i="6"/>
  <c r="V1040" i="6"/>
  <c r="W1040" i="6"/>
  <c r="X1040" i="6"/>
  <c r="Y1040" i="6"/>
  <c r="Z1040" i="6"/>
  <c r="AA1040" i="6"/>
  <c r="AB1040" i="6"/>
  <c r="AC1040" i="6"/>
  <c r="AD1040" i="6"/>
  <c r="AE1040" i="6"/>
  <c r="AF1040" i="6"/>
  <c r="AG1040" i="6"/>
  <c r="AH1040" i="6"/>
  <c r="AI1040" i="6"/>
  <c r="H1122" i="6"/>
  <c r="I1122" i="6"/>
  <c r="J1122" i="6"/>
  <c r="L1122" i="6"/>
  <c r="AF1122" i="6"/>
  <c r="M1122" i="6"/>
  <c r="N1122" i="6"/>
  <c r="O1122" i="6"/>
  <c r="P1122" i="6"/>
  <c r="Q1122" i="6"/>
  <c r="R1122" i="6"/>
  <c r="S1122" i="6"/>
  <c r="T1122" i="6"/>
  <c r="U1122" i="6"/>
  <c r="V1122" i="6"/>
  <c r="W1122" i="6"/>
  <c r="X1122" i="6"/>
  <c r="Y1122" i="6"/>
  <c r="Z1122" i="6"/>
  <c r="AA1122" i="6"/>
  <c r="AB1122" i="6"/>
  <c r="AC1122" i="6"/>
  <c r="AD1122" i="6"/>
  <c r="AE1122" i="6"/>
  <c r="AG1122" i="6"/>
  <c r="AH1122" i="6"/>
  <c r="AI1122" i="6"/>
  <c r="AJ1122" i="6"/>
  <c r="H1123" i="6"/>
  <c r="I1123" i="6"/>
  <c r="J1123" i="6"/>
  <c r="K1123" i="6"/>
  <c r="L1123" i="6"/>
  <c r="AF1123" i="6"/>
  <c r="M1123" i="6"/>
  <c r="N1123" i="6"/>
  <c r="O1123" i="6"/>
  <c r="P1123" i="6"/>
  <c r="Q1123" i="6"/>
  <c r="R1123" i="6"/>
  <c r="S1123" i="6"/>
  <c r="T1123" i="6"/>
  <c r="U1123" i="6"/>
  <c r="V1123" i="6"/>
  <c r="W1123" i="6"/>
  <c r="X1123" i="6"/>
  <c r="Y1123" i="6"/>
  <c r="Z1123" i="6"/>
  <c r="AA1123" i="6"/>
  <c r="AB1123" i="6"/>
  <c r="AC1123" i="6"/>
  <c r="AD1123" i="6"/>
  <c r="AE1123" i="6"/>
  <c r="AG1123" i="6"/>
  <c r="AH1123" i="6"/>
  <c r="AI1123" i="6"/>
  <c r="AJ1123" i="6"/>
  <c r="AF1124" i="6"/>
  <c r="N1124" i="6"/>
  <c r="P1124" i="6"/>
  <c r="R1124" i="6"/>
  <c r="T1124" i="6"/>
  <c r="V1124" i="6"/>
  <c r="X1124" i="6"/>
  <c r="Z1124" i="6"/>
  <c r="AA1124" i="6"/>
  <c r="AB1124" i="6"/>
  <c r="AD1107" i="6"/>
  <c r="AG1124" i="6"/>
  <c r="AI1107" i="6"/>
  <c r="G1124" i="6"/>
  <c r="G1123" i="6"/>
  <c r="G1122" i="6"/>
  <c r="G1107" i="6"/>
  <c r="N1107" i="6"/>
  <c r="R1107" i="6"/>
  <c r="V1107" i="6"/>
  <c r="Z1107" i="6"/>
  <c r="AA1107" i="6"/>
  <c r="H1105" i="6"/>
  <c r="I1105" i="6"/>
  <c r="J1105" i="6"/>
  <c r="L1105" i="6"/>
  <c r="AF1105" i="6"/>
  <c r="M1105" i="6"/>
  <c r="N1105" i="6"/>
  <c r="O1105" i="6"/>
  <c r="P1105" i="6"/>
  <c r="Q1105" i="6"/>
  <c r="R1105" i="6"/>
  <c r="S1105" i="6"/>
  <c r="T1105" i="6"/>
  <c r="U1105" i="6"/>
  <c r="V1105" i="6"/>
  <c r="W1105" i="6"/>
  <c r="X1105" i="6"/>
  <c r="Y1105" i="6"/>
  <c r="Z1105" i="6"/>
  <c r="AA1105" i="6"/>
  <c r="AB1105" i="6"/>
  <c r="AC1105" i="6"/>
  <c r="AD1105" i="6"/>
  <c r="AE1105" i="6"/>
  <c r="AG1105" i="6"/>
  <c r="AH1105" i="6"/>
  <c r="AI1105" i="6"/>
  <c r="AJ1105" i="6"/>
  <c r="H1106" i="6"/>
  <c r="I1106" i="6"/>
  <c r="J1106" i="6"/>
  <c r="K1106" i="6"/>
  <c r="L1106" i="6"/>
  <c r="AF1106" i="6"/>
  <c r="M1106" i="6"/>
  <c r="N1106" i="6"/>
  <c r="O1106" i="6"/>
  <c r="P1106" i="6"/>
  <c r="Q1106" i="6"/>
  <c r="R1106" i="6"/>
  <c r="S1106" i="6"/>
  <c r="T1106" i="6"/>
  <c r="U1106" i="6"/>
  <c r="V1106" i="6"/>
  <c r="W1106" i="6"/>
  <c r="X1106" i="6"/>
  <c r="Y1106" i="6"/>
  <c r="Z1106" i="6"/>
  <c r="AA1106" i="6"/>
  <c r="AB1106" i="6"/>
  <c r="AC1106" i="6"/>
  <c r="AD1106" i="6"/>
  <c r="AE1106" i="6"/>
  <c r="AG1106" i="6"/>
  <c r="AH1106" i="6"/>
  <c r="AI1106" i="6"/>
  <c r="AJ1106" i="6"/>
  <c r="G1106" i="6"/>
  <c r="G1105" i="6"/>
  <c r="G420" i="6"/>
  <c r="G422" i="6"/>
  <c r="AH973" i="6"/>
  <c r="AI973" i="6"/>
  <c r="AJ973" i="6"/>
  <c r="AH983" i="6"/>
  <c r="AI983" i="6"/>
  <c r="AJ983" i="6"/>
  <c r="AH984" i="6"/>
  <c r="AI984" i="6"/>
  <c r="AJ984" i="6"/>
  <c r="AH985" i="6"/>
  <c r="AI985" i="6"/>
  <c r="AJ985" i="6"/>
  <c r="AH986" i="6"/>
  <c r="AI986" i="6"/>
  <c r="AJ986" i="6"/>
  <c r="AH987" i="6"/>
  <c r="AI987" i="6"/>
  <c r="AJ987" i="6"/>
  <c r="AH988" i="6"/>
  <c r="AI988" i="6"/>
  <c r="AJ988" i="6"/>
  <c r="AH989" i="6"/>
  <c r="AI989" i="6"/>
  <c r="AJ989" i="6"/>
  <c r="AH990" i="6"/>
  <c r="AI990" i="6"/>
  <c r="AJ990" i="6"/>
  <c r="AH991" i="6"/>
  <c r="AI991" i="6"/>
  <c r="AJ991" i="6"/>
  <c r="AH993" i="6"/>
  <c r="AI993" i="6"/>
  <c r="AJ993" i="6"/>
  <c r="AH994" i="6"/>
  <c r="AI994" i="6"/>
  <c r="AJ994" i="6"/>
  <c r="AH996" i="6"/>
  <c r="AI996" i="6"/>
  <c r="AJ996" i="6"/>
  <c r="AH1003" i="6"/>
  <c r="AI1003" i="6"/>
  <c r="AJ1003" i="6"/>
  <c r="AH1004" i="6"/>
  <c r="AI1004" i="6"/>
  <c r="AJ1004" i="6"/>
  <c r="AH1005" i="6"/>
  <c r="AI1005" i="6"/>
  <c r="AJ1005" i="6"/>
  <c r="AH1009" i="6"/>
  <c r="AI1009" i="6"/>
  <c r="AJ1009" i="6"/>
  <c r="AH1010" i="6"/>
  <c r="AI1010" i="6"/>
  <c r="AJ1010" i="6"/>
  <c r="AH1012" i="6"/>
  <c r="AI1012" i="6"/>
  <c r="AJ1012" i="6"/>
  <c r="AH1014" i="6"/>
  <c r="AI1014" i="6"/>
  <c r="AJ1014" i="6"/>
  <c r="AH1016" i="6"/>
  <c r="AI1016" i="6"/>
  <c r="AJ1016" i="6"/>
  <c r="AH1017" i="6"/>
  <c r="AI1017" i="6"/>
  <c r="AJ1017" i="6"/>
  <c r="AH1019" i="6"/>
  <c r="AI1019" i="6"/>
  <c r="AJ1019" i="6"/>
  <c r="AH1020" i="6"/>
  <c r="AI1020" i="6"/>
  <c r="AJ1020" i="6"/>
  <c r="AH1021" i="6"/>
  <c r="AI1021" i="6"/>
  <c r="AJ1021" i="6"/>
  <c r="AH1023" i="6"/>
  <c r="AI1023" i="6"/>
  <c r="AJ1023" i="6"/>
  <c r="AH1024" i="6"/>
  <c r="AI1024" i="6"/>
  <c r="AJ1024" i="6"/>
  <c r="AH1025" i="6"/>
  <c r="AI1025" i="6"/>
  <c r="AJ1025" i="6"/>
  <c r="AH1026" i="6"/>
  <c r="AI1026" i="6"/>
  <c r="AJ1026" i="6"/>
  <c r="AH1027" i="6"/>
  <c r="AI1027" i="6"/>
  <c r="AJ1027" i="6"/>
  <c r="AH1028" i="6"/>
  <c r="AI1028" i="6"/>
  <c r="AJ1028" i="6"/>
  <c r="AH1029" i="6"/>
  <c r="AI1029" i="6"/>
  <c r="AJ1029" i="6"/>
  <c r="AH1030" i="6"/>
  <c r="AI1030" i="6"/>
  <c r="AJ1030" i="6"/>
  <c r="AH1031" i="6"/>
  <c r="AI1031" i="6"/>
  <c r="AJ1031" i="6"/>
  <c r="AH1032" i="6"/>
  <c r="AI1032" i="6"/>
  <c r="AJ1032" i="6"/>
  <c r="AG973" i="6"/>
  <c r="AG983" i="6"/>
  <c r="AG984" i="6"/>
  <c r="AG985" i="6"/>
  <c r="AG986" i="6"/>
  <c r="AG987" i="6"/>
  <c r="AG988" i="6"/>
  <c r="AG989" i="6"/>
  <c r="AG990" i="6"/>
  <c r="AG991" i="6"/>
  <c r="AG993" i="6"/>
  <c r="AG994" i="6"/>
  <c r="AG996" i="6"/>
  <c r="AG1003" i="6"/>
  <c r="AG1004" i="6"/>
  <c r="AG1005" i="6"/>
  <c r="AG1009" i="6"/>
  <c r="AG1010" i="6"/>
  <c r="AG1012" i="6"/>
  <c r="AG1014" i="6"/>
  <c r="AG1016" i="6"/>
  <c r="AG1017" i="6"/>
  <c r="AG1019" i="6"/>
  <c r="AG1020" i="6"/>
  <c r="AG1021" i="6"/>
  <c r="AG1023" i="6"/>
  <c r="AG1024" i="6"/>
  <c r="AG1025" i="6"/>
  <c r="AG1026" i="6"/>
  <c r="AG1027" i="6"/>
  <c r="AG1028" i="6"/>
  <c r="AG1029" i="6"/>
  <c r="AG1030" i="6"/>
  <c r="AG1031" i="6"/>
  <c r="AG1032" i="6"/>
  <c r="X973" i="6"/>
  <c r="Y973" i="6"/>
  <c r="Z973" i="6"/>
  <c r="AA973" i="6"/>
  <c r="AB973" i="6"/>
  <c r="AC973" i="6"/>
  <c r="AD973" i="6"/>
  <c r="AE973" i="6"/>
  <c r="X983" i="6"/>
  <c r="Y983" i="6"/>
  <c r="Z983" i="6"/>
  <c r="AA983" i="6"/>
  <c r="AB983" i="6"/>
  <c r="AC983" i="6"/>
  <c r="AD983" i="6"/>
  <c r="AE983" i="6"/>
  <c r="X984" i="6"/>
  <c r="Y984" i="6"/>
  <c r="Z984" i="6"/>
  <c r="AA984" i="6"/>
  <c r="AB984" i="6"/>
  <c r="AC984" i="6"/>
  <c r="AD984" i="6"/>
  <c r="AE984" i="6"/>
  <c r="X985" i="6"/>
  <c r="Y985" i="6"/>
  <c r="Z985" i="6"/>
  <c r="AA985" i="6"/>
  <c r="AB985" i="6"/>
  <c r="AC985" i="6"/>
  <c r="AD985" i="6"/>
  <c r="AE985" i="6"/>
  <c r="X986" i="6"/>
  <c r="Y986" i="6"/>
  <c r="Z986" i="6"/>
  <c r="AA986" i="6"/>
  <c r="AB986" i="6"/>
  <c r="AC986" i="6"/>
  <c r="AD986" i="6"/>
  <c r="AE986" i="6"/>
  <c r="X987" i="6"/>
  <c r="Y987" i="6"/>
  <c r="Z987" i="6"/>
  <c r="AA987" i="6"/>
  <c r="AB987" i="6"/>
  <c r="AC987" i="6"/>
  <c r="AD987" i="6"/>
  <c r="AE987" i="6"/>
  <c r="X988" i="6"/>
  <c r="Y988" i="6"/>
  <c r="Z988" i="6"/>
  <c r="AA988" i="6"/>
  <c r="AB988" i="6"/>
  <c r="AC988" i="6"/>
  <c r="AD988" i="6"/>
  <c r="AE988" i="6"/>
  <c r="X989" i="6"/>
  <c r="Y989" i="6"/>
  <c r="Z989" i="6"/>
  <c r="AA989" i="6"/>
  <c r="AB989" i="6"/>
  <c r="AC989" i="6"/>
  <c r="AD989" i="6"/>
  <c r="AE989" i="6"/>
  <c r="X990" i="6"/>
  <c r="Y990" i="6"/>
  <c r="Z990" i="6"/>
  <c r="AA990" i="6"/>
  <c r="AB990" i="6"/>
  <c r="AC990" i="6"/>
  <c r="AD990" i="6"/>
  <c r="AE990" i="6"/>
  <c r="X991" i="6"/>
  <c r="Y991" i="6"/>
  <c r="Z991" i="6"/>
  <c r="AA991" i="6"/>
  <c r="AB991" i="6"/>
  <c r="AC991" i="6"/>
  <c r="AD991" i="6"/>
  <c r="AE991" i="6"/>
  <c r="X993" i="6"/>
  <c r="Y993" i="6"/>
  <c r="Z993" i="6"/>
  <c r="AA993" i="6"/>
  <c r="AB993" i="6"/>
  <c r="AC993" i="6"/>
  <c r="AD993" i="6"/>
  <c r="AE993" i="6"/>
  <c r="X994" i="6"/>
  <c r="Y994" i="6"/>
  <c r="Z994" i="6"/>
  <c r="AA994" i="6"/>
  <c r="AB994" i="6"/>
  <c r="AC994" i="6"/>
  <c r="AD994" i="6"/>
  <c r="AE994" i="6"/>
  <c r="X996" i="6"/>
  <c r="Y996" i="6"/>
  <c r="Z996" i="6"/>
  <c r="AA996" i="6"/>
  <c r="AB996" i="6"/>
  <c r="AC996" i="6"/>
  <c r="AD996" i="6"/>
  <c r="AE996" i="6"/>
  <c r="X1003" i="6"/>
  <c r="Y1003" i="6"/>
  <c r="Z1003" i="6"/>
  <c r="AA1003" i="6"/>
  <c r="AB1003" i="6"/>
  <c r="AC1003" i="6"/>
  <c r="AD1003" i="6"/>
  <c r="AE1003" i="6"/>
  <c r="X1004" i="6"/>
  <c r="Y1004" i="6"/>
  <c r="Z1004" i="6"/>
  <c r="AA1004" i="6"/>
  <c r="AB1004" i="6"/>
  <c r="AC1004" i="6"/>
  <c r="AD1004" i="6"/>
  <c r="AE1004" i="6"/>
  <c r="X1005" i="6"/>
  <c r="Y1005" i="6"/>
  <c r="Z1005" i="6"/>
  <c r="AA1005" i="6"/>
  <c r="AB1005" i="6"/>
  <c r="AC1005" i="6"/>
  <c r="AD1005" i="6"/>
  <c r="AE1005" i="6"/>
  <c r="X1009" i="6"/>
  <c r="Y1009" i="6"/>
  <c r="Z1009" i="6"/>
  <c r="AA1009" i="6"/>
  <c r="AB1009" i="6"/>
  <c r="AC1009" i="6"/>
  <c r="AD1009" i="6"/>
  <c r="AE1009" i="6"/>
  <c r="X1010" i="6"/>
  <c r="Y1010" i="6"/>
  <c r="Z1010" i="6"/>
  <c r="AA1010" i="6"/>
  <c r="AB1010" i="6"/>
  <c r="AC1010" i="6"/>
  <c r="AD1010" i="6"/>
  <c r="AE1010" i="6"/>
  <c r="X1012" i="6"/>
  <c r="Y1012" i="6"/>
  <c r="Z1012" i="6"/>
  <c r="AA1012" i="6"/>
  <c r="AB1012" i="6"/>
  <c r="AC1012" i="6"/>
  <c r="AD1012" i="6"/>
  <c r="AE1012" i="6"/>
  <c r="X1014" i="6"/>
  <c r="Y1014" i="6"/>
  <c r="Z1014" i="6"/>
  <c r="AA1014" i="6"/>
  <c r="AB1014" i="6"/>
  <c r="AC1014" i="6"/>
  <c r="AD1014" i="6"/>
  <c r="AE1014" i="6"/>
  <c r="X1016" i="6"/>
  <c r="Y1016" i="6"/>
  <c r="Z1016" i="6"/>
  <c r="AA1016" i="6"/>
  <c r="AB1016" i="6"/>
  <c r="AC1016" i="6"/>
  <c r="AD1016" i="6"/>
  <c r="AE1016" i="6"/>
  <c r="X1017" i="6"/>
  <c r="Y1017" i="6"/>
  <c r="Z1017" i="6"/>
  <c r="AA1017" i="6"/>
  <c r="AB1017" i="6"/>
  <c r="AC1017" i="6"/>
  <c r="AD1017" i="6"/>
  <c r="AE1017" i="6"/>
  <c r="X1019" i="6"/>
  <c r="Y1019" i="6"/>
  <c r="Z1019" i="6"/>
  <c r="AA1019" i="6"/>
  <c r="AB1019" i="6"/>
  <c r="AC1019" i="6"/>
  <c r="AD1019" i="6"/>
  <c r="AE1019" i="6"/>
  <c r="X1020" i="6"/>
  <c r="Y1020" i="6"/>
  <c r="Z1020" i="6"/>
  <c r="AA1020" i="6"/>
  <c r="AB1020" i="6"/>
  <c r="AC1020" i="6"/>
  <c r="AD1020" i="6"/>
  <c r="AE1020" i="6"/>
  <c r="X1021" i="6"/>
  <c r="Y1021" i="6"/>
  <c r="Z1021" i="6"/>
  <c r="AA1021" i="6"/>
  <c r="AB1021" i="6"/>
  <c r="AC1021" i="6"/>
  <c r="AD1021" i="6"/>
  <c r="AE1021" i="6"/>
  <c r="X1023" i="6"/>
  <c r="Y1023" i="6"/>
  <c r="Z1023" i="6"/>
  <c r="AA1023" i="6"/>
  <c r="AB1023" i="6"/>
  <c r="AC1023" i="6"/>
  <c r="AD1023" i="6"/>
  <c r="AE1023" i="6"/>
  <c r="X1024" i="6"/>
  <c r="Y1024" i="6"/>
  <c r="Z1024" i="6"/>
  <c r="AA1024" i="6"/>
  <c r="AB1024" i="6"/>
  <c r="AC1024" i="6"/>
  <c r="AD1024" i="6"/>
  <c r="AE1024" i="6"/>
  <c r="X1025" i="6"/>
  <c r="Y1025" i="6"/>
  <c r="Z1025" i="6"/>
  <c r="AA1025" i="6"/>
  <c r="AB1025" i="6"/>
  <c r="AC1025" i="6"/>
  <c r="AD1025" i="6"/>
  <c r="AE1025" i="6"/>
  <c r="X1026" i="6"/>
  <c r="Y1026" i="6"/>
  <c r="Z1026" i="6"/>
  <c r="AA1026" i="6"/>
  <c r="AB1026" i="6"/>
  <c r="AC1026" i="6"/>
  <c r="AD1026" i="6"/>
  <c r="AE1026" i="6"/>
  <c r="X1027" i="6"/>
  <c r="Y1027" i="6"/>
  <c r="Z1027" i="6"/>
  <c r="AA1027" i="6"/>
  <c r="AB1027" i="6"/>
  <c r="AC1027" i="6"/>
  <c r="AD1027" i="6"/>
  <c r="AE1027" i="6"/>
  <c r="X1028" i="6"/>
  <c r="Y1028" i="6"/>
  <c r="Z1028" i="6"/>
  <c r="AA1028" i="6"/>
  <c r="AB1028" i="6"/>
  <c r="AC1028" i="6"/>
  <c r="AD1028" i="6"/>
  <c r="AE1028" i="6"/>
  <c r="X1029" i="6"/>
  <c r="Y1029" i="6"/>
  <c r="Z1029" i="6"/>
  <c r="AA1029" i="6"/>
  <c r="AB1029" i="6"/>
  <c r="AC1029" i="6"/>
  <c r="AD1029" i="6"/>
  <c r="AE1029" i="6"/>
  <c r="X1030" i="6"/>
  <c r="Y1030" i="6"/>
  <c r="Z1030" i="6"/>
  <c r="AA1030" i="6"/>
  <c r="AB1030" i="6"/>
  <c r="AC1030" i="6"/>
  <c r="AD1030" i="6"/>
  <c r="AE1030" i="6"/>
  <c r="X1031" i="6"/>
  <c r="Y1031" i="6"/>
  <c r="Z1031" i="6"/>
  <c r="AA1031" i="6"/>
  <c r="AB1031" i="6"/>
  <c r="AC1031" i="6"/>
  <c r="AD1031" i="6"/>
  <c r="AE1031" i="6"/>
  <c r="X1032" i="6"/>
  <c r="Y1032" i="6"/>
  <c r="Z1032" i="6"/>
  <c r="AA1032" i="6"/>
  <c r="AB1032" i="6"/>
  <c r="AC1032" i="6"/>
  <c r="AD1032" i="6"/>
  <c r="AE1032" i="6"/>
  <c r="V973" i="6"/>
  <c r="W973" i="6"/>
  <c r="V983" i="6"/>
  <c r="W983" i="6"/>
  <c r="V984" i="6"/>
  <c r="W984" i="6"/>
  <c r="V985" i="6"/>
  <c r="W985" i="6"/>
  <c r="V986" i="6"/>
  <c r="W986" i="6"/>
  <c r="V987" i="6"/>
  <c r="W987" i="6"/>
  <c r="V988" i="6"/>
  <c r="W988" i="6"/>
  <c r="V989" i="6"/>
  <c r="W989" i="6"/>
  <c r="V990" i="6"/>
  <c r="W990" i="6"/>
  <c r="V991" i="6"/>
  <c r="W991" i="6"/>
  <c r="V993" i="6"/>
  <c r="W993" i="6"/>
  <c r="V994" i="6"/>
  <c r="W994" i="6"/>
  <c r="V996" i="6"/>
  <c r="W996" i="6"/>
  <c r="V1003" i="6"/>
  <c r="W1003" i="6"/>
  <c r="V1004" i="6"/>
  <c r="W1004" i="6"/>
  <c r="V1005" i="6"/>
  <c r="W1005" i="6"/>
  <c r="V1009" i="6"/>
  <c r="W1009" i="6"/>
  <c r="V1010" i="6"/>
  <c r="W1010" i="6"/>
  <c r="V1012" i="6"/>
  <c r="W1012" i="6"/>
  <c r="V1014" i="6"/>
  <c r="W1014" i="6"/>
  <c r="V1016" i="6"/>
  <c r="W1016" i="6"/>
  <c r="V1017" i="6"/>
  <c r="W1017" i="6"/>
  <c r="V1019" i="6"/>
  <c r="W1019" i="6"/>
  <c r="V1020" i="6"/>
  <c r="W1020" i="6"/>
  <c r="V1021" i="6"/>
  <c r="W1021" i="6"/>
  <c r="V1023" i="6"/>
  <c r="W1023" i="6"/>
  <c r="V1024" i="6"/>
  <c r="W1024" i="6"/>
  <c r="V1025" i="6"/>
  <c r="W1025" i="6"/>
  <c r="V1026" i="6"/>
  <c r="W1026" i="6"/>
  <c r="V1027" i="6"/>
  <c r="W1027" i="6"/>
  <c r="V1028" i="6"/>
  <c r="W1028" i="6"/>
  <c r="V1029" i="6"/>
  <c r="W1029" i="6"/>
  <c r="V1030" i="6"/>
  <c r="W1030" i="6"/>
  <c r="V1031" i="6"/>
  <c r="W1031" i="6"/>
  <c r="V1032" i="6"/>
  <c r="W1032" i="6"/>
  <c r="O973" i="6"/>
  <c r="P973" i="6"/>
  <c r="Q973" i="6"/>
  <c r="R973" i="6"/>
  <c r="S973" i="6"/>
  <c r="T973" i="6"/>
  <c r="U973" i="6"/>
  <c r="O983" i="6"/>
  <c r="P983" i="6"/>
  <c r="Q983" i="6"/>
  <c r="R983" i="6"/>
  <c r="S983" i="6"/>
  <c r="T983" i="6"/>
  <c r="U983" i="6"/>
  <c r="O984" i="6"/>
  <c r="P984" i="6"/>
  <c r="Q984" i="6"/>
  <c r="R984" i="6"/>
  <c r="S984" i="6"/>
  <c r="T984" i="6"/>
  <c r="U984" i="6"/>
  <c r="O985" i="6"/>
  <c r="P985" i="6"/>
  <c r="Q985" i="6"/>
  <c r="R985" i="6"/>
  <c r="S985" i="6"/>
  <c r="T985" i="6"/>
  <c r="U985" i="6"/>
  <c r="O986" i="6"/>
  <c r="P986" i="6"/>
  <c r="Q986" i="6"/>
  <c r="R986" i="6"/>
  <c r="S986" i="6"/>
  <c r="T986" i="6"/>
  <c r="U986" i="6"/>
  <c r="O987" i="6"/>
  <c r="P987" i="6"/>
  <c r="Q987" i="6"/>
  <c r="R987" i="6"/>
  <c r="S987" i="6"/>
  <c r="T987" i="6"/>
  <c r="U987" i="6"/>
  <c r="O988" i="6"/>
  <c r="P988" i="6"/>
  <c r="Q988" i="6"/>
  <c r="R988" i="6"/>
  <c r="S988" i="6"/>
  <c r="T988" i="6"/>
  <c r="U988" i="6"/>
  <c r="O989" i="6"/>
  <c r="P989" i="6"/>
  <c r="Q989" i="6"/>
  <c r="R989" i="6"/>
  <c r="S989" i="6"/>
  <c r="T989" i="6"/>
  <c r="U989" i="6"/>
  <c r="O990" i="6"/>
  <c r="P990" i="6"/>
  <c r="Q990" i="6"/>
  <c r="R990" i="6"/>
  <c r="S990" i="6"/>
  <c r="T990" i="6"/>
  <c r="U990" i="6"/>
  <c r="O991" i="6"/>
  <c r="P991" i="6"/>
  <c r="Q991" i="6"/>
  <c r="R991" i="6"/>
  <c r="S991" i="6"/>
  <c r="T991" i="6"/>
  <c r="U991" i="6"/>
  <c r="O993" i="6"/>
  <c r="P993" i="6"/>
  <c r="Q993" i="6"/>
  <c r="R993" i="6"/>
  <c r="S993" i="6"/>
  <c r="T993" i="6"/>
  <c r="U993" i="6"/>
  <c r="O994" i="6"/>
  <c r="P994" i="6"/>
  <c r="Q994" i="6"/>
  <c r="R994" i="6"/>
  <c r="S994" i="6"/>
  <c r="T994" i="6"/>
  <c r="U994" i="6"/>
  <c r="O996" i="6"/>
  <c r="P996" i="6"/>
  <c r="Q996" i="6"/>
  <c r="R996" i="6"/>
  <c r="S996" i="6"/>
  <c r="T996" i="6"/>
  <c r="U996" i="6"/>
  <c r="O1003" i="6"/>
  <c r="P1003" i="6"/>
  <c r="Q1003" i="6"/>
  <c r="R1003" i="6"/>
  <c r="S1003" i="6"/>
  <c r="T1003" i="6"/>
  <c r="U1003" i="6"/>
  <c r="O1004" i="6"/>
  <c r="P1004" i="6"/>
  <c r="Q1004" i="6"/>
  <c r="R1004" i="6"/>
  <c r="S1004" i="6"/>
  <c r="T1004" i="6"/>
  <c r="U1004" i="6"/>
  <c r="O1005" i="6"/>
  <c r="P1005" i="6"/>
  <c r="Q1005" i="6"/>
  <c r="R1005" i="6"/>
  <c r="S1005" i="6"/>
  <c r="T1005" i="6"/>
  <c r="U1005" i="6"/>
  <c r="O1009" i="6"/>
  <c r="P1009" i="6"/>
  <c r="Q1009" i="6"/>
  <c r="R1009" i="6"/>
  <c r="S1009" i="6"/>
  <c r="T1009" i="6"/>
  <c r="U1009" i="6"/>
  <c r="O1010" i="6"/>
  <c r="P1010" i="6"/>
  <c r="Q1010" i="6"/>
  <c r="R1010" i="6"/>
  <c r="S1010" i="6"/>
  <c r="T1010" i="6"/>
  <c r="U1010" i="6"/>
  <c r="O1012" i="6"/>
  <c r="P1012" i="6"/>
  <c r="Q1012" i="6"/>
  <c r="R1012" i="6"/>
  <c r="S1012" i="6"/>
  <c r="T1012" i="6"/>
  <c r="U1012" i="6"/>
  <c r="O1014" i="6"/>
  <c r="P1014" i="6"/>
  <c r="Q1014" i="6"/>
  <c r="R1014" i="6"/>
  <c r="S1014" i="6"/>
  <c r="T1014" i="6"/>
  <c r="U1014" i="6"/>
  <c r="O1016" i="6"/>
  <c r="P1016" i="6"/>
  <c r="Q1016" i="6"/>
  <c r="R1016" i="6"/>
  <c r="S1016" i="6"/>
  <c r="T1016" i="6"/>
  <c r="U1016" i="6"/>
  <c r="O1017" i="6"/>
  <c r="P1017" i="6"/>
  <c r="Q1017" i="6"/>
  <c r="R1017" i="6"/>
  <c r="S1017" i="6"/>
  <c r="T1017" i="6"/>
  <c r="U1017" i="6"/>
  <c r="O1019" i="6"/>
  <c r="P1019" i="6"/>
  <c r="Q1019" i="6"/>
  <c r="R1019" i="6"/>
  <c r="S1019" i="6"/>
  <c r="T1019" i="6"/>
  <c r="U1019" i="6"/>
  <c r="O1020" i="6"/>
  <c r="P1020" i="6"/>
  <c r="Q1020" i="6"/>
  <c r="R1020" i="6"/>
  <c r="S1020" i="6"/>
  <c r="T1020" i="6"/>
  <c r="U1020" i="6"/>
  <c r="O1021" i="6"/>
  <c r="P1021" i="6"/>
  <c r="Q1021" i="6"/>
  <c r="R1021" i="6"/>
  <c r="S1021" i="6"/>
  <c r="T1021" i="6"/>
  <c r="U1021" i="6"/>
  <c r="O1023" i="6"/>
  <c r="P1023" i="6"/>
  <c r="Q1023" i="6"/>
  <c r="R1023" i="6"/>
  <c r="S1023" i="6"/>
  <c r="T1023" i="6"/>
  <c r="U1023" i="6"/>
  <c r="O1024" i="6"/>
  <c r="P1024" i="6"/>
  <c r="Q1024" i="6"/>
  <c r="R1024" i="6"/>
  <c r="S1024" i="6"/>
  <c r="T1024" i="6"/>
  <c r="U1024" i="6"/>
  <c r="O1025" i="6"/>
  <c r="P1025" i="6"/>
  <c r="Q1025" i="6"/>
  <c r="R1025" i="6"/>
  <c r="S1025" i="6"/>
  <c r="T1025" i="6"/>
  <c r="U1025" i="6"/>
  <c r="O1026" i="6"/>
  <c r="P1026" i="6"/>
  <c r="Q1026" i="6"/>
  <c r="R1026" i="6"/>
  <c r="S1026" i="6"/>
  <c r="T1026" i="6"/>
  <c r="U1026" i="6"/>
  <c r="O1027" i="6"/>
  <c r="P1027" i="6"/>
  <c r="Q1027" i="6"/>
  <c r="R1027" i="6"/>
  <c r="S1027" i="6"/>
  <c r="T1027" i="6"/>
  <c r="U1027" i="6"/>
  <c r="O1028" i="6"/>
  <c r="P1028" i="6"/>
  <c r="Q1028" i="6"/>
  <c r="R1028" i="6"/>
  <c r="S1028" i="6"/>
  <c r="T1028" i="6"/>
  <c r="U1028" i="6"/>
  <c r="O1029" i="6"/>
  <c r="P1029" i="6"/>
  <c r="Q1029" i="6"/>
  <c r="R1029" i="6"/>
  <c r="S1029" i="6"/>
  <c r="T1029" i="6"/>
  <c r="U1029" i="6"/>
  <c r="O1030" i="6"/>
  <c r="P1030" i="6"/>
  <c r="Q1030" i="6"/>
  <c r="R1030" i="6"/>
  <c r="S1030" i="6"/>
  <c r="T1030" i="6"/>
  <c r="U1030" i="6"/>
  <c r="O1031" i="6"/>
  <c r="P1031" i="6"/>
  <c r="Q1031" i="6"/>
  <c r="R1031" i="6"/>
  <c r="S1031" i="6"/>
  <c r="T1031" i="6"/>
  <c r="U1031" i="6"/>
  <c r="O1032" i="6"/>
  <c r="P1032" i="6"/>
  <c r="Q1032" i="6"/>
  <c r="R1032" i="6"/>
  <c r="S1032" i="6"/>
  <c r="T1032" i="6"/>
  <c r="U1032" i="6"/>
  <c r="H973" i="6"/>
  <c r="I973" i="6"/>
  <c r="J973" i="6"/>
  <c r="K973" i="6"/>
  <c r="L973" i="6"/>
  <c r="AF973" i="6"/>
  <c r="M973" i="6"/>
  <c r="N973" i="6"/>
  <c r="H983" i="6"/>
  <c r="I983" i="6"/>
  <c r="J983" i="6"/>
  <c r="K983" i="6"/>
  <c r="L983" i="6"/>
  <c r="AF983" i="6"/>
  <c r="M983" i="6"/>
  <c r="N983" i="6"/>
  <c r="H984" i="6"/>
  <c r="I984" i="6"/>
  <c r="J984" i="6"/>
  <c r="K984" i="6"/>
  <c r="L984" i="6"/>
  <c r="AF984" i="6"/>
  <c r="M984" i="6"/>
  <c r="N984" i="6"/>
  <c r="H985" i="6"/>
  <c r="I985" i="6"/>
  <c r="J985" i="6"/>
  <c r="K985" i="6"/>
  <c r="L985" i="6"/>
  <c r="AF985" i="6"/>
  <c r="M985" i="6"/>
  <c r="N985" i="6"/>
  <c r="H986" i="6"/>
  <c r="I986" i="6"/>
  <c r="J986" i="6"/>
  <c r="K986" i="6"/>
  <c r="L986" i="6"/>
  <c r="AF986" i="6"/>
  <c r="M986" i="6"/>
  <c r="N986" i="6"/>
  <c r="H987" i="6"/>
  <c r="I987" i="6"/>
  <c r="J987" i="6"/>
  <c r="K987" i="6"/>
  <c r="L987" i="6"/>
  <c r="AF987" i="6"/>
  <c r="M987" i="6"/>
  <c r="N987" i="6"/>
  <c r="H988" i="6"/>
  <c r="I988" i="6"/>
  <c r="J988" i="6"/>
  <c r="K988" i="6"/>
  <c r="L988" i="6"/>
  <c r="AF988" i="6"/>
  <c r="M988" i="6"/>
  <c r="N988" i="6"/>
  <c r="H989" i="6"/>
  <c r="I989" i="6"/>
  <c r="J989" i="6"/>
  <c r="K989" i="6"/>
  <c r="L989" i="6"/>
  <c r="AF989" i="6"/>
  <c r="M989" i="6"/>
  <c r="N989" i="6"/>
  <c r="H990" i="6"/>
  <c r="I990" i="6"/>
  <c r="J990" i="6"/>
  <c r="K990" i="6"/>
  <c r="L990" i="6"/>
  <c r="AF990" i="6"/>
  <c r="M990" i="6"/>
  <c r="N990" i="6"/>
  <c r="H991" i="6"/>
  <c r="I991" i="6"/>
  <c r="J991" i="6"/>
  <c r="K991" i="6"/>
  <c r="L991" i="6"/>
  <c r="AF991" i="6"/>
  <c r="M991" i="6"/>
  <c r="N991" i="6"/>
  <c r="H993" i="6"/>
  <c r="I993" i="6"/>
  <c r="J993" i="6"/>
  <c r="K993" i="6"/>
  <c r="L993" i="6"/>
  <c r="AF993" i="6"/>
  <c r="M993" i="6"/>
  <c r="N993" i="6"/>
  <c r="H994" i="6"/>
  <c r="I994" i="6"/>
  <c r="J994" i="6"/>
  <c r="K994" i="6"/>
  <c r="L994" i="6"/>
  <c r="AF994" i="6"/>
  <c r="M994" i="6"/>
  <c r="N994" i="6"/>
  <c r="H996" i="6"/>
  <c r="I996" i="6"/>
  <c r="J996" i="6"/>
  <c r="K996" i="6"/>
  <c r="L996" i="6"/>
  <c r="AF996" i="6"/>
  <c r="M996" i="6"/>
  <c r="N996" i="6"/>
  <c r="H1003" i="6"/>
  <c r="I1003" i="6"/>
  <c r="J1003" i="6"/>
  <c r="K1003" i="6"/>
  <c r="L1003" i="6"/>
  <c r="AF1003" i="6"/>
  <c r="M1003" i="6"/>
  <c r="N1003" i="6"/>
  <c r="H1004" i="6"/>
  <c r="I1004" i="6"/>
  <c r="J1004" i="6"/>
  <c r="K1004" i="6"/>
  <c r="L1004" i="6"/>
  <c r="AF1004" i="6"/>
  <c r="M1004" i="6"/>
  <c r="N1004" i="6"/>
  <c r="H1005" i="6"/>
  <c r="I1005" i="6"/>
  <c r="J1005" i="6"/>
  <c r="K1005" i="6"/>
  <c r="L1005" i="6"/>
  <c r="AF1005" i="6"/>
  <c r="M1005" i="6"/>
  <c r="N1005" i="6"/>
  <c r="H1009" i="6"/>
  <c r="I1009" i="6"/>
  <c r="J1009" i="6"/>
  <c r="K1009" i="6"/>
  <c r="L1009" i="6"/>
  <c r="AF1009" i="6"/>
  <c r="M1009" i="6"/>
  <c r="N1009" i="6"/>
  <c r="H1010" i="6"/>
  <c r="I1010" i="6"/>
  <c r="J1010" i="6"/>
  <c r="K1010" i="6"/>
  <c r="L1010" i="6"/>
  <c r="AF1010" i="6"/>
  <c r="M1010" i="6"/>
  <c r="N1010" i="6"/>
  <c r="H1012" i="6"/>
  <c r="I1012" i="6"/>
  <c r="J1012" i="6"/>
  <c r="K1012" i="6"/>
  <c r="L1012" i="6"/>
  <c r="AF1012" i="6"/>
  <c r="M1012" i="6"/>
  <c r="N1012" i="6"/>
  <c r="H1014" i="6"/>
  <c r="I1014" i="6"/>
  <c r="J1014" i="6"/>
  <c r="K1014" i="6"/>
  <c r="L1014" i="6"/>
  <c r="AF1014" i="6"/>
  <c r="M1014" i="6"/>
  <c r="N1014" i="6"/>
  <c r="H1016" i="6"/>
  <c r="I1016" i="6"/>
  <c r="J1016" i="6"/>
  <c r="K1016" i="6"/>
  <c r="L1016" i="6"/>
  <c r="AF1016" i="6"/>
  <c r="M1016" i="6"/>
  <c r="N1016" i="6"/>
  <c r="H1017" i="6"/>
  <c r="I1017" i="6"/>
  <c r="J1017" i="6"/>
  <c r="K1017" i="6"/>
  <c r="L1017" i="6"/>
  <c r="AF1017" i="6"/>
  <c r="M1017" i="6"/>
  <c r="N1017" i="6"/>
  <c r="H1019" i="6"/>
  <c r="I1019" i="6"/>
  <c r="J1019" i="6"/>
  <c r="K1019" i="6"/>
  <c r="L1019" i="6"/>
  <c r="AF1019" i="6"/>
  <c r="M1019" i="6"/>
  <c r="N1019" i="6"/>
  <c r="H1020" i="6"/>
  <c r="I1020" i="6"/>
  <c r="J1020" i="6"/>
  <c r="K1020" i="6"/>
  <c r="L1020" i="6"/>
  <c r="AF1020" i="6"/>
  <c r="M1020" i="6"/>
  <c r="N1020" i="6"/>
  <c r="H1021" i="6"/>
  <c r="I1021" i="6"/>
  <c r="J1021" i="6"/>
  <c r="K1021" i="6"/>
  <c r="L1021" i="6"/>
  <c r="AF1021" i="6"/>
  <c r="M1021" i="6"/>
  <c r="N1021" i="6"/>
  <c r="H1023" i="6"/>
  <c r="I1023" i="6"/>
  <c r="J1023" i="6"/>
  <c r="K1023" i="6"/>
  <c r="L1023" i="6"/>
  <c r="AF1023" i="6"/>
  <c r="M1023" i="6"/>
  <c r="N1023" i="6"/>
  <c r="H1024" i="6"/>
  <c r="I1024" i="6"/>
  <c r="J1024" i="6"/>
  <c r="K1024" i="6"/>
  <c r="L1024" i="6"/>
  <c r="AF1024" i="6"/>
  <c r="M1024" i="6"/>
  <c r="N1024" i="6"/>
  <c r="H1025" i="6"/>
  <c r="I1025" i="6"/>
  <c r="J1025" i="6"/>
  <c r="K1025" i="6"/>
  <c r="L1025" i="6"/>
  <c r="AF1025" i="6"/>
  <c r="M1025" i="6"/>
  <c r="N1025" i="6"/>
  <c r="H1026" i="6"/>
  <c r="I1026" i="6"/>
  <c r="J1026" i="6"/>
  <c r="K1026" i="6"/>
  <c r="L1026" i="6"/>
  <c r="AF1026" i="6"/>
  <c r="M1026" i="6"/>
  <c r="N1026" i="6"/>
  <c r="H1027" i="6"/>
  <c r="I1027" i="6"/>
  <c r="J1027" i="6"/>
  <c r="K1027" i="6"/>
  <c r="L1027" i="6"/>
  <c r="AF1027" i="6"/>
  <c r="M1027" i="6"/>
  <c r="N1027" i="6"/>
  <c r="H1028" i="6"/>
  <c r="I1028" i="6"/>
  <c r="J1028" i="6"/>
  <c r="K1028" i="6"/>
  <c r="L1028" i="6"/>
  <c r="AF1028" i="6"/>
  <c r="M1028" i="6"/>
  <c r="N1028" i="6"/>
  <c r="H1029" i="6"/>
  <c r="I1029" i="6"/>
  <c r="J1029" i="6"/>
  <c r="K1029" i="6"/>
  <c r="L1029" i="6"/>
  <c r="AF1029" i="6"/>
  <c r="M1029" i="6"/>
  <c r="N1029" i="6"/>
  <c r="H1030" i="6"/>
  <c r="I1030" i="6"/>
  <c r="J1030" i="6"/>
  <c r="K1030" i="6"/>
  <c r="L1030" i="6"/>
  <c r="AF1030" i="6"/>
  <c r="M1030" i="6"/>
  <c r="N1030" i="6"/>
  <c r="H1031" i="6"/>
  <c r="I1031" i="6"/>
  <c r="J1031" i="6"/>
  <c r="K1031" i="6"/>
  <c r="L1031" i="6"/>
  <c r="AF1031" i="6"/>
  <c r="M1031" i="6"/>
  <c r="N1031" i="6"/>
  <c r="H1032" i="6"/>
  <c r="I1032" i="6"/>
  <c r="J1032" i="6"/>
  <c r="K1032" i="6"/>
  <c r="L1032" i="6"/>
  <c r="AF1032" i="6"/>
  <c r="M1032" i="6"/>
  <c r="N1032" i="6"/>
  <c r="H420" i="6"/>
  <c r="H422" i="6"/>
  <c r="I420" i="6"/>
  <c r="I422" i="6"/>
  <c r="J420" i="6"/>
  <c r="J422" i="6"/>
  <c r="L420" i="6"/>
  <c r="L422" i="6"/>
  <c r="AF420" i="6"/>
  <c r="AF422" i="6"/>
  <c r="M420" i="6"/>
  <c r="M422" i="6"/>
  <c r="N420" i="6"/>
  <c r="N422" i="6"/>
  <c r="O420" i="6"/>
  <c r="O422" i="6"/>
  <c r="P420" i="6"/>
  <c r="P422" i="6"/>
  <c r="Q420" i="6"/>
  <c r="Q422" i="6"/>
  <c r="R420" i="6"/>
  <c r="R422" i="6"/>
  <c r="S420" i="6"/>
  <c r="S422" i="6"/>
  <c r="T420" i="6"/>
  <c r="T422" i="6"/>
  <c r="U420" i="6"/>
  <c r="U422" i="6"/>
  <c r="V420" i="6"/>
  <c r="V422" i="6"/>
  <c r="W420" i="6"/>
  <c r="W422" i="6"/>
  <c r="X420" i="6"/>
  <c r="X422" i="6"/>
  <c r="Y420" i="6"/>
  <c r="Y422" i="6"/>
  <c r="Z420" i="6"/>
  <c r="Z422" i="6"/>
  <c r="AA420" i="6"/>
  <c r="AA422" i="6"/>
  <c r="AB420" i="6"/>
  <c r="AB422" i="6"/>
  <c r="AC420" i="6"/>
  <c r="AC422" i="6"/>
  <c r="AD420" i="6"/>
  <c r="AD422" i="6"/>
  <c r="AE420" i="6"/>
  <c r="AE422" i="6"/>
  <c r="AG420" i="6"/>
  <c r="AG422" i="6"/>
  <c r="AH420" i="6"/>
  <c r="AH422" i="6"/>
  <c r="AI420" i="6"/>
  <c r="AI422" i="6"/>
  <c r="AJ420" i="6"/>
  <c r="AJ422" i="6"/>
  <c r="H423" i="6"/>
  <c r="I423" i="6"/>
  <c r="J423" i="6"/>
  <c r="L423" i="6"/>
  <c r="AF423" i="6"/>
  <c r="M423" i="6"/>
  <c r="N423" i="6"/>
  <c r="O423" i="6"/>
  <c r="P423" i="6"/>
  <c r="Q423" i="6"/>
  <c r="R423" i="6"/>
  <c r="S423" i="6"/>
  <c r="T423" i="6"/>
  <c r="U423" i="6"/>
  <c r="V423" i="6"/>
  <c r="W423" i="6"/>
  <c r="X423" i="6"/>
  <c r="Y423" i="6"/>
  <c r="Z423" i="6"/>
  <c r="AA423" i="6"/>
  <c r="AB423" i="6"/>
  <c r="AC423" i="6"/>
  <c r="AD423" i="6"/>
  <c r="AE423" i="6"/>
  <c r="AG423" i="6"/>
  <c r="AH423" i="6"/>
  <c r="AI423" i="6"/>
  <c r="AJ423" i="6"/>
  <c r="H424" i="6"/>
  <c r="I424" i="6"/>
  <c r="J424" i="6"/>
  <c r="L424" i="6"/>
  <c r="AF424" i="6"/>
  <c r="M424" i="6"/>
  <c r="N424" i="6"/>
  <c r="O424" i="6"/>
  <c r="P424" i="6"/>
  <c r="Q424" i="6"/>
  <c r="R424" i="6"/>
  <c r="S424" i="6"/>
  <c r="T424" i="6"/>
  <c r="U424" i="6"/>
  <c r="V424" i="6"/>
  <c r="W424" i="6"/>
  <c r="X424" i="6"/>
  <c r="Y424" i="6"/>
  <c r="Z424" i="6"/>
  <c r="AA424" i="6"/>
  <c r="AB424" i="6"/>
  <c r="AC424" i="6"/>
  <c r="AD424" i="6"/>
  <c r="AE424" i="6"/>
  <c r="AG424" i="6"/>
  <c r="AH424" i="6"/>
  <c r="AI424" i="6"/>
  <c r="AJ424" i="6"/>
  <c r="H425" i="6"/>
  <c r="I425" i="6"/>
  <c r="J425" i="6"/>
  <c r="L425" i="6"/>
  <c r="AF425" i="6"/>
  <c r="M425" i="6"/>
  <c r="N425" i="6"/>
  <c r="O425" i="6"/>
  <c r="P425" i="6"/>
  <c r="Q425" i="6"/>
  <c r="R425" i="6"/>
  <c r="S425" i="6"/>
  <c r="T425" i="6"/>
  <c r="U425" i="6"/>
  <c r="V425" i="6"/>
  <c r="W425" i="6"/>
  <c r="X425" i="6"/>
  <c r="Y425" i="6"/>
  <c r="Z425" i="6"/>
  <c r="AA425" i="6"/>
  <c r="AB425" i="6"/>
  <c r="AC425" i="6"/>
  <c r="AD425" i="6"/>
  <c r="AE425" i="6"/>
  <c r="AG425" i="6"/>
  <c r="AH425" i="6"/>
  <c r="AI425" i="6"/>
  <c r="AJ425" i="6"/>
  <c r="H426" i="6"/>
  <c r="I426" i="6"/>
  <c r="J426" i="6"/>
  <c r="L426" i="6"/>
  <c r="AF426" i="6"/>
  <c r="M426" i="6"/>
  <c r="N426" i="6"/>
  <c r="O426" i="6"/>
  <c r="P426" i="6"/>
  <c r="Q426" i="6"/>
  <c r="R426" i="6"/>
  <c r="S426" i="6"/>
  <c r="T426" i="6"/>
  <c r="U426" i="6"/>
  <c r="V426" i="6"/>
  <c r="W426" i="6"/>
  <c r="X426" i="6"/>
  <c r="Y426" i="6"/>
  <c r="Z426" i="6"/>
  <c r="AA426" i="6"/>
  <c r="AB426" i="6"/>
  <c r="AC426" i="6"/>
  <c r="AD426" i="6"/>
  <c r="AE426" i="6"/>
  <c r="AG426" i="6"/>
  <c r="AH426" i="6"/>
  <c r="AI426" i="6"/>
  <c r="AJ426" i="6"/>
  <c r="H427" i="6"/>
  <c r="I427" i="6"/>
  <c r="J427" i="6"/>
  <c r="L427" i="6"/>
  <c r="AF427" i="6"/>
  <c r="M427" i="6"/>
  <c r="N427" i="6"/>
  <c r="O427" i="6"/>
  <c r="P427" i="6"/>
  <c r="Q427" i="6"/>
  <c r="R427" i="6"/>
  <c r="S427" i="6"/>
  <c r="T427" i="6"/>
  <c r="U427" i="6"/>
  <c r="V427" i="6"/>
  <c r="W427" i="6"/>
  <c r="X427" i="6"/>
  <c r="Y427" i="6"/>
  <c r="Z427" i="6"/>
  <c r="AA427" i="6"/>
  <c r="AB427" i="6"/>
  <c r="AC427" i="6"/>
  <c r="AD427" i="6"/>
  <c r="AE427" i="6"/>
  <c r="AG427" i="6"/>
  <c r="AH427" i="6"/>
  <c r="AI427" i="6"/>
  <c r="AJ427" i="6"/>
  <c r="H428" i="6"/>
  <c r="I428" i="6"/>
  <c r="J428" i="6"/>
  <c r="L428" i="6"/>
  <c r="AF428" i="6"/>
  <c r="M428" i="6"/>
  <c r="N428" i="6"/>
  <c r="O428" i="6"/>
  <c r="P428" i="6"/>
  <c r="Q428" i="6"/>
  <c r="R428" i="6"/>
  <c r="S428" i="6"/>
  <c r="T428" i="6"/>
  <c r="U428" i="6"/>
  <c r="V428" i="6"/>
  <c r="W428" i="6"/>
  <c r="X428" i="6"/>
  <c r="Y428" i="6"/>
  <c r="Z428" i="6"/>
  <c r="AA428" i="6"/>
  <c r="AB428" i="6"/>
  <c r="AC428" i="6"/>
  <c r="AD428" i="6"/>
  <c r="AE428" i="6"/>
  <c r="AG428" i="6"/>
  <c r="AH428" i="6"/>
  <c r="AI428" i="6"/>
  <c r="AJ428" i="6"/>
  <c r="H429" i="6"/>
  <c r="I429" i="6"/>
  <c r="J429" i="6"/>
  <c r="L429" i="6"/>
  <c r="AF429" i="6"/>
  <c r="M429" i="6"/>
  <c r="N429" i="6"/>
  <c r="O429" i="6"/>
  <c r="P429" i="6"/>
  <c r="Q429" i="6"/>
  <c r="R429" i="6"/>
  <c r="S429" i="6"/>
  <c r="T429" i="6"/>
  <c r="U429" i="6"/>
  <c r="V429" i="6"/>
  <c r="W429" i="6"/>
  <c r="X429" i="6"/>
  <c r="Y429" i="6"/>
  <c r="Z429" i="6"/>
  <c r="AA429" i="6"/>
  <c r="AB429" i="6"/>
  <c r="AC429" i="6"/>
  <c r="AD429" i="6"/>
  <c r="AE429" i="6"/>
  <c r="AG429" i="6"/>
  <c r="AH429" i="6"/>
  <c r="AI429" i="6"/>
  <c r="AJ429" i="6"/>
  <c r="H430" i="6"/>
  <c r="I430" i="6"/>
  <c r="J430" i="6"/>
  <c r="L430" i="6"/>
  <c r="AF430" i="6"/>
  <c r="M430" i="6"/>
  <c r="N430" i="6"/>
  <c r="O430" i="6"/>
  <c r="P430" i="6"/>
  <c r="Q430" i="6"/>
  <c r="R430" i="6"/>
  <c r="S430" i="6"/>
  <c r="T430" i="6"/>
  <c r="U430" i="6"/>
  <c r="V430" i="6"/>
  <c r="W430" i="6"/>
  <c r="X430" i="6"/>
  <c r="Y430" i="6"/>
  <c r="Z430" i="6"/>
  <c r="AA430" i="6"/>
  <c r="AB430" i="6"/>
  <c r="AC430" i="6"/>
  <c r="AD430" i="6"/>
  <c r="AE430" i="6"/>
  <c r="AG430" i="6"/>
  <c r="AH430" i="6"/>
  <c r="AI430" i="6"/>
  <c r="AJ430" i="6"/>
  <c r="H431" i="6"/>
  <c r="I431" i="6"/>
  <c r="J431" i="6"/>
  <c r="L431" i="6"/>
  <c r="AF431" i="6"/>
  <c r="M431" i="6"/>
  <c r="N431" i="6"/>
  <c r="O431" i="6"/>
  <c r="P431" i="6"/>
  <c r="Q431" i="6"/>
  <c r="R431" i="6"/>
  <c r="S431" i="6"/>
  <c r="T431" i="6"/>
  <c r="U431" i="6"/>
  <c r="V431" i="6"/>
  <c r="W431" i="6"/>
  <c r="X431" i="6"/>
  <c r="Y431" i="6"/>
  <c r="Z431" i="6"/>
  <c r="AA431" i="6"/>
  <c r="AB431" i="6"/>
  <c r="AC431" i="6"/>
  <c r="AD431" i="6"/>
  <c r="AE431" i="6"/>
  <c r="AG431" i="6"/>
  <c r="AH431" i="6"/>
  <c r="AI431" i="6"/>
  <c r="AJ431" i="6"/>
  <c r="H432" i="6"/>
  <c r="I432" i="6"/>
  <c r="J432" i="6"/>
  <c r="L432" i="6"/>
  <c r="AF432" i="6"/>
  <c r="M432" i="6"/>
  <c r="N432" i="6"/>
  <c r="O432" i="6"/>
  <c r="P432" i="6"/>
  <c r="Q432" i="6"/>
  <c r="R432" i="6"/>
  <c r="S432" i="6"/>
  <c r="T432" i="6"/>
  <c r="U432" i="6"/>
  <c r="V432" i="6"/>
  <c r="W432" i="6"/>
  <c r="X432" i="6"/>
  <c r="Y432" i="6"/>
  <c r="Z432" i="6"/>
  <c r="AA432" i="6"/>
  <c r="AB432" i="6"/>
  <c r="AC432" i="6"/>
  <c r="AD432" i="6"/>
  <c r="AE432" i="6"/>
  <c r="AG432" i="6"/>
  <c r="AH432" i="6"/>
  <c r="AI432" i="6"/>
  <c r="AJ432" i="6"/>
  <c r="H433" i="6"/>
  <c r="I433" i="6"/>
  <c r="J433" i="6"/>
  <c r="L433" i="6"/>
  <c r="AF433" i="6"/>
  <c r="M433" i="6"/>
  <c r="N433" i="6"/>
  <c r="O433" i="6"/>
  <c r="P433" i="6"/>
  <c r="Q433" i="6"/>
  <c r="R433" i="6"/>
  <c r="S433" i="6"/>
  <c r="T433" i="6"/>
  <c r="U433" i="6"/>
  <c r="V433" i="6"/>
  <c r="W433" i="6"/>
  <c r="X433" i="6"/>
  <c r="Y433" i="6"/>
  <c r="Z433" i="6"/>
  <c r="AA433" i="6"/>
  <c r="AB433" i="6"/>
  <c r="AC433" i="6"/>
  <c r="AD433" i="6"/>
  <c r="AE433" i="6"/>
  <c r="AG433" i="6"/>
  <c r="AH433" i="6"/>
  <c r="AI433" i="6"/>
  <c r="AJ433" i="6"/>
  <c r="G433" i="6"/>
  <c r="G432" i="6"/>
  <c r="G431" i="6"/>
  <c r="G430" i="6"/>
  <c r="G429" i="6"/>
  <c r="G428" i="6"/>
  <c r="G427" i="6"/>
  <c r="G426" i="6"/>
  <c r="G424" i="6"/>
  <c r="G425" i="6"/>
  <c r="G423" i="6"/>
  <c r="G434" i="6"/>
  <c r="AH434" i="6"/>
  <c r="H434" i="6"/>
  <c r="I434" i="6"/>
  <c r="J434" i="6"/>
  <c r="L434" i="6"/>
  <c r="AF434" i="6"/>
  <c r="M434" i="6"/>
  <c r="N434" i="6"/>
  <c r="O434" i="6"/>
  <c r="P434" i="6"/>
  <c r="Q434" i="6"/>
  <c r="R434" i="6"/>
  <c r="S434" i="6"/>
  <c r="T434" i="6"/>
  <c r="U434" i="6"/>
  <c r="V434" i="6"/>
  <c r="W434" i="6"/>
  <c r="X434" i="6"/>
  <c r="Y434" i="6"/>
  <c r="Z434" i="6"/>
  <c r="AA434" i="6"/>
  <c r="AB434" i="6"/>
  <c r="AC434" i="6"/>
  <c r="AD434" i="6"/>
  <c r="AE434" i="6"/>
  <c r="AI434" i="6"/>
  <c r="AJ434" i="6"/>
  <c r="AG434" i="6"/>
  <c r="I13" i="6"/>
  <c r="R13" i="6"/>
  <c r="S13" i="6"/>
  <c r="AG15" i="6"/>
  <c r="AG14" i="6"/>
  <c r="AG13" i="6"/>
  <c r="AH441" i="6"/>
  <c r="H436" i="6"/>
  <c r="I436" i="6"/>
  <c r="J436" i="6"/>
  <c r="L436" i="6"/>
  <c r="AF436" i="6"/>
  <c r="M436" i="6"/>
  <c r="N436" i="6"/>
  <c r="O436" i="6"/>
  <c r="P436" i="6"/>
  <c r="Q436" i="6"/>
  <c r="R436" i="6"/>
  <c r="S436" i="6"/>
  <c r="T436" i="6"/>
  <c r="U436" i="6"/>
  <c r="V436" i="6"/>
  <c r="W436" i="6"/>
  <c r="X436" i="6"/>
  <c r="Y436" i="6"/>
  <c r="Z436" i="6"/>
  <c r="AA436" i="6"/>
  <c r="AB436" i="6"/>
  <c r="AC436" i="6"/>
  <c r="AD436" i="6"/>
  <c r="AE436" i="6"/>
  <c r="AG436" i="6"/>
  <c r="AH436" i="6"/>
  <c r="AI436" i="6"/>
  <c r="AJ436" i="6"/>
  <c r="G436" i="6"/>
  <c r="L1088" i="6"/>
  <c r="AF1088" i="6"/>
  <c r="N1088" i="6"/>
  <c r="O1088" i="6"/>
  <c r="P1088" i="6"/>
  <c r="R1088" i="6"/>
  <c r="S1088" i="6"/>
  <c r="T1088" i="6"/>
  <c r="U1088" i="6"/>
  <c r="V1088" i="6"/>
  <c r="W1088" i="6"/>
  <c r="X1088" i="6"/>
  <c r="Y1088" i="6"/>
  <c r="Z1088" i="6"/>
  <c r="AA1088" i="6"/>
  <c r="AB1088" i="6"/>
  <c r="AC1088" i="6"/>
  <c r="AD1088" i="6"/>
  <c r="AE1088" i="6"/>
  <c r="AG1088" i="6"/>
  <c r="L1089" i="6"/>
  <c r="AF1089" i="6"/>
  <c r="N1089" i="6"/>
  <c r="O1089" i="6"/>
  <c r="P1089" i="6"/>
  <c r="R1089" i="6"/>
  <c r="S1089" i="6"/>
  <c r="T1089" i="6"/>
  <c r="U1089" i="6"/>
  <c r="V1089" i="6"/>
  <c r="W1089" i="6"/>
  <c r="X1089" i="6"/>
  <c r="Y1089" i="6"/>
  <c r="Z1089" i="6"/>
  <c r="AA1089" i="6"/>
  <c r="AB1089" i="6"/>
  <c r="AC1089" i="6"/>
  <c r="AD1089" i="6"/>
  <c r="AE1089" i="6"/>
  <c r="AG1089" i="6"/>
  <c r="AF1090" i="6"/>
  <c r="N1090" i="6"/>
  <c r="P1090" i="6"/>
  <c r="R1090" i="6"/>
  <c r="T1090" i="6"/>
  <c r="V1090" i="6"/>
  <c r="X1090" i="6"/>
  <c r="Z1090" i="6"/>
  <c r="AA1090" i="6"/>
  <c r="AB1090" i="6"/>
  <c r="AD1090" i="6"/>
  <c r="AG1090" i="6"/>
  <c r="AE12" i="6"/>
  <c r="H12" i="6"/>
  <c r="I12" i="6"/>
  <c r="J12" i="6"/>
  <c r="K12" i="6"/>
  <c r="L12" i="6"/>
  <c r="AF12" i="6"/>
  <c r="AG12" i="6"/>
  <c r="M12" i="6"/>
  <c r="N12" i="6"/>
  <c r="O12" i="6"/>
  <c r="P12" i="6"/>
  <c r="Q12" i="6"/>
  <c r="R12" i="6"/>
  <c r="S12" i="6"/>
  <c r="T12" i="6"/>
  <c r="U12" i="6"/>
  <c r="V12" i="6"/>
  <c r="W12" i="6"/>
  <c r="X12" i="6"/>
  <c r="Y12" i="6"/>
  <c r="Z12" i="6"/>
  <c r="AI12" i="6"/>
  <c r="AH12" i="6"/>
  <c r="AJ12" i="6"/>
  <c r="AA12" i="6"/>
  <c r="AB12" i="6"/>
  <c r="AC12" i="6"/>
  <c r="AD12" i="6"/>
  <c r="G12" i="6"/>
  <c r="H9" i="6"/>
  <c r="I9" i="6"/>
  <c r="J9" i="6"/>
  <c r="K9" i="6"/>
  <c r="L9" i="6"/>
  <c r="AF9" i="6"/>
  <c r="AG9" i="6"/>
  <c r="M9" i="6"/>
  <c r="N9" i="6"/>
  <c r="AE9" i="6"/>
  <c r="O9" i="6"/>
  <c r="P9" i="6"/>
  <c r="Q9" i="6"/>
  <c r="R9" i="6"/>
  <c r="S9" i="6"/>
  <c r="T9" i="6"/>
  <c r="U9" i="6"/>
  <c r="V9" i="6"/>
  <c r="W9" i="6"/>
  <c r="X9" i="6"/>
  <c r="Y9" i="6"/>
  <c r="Z9" i="6"/>
  <c r="AI9" i="6"/>
  <c r="AH9" i="6"/>
  <c r="AJ9" i="6"/>
  <c r="AA9" i="6"/>
  <c r="AB9" i="6"/>
  <c r="AC9" i="6"/>
  <c r="AD9" i="6"/>
  <c r="G9" i="6"/>
  <c r="S14" i="6"/>
  <c r="I14" i="6"/>
  <c r="R14" i="6"/>
  <c r="S15" i="6"/>
  <c r="I15" i="6"/>
  <c r="R15" i="6"/>
  <c r="S17" i="6"/>
  <c r="I17" i="6"/>
  <c r="R17" i="6"/>
  <c r="S18" i="6"/>
  <c r="I18" i="6"/>
  <c r="R18" i="6"/>
  <c r="S19" i="6"/>
  <c r="I19" i="6"/>
  <c r="R19" i="6"/>
  <c r="S20" i="6"/>
  <c r="I20" i="6"/>
  <c r="R20" i="6"/>
  <c r="S21" i="6"/>
  <c r="I21" i="6"/>
  <c r="R21" i="6"/>
  <c r="F42" i="17"/>
  <c r="F43" i="17"/>
  <c r="E42" i="17"/>
  <c r="E43" i="17"/>
  <c r="C42" i="17"/>
  <c r="C43" i="17"/>
  <c r="K17" i="6"/>
  <c r="X17" i="6"/>
  <c r="J17" i="6"/>
  <c r="W17" i="6"/>
  <c r="M17" i="6"/>
  <c r="L17" i="6"/>
  <c r="H17" i="6"/>
  <c r="Z17" i="6"/>
  <c r="AF17" i="6"/>
  <c r="AD17" i="6"/>
  <c r="V17" i="6"/>
  <c r="AC17" i="6"/>
  <c r="AE17" i="6"/>
  <c r="G17" i="6"/>
  <c r="P17" i="6"/>
  <c r="T17" i="6"/>
  <c r="AB17" i="6"/>
  <c r="Y17" i="6"/>
  <c r="O17" i="6"/>
  <c r="AA17" i="6"/>
  <c r="U17" i="6"/>
  <c r="N17" i="6"/>
  <c r="Q17" i="6"/>
  <c r="AJ17" i="6"/>
  <c r="AH17" i="6"/>
  <c r="AI17" i="6"/>
  <c r="AG17" i="6"/>
  <c r="K13" i="6"/>
  <c r="X13" i="6"/>
  <c r="J13" i="6"/>
  <c r="M13" i="6"/>
  <c r="L13" i="6"/>
  <c r="H13" i="6"/>
  <c r="Z13" i="6"/>
  <c r="AF13" i="6"/>
  <c r="AD13" i="6"/>
  <c r="V13" i="6"/>
  <c r="AC13" i="6"/>
  <c r="AE13" i="6"/>
  <c r="G13" i="6"/>
  <c r="P13" i="6"/>
  <c r="T13" i="6"/>
  <c r="AB13" i="6"/>
  <c r="Y13" i="6"/>
  <c r="O13" i="6"/>
  <c r="AA13" i="6"/>
  <c r="U13" i="6"/>
  <c r="N13" i="6"/>
  <c r="Q13" i="6"/>
  <c r="AJ13" i="6"/>
  <c r="AH13" i="6"/>
  <c r="AI13" i="6"/>
  <c r="K14" i="6"/>
  <c r="X14" i="6"/>
  <c r="J14" i="6"/>
  <c r="W14" i="6"/>
  <c r="M14" i="6"/>
  <c r="L14" i="6"/>
  <c r="H14" i="6"/>
  <c r="Z14" i="6"/>
  <c r="AF14" i="6"/>
  <c r="AD14" i="6"/>
  <c r="V14" i="6"/>
  <c r="AC14" i="6"/>
  <c r="AE14" i="6"/>
  <c r="G14" i="6"/>
  <c r="P14" i="6"/>
  <c r="T14" i="6"/>
  <c r="AB14" i="6"/>
  <c r="Y14" i="6"/>
  <c r="O14" i="6"/>
  <c r="AA14" i="6"/>
  <c r="U14" i="6"/>
  <c r="N14" i="6"/>
  <c r="Q14" i="6"/>
  <c r="AJ14" i="6"/>
  <c r="AH14" i="6"/>
  <c r="AI14" i="6"/>
  <c r="K15" i="6"/>
  <c r="X15" i="6"/>
  <c r="J15" i="6"/>
  <c r="W15" i="6"/>
  <c r="M15" i="6"/>
  <c r="L15" i="6"/>
  <c r="H15" i="6"/>
  <c r="Z15" i="6"/>
  <c r="AF15" i="6"/>
  <c r="AD15" i="6"/>
  <c r="V15" i="6"/>
  <c r="AC15" i="6"/>
  <c r="AE15" i="6"/>
  <c r="G15" i="6"/>
  <c r="P15" i="6"/>
  <c r="T15" i="6"/>
  <c r="AB15" i="6"/>
  <c r="Y15" i="6"/>
  <c r="O15" i="6"/>
  <c r="AA15" i="6"/>
  <c r="U15" i="6"/>
  <c r="N15" i="6"/>
  <c r="Q15" i="6"/>
  <c r="AJ15" i="6"/>
  <c r="AH15" i="6"/>
  <c r="AI15" i="6"/>
  <c r="X21" i="6"/>
  <c r="J21" i="6"/>
  <c r="W21" i="6"/>
  <c r="M21" i="6"/>
  <c r="L21" i="6"/>
  <c r="H21" i="6"/>
  <c r="Z21" i="6"/>
  <c r="AF21" i="6"/>
  <c r="AD21" i="6"/>
  <c r="V21" i="6"/>
  <c r="AC21" i="6"/>
  <c r="AE21" i="6"/>
  <c r="G21" i="6"/>
  <c r="P21" i="6"/>
  <c r="T21" i="6"/>
  <c r="AB21" i="6"/>
  <c r="Y21" i="6"/>
  <c r="O21" i="6"/>
  <c r="AA21" i="6"/>
  <c r="U21" i="6"/>
  <c r="N21" i="6"/>
  <c r="Q21" i="6"/>
  <c r="AJ21" i="6"/>
  <c r="AH21" i="6"/>
  <c r="AI21" i="6"/>
  <c r="AG21" i="6"/>
  <c r="K21" i="6"/>
  <c r="X20" i="6"/>
  <c r="J20" i="6"/>
  <c r="W20" i="6"/>
  <c r="M20" i="6"/>
  <c r="L20" i="6"/>
  <c r="H20" i="6"/>
  <c r="Z20" i="6"/>
  <c r="AF20" i="6"/>
  <c r="AD20" i="6"/>
  <c r="V20" i="6"/>
  <c r="AC20" i="6"/>
  <c r="AE20" i="6"/>
  <c r="G20" i="6"/>
  <c r="P20" i="6"/>
  <c r="T20" i="6"/>
  <c r="AB20" i="6"/>
  <c r="Y20" i="6"/>
  <c r="O20" i="6"/>
  <c r="AA20" i="6"/>
  <c r="U20" i="6"/>
  <c r="N20" i="6"/>
  <c r="Q20" i="6"/>
  <c r="AJ20" i="6"/>
  <c r="AH20" i="6"/>
  <c r="AI20" i="6"/>
  <c r="AG20" i="6"/>
  <c r="K20" i="6"/>
  <c r="AE18" i="6"/>
  <c r="G18" i="6"/>
  <c r="P18" i="6"/>
  <c r="T18" i="6"/>
  <c r="AB18" i="6"/>
  <c r="Y18" i="6"/>
  <c r="O18" i="6"/>
  <c r="AA18" i="6"/>
  <c r="U18" i="6"/>
  <c r="N18" i="6"/>
  <c r="Q18" i="6"/>
  <c r="AJ18" i="6"/>
  <c r="AH18" i="6"/>
  <c r="AI18" i="6"/>
  <c r="AG18" i="6"/>
  <c r="AE19" i="6"/>
  <c r="G19" i="6"/>
  <c r="P19" i="6"/>
  <c r="T19" i="6"/>
  <c r="AB19" i="6"/>
  <c r="Y19" i="6"/>
  <c r="O19" i="6"/>
  <c r="AA19" i="6"/>
  <c r="U19" i="6"/>
  <c r="N19" i="6"/>
  <c r="Q19" i="6"/>
  <c r="AJ19" i="6"/>
  <c r="AH19" i="6"/>
  <c r="AI19" i="6"/>
  <c r="AG19" i="6"/>
  <c r="X18" i="6"/>
  <c r="J18" i="6"/>
  <c r="W18" i="6"/>
  <c r="M18" i="6"/>
  <c r="L18" i="6"/>
  <c r="H18" i="6"/>
  <c r="Z18" i="6"/>
  <c r="AF18" i="6"/>
  <c r="AD18" i="6"/>
  <c r="V18" i="6"/>
  <c r="AC18" i="6"/>
  <c r="X19" i="6"/>
  <c r="J19" i="6"/>
  <c r="W19" i="6"/>
  <c r="M19" i="6"/>
  <c r="L19" i="6"/>
  <c r="H19" i="6"/>
  <c r="Z19" i="6"/>
  <c r="AF19" i="6"/>
  <c r="AD19" i="6"/>
  <c r="V19" i="6"/>
  <c r="AC19" i="6"/>
  <c r="K19" i="6"/>
  <c r="K18" i="6"/>
  <c r="AJ441" i="6"/>
  <c r="AI441" i="6"/>
  <c r="F50" i="17"/>
  <c r="F49" i="17"/>
  <c r="E34" i="17"/>
  <c r="B35" i="17"/>
  <c r="G3" i="17"/>
  <c r="H3" i="17"/>
  <c r="D3" i="17"/>
  <c r="L4" i="9"/>
  <c r="L6" i="9"/>
  <c r="L7" i="9"/>
  <c r="L10" i="9"/>
  <c r="L11" i="9"/>
  <c r="L12" i="9"/>
  <c r="L13" i="9"/>
  <c r="B27" i="9"/>
  <c r="C27" i="9"/>
  <c r="D27" i="9"/>
  <c r="E27" i="9"/>
  <c r="E48" i="17"/>
  <c r="E51" i="17"/>
  <c r="C48" i="17"/>
  <c r="C51" i="17"/>
  <c r="F51" i="17"/>
  <c r="F48" i="17"/>
  <c r="AI1090" i="6"/>
  <c r="Q1088" i="6"/>
  <c r="Q1089" i="6"/>
  <c r="AJ1089" i="6"/>
  <c r="AJ1088" i="6"/>
  <c r="AH1088" i="6"/>
  <c r="AH1089" i="6"/>
  <c r="AI1088" i="6"/>
  <c r="AI1089" i="6"/>
  <c r="G1014" i="6"/>
  <c r="G1016" i="6"/>
  <c r="G1017" i="6"/>
  <c r="G1019" i="6"/>
  <c r="G1020" i="6"/>
  <c r="G1021" i="6"/>
  <c r="G1023" i="6"/>
  <c r="G1024" i="6"/>
  <c r="G1025" i="6"/>
  <c r="G1026" i="6"/>
  <c r="G1027" i="6"/>
  <c r="G1028" i="6"/>
  <c r="G1029" i="6"/>
  <c r="G1030" i="6"/>
  <c r="G1031" i="6"/>
  <c r="G1032" i="6"/>
  <c r="G973" i="6"/>
  <c r="G983" i="6"/>
  <c r="G984" i="6"/>
  <c r="G985" i="6"/>
  <c r="G986" i="6"/>
  <c r="G987" i="6"/>
  <c r="G988" i="6"/>
  <c r="G989" i="6"/>
  <c r="G990" i="6"/>
  <c r="G991" i="6"/>
  <c r="G993" i="6"/>
  <c r="G994" i="6"/>
  <c r="G996" i="6"/>
  <c r="G1003" i="6"/>
  <c r="G1004" i="6"/>
  <c r="G1005" i="6"/>
  <c r="G1009" i="6"/>
  <c r="G1010" i="6"/>
  <c r="G1012" i="6"/>
  <c r="G1088" i="6"/>
  <c r="G1089" i="6"/>
  <c r="G1090" i="6"/>
  <c r="M1089" i="6"/>
  <c r="M1088" i="6"/>
  <c r="K1124" i="6"/>
  <c r="K1107" i="6"/>
  <c r="J1089" i="6"/>
  <c r="J1088" i="6"/>
  <c r="X1107" i="6"/>
  <c r="T1107" i="6"/>
  <c r="P1107" i="6"/>
  <c r="AF1107" i="6"/>
  <c r="AG1121" i="6"/>
  <c r="AB1121" i="6"/>
  <c r="AA1121" i="6"/>
  <c r="AG1107" i="6"/>
  <c r="AB1107" i="6"/>
  <c r="AI1124" i="6"/>
  <c r="AD1124" i="6"/>
  <c r="AF1121" i="6"/>
  <c r="AE1121" i="6"/>
  <c r="G1121" i="6"/>
  <c r="AJ1121" i="6"/>
  <c r="AI1121" i="6"/>
  <c r="AD1121" i="6"/>
  <c r="Z1121" i="6"/>
  <c r="Y1121" i="6"/>
  <c r="X1121" i="6"/>
  <c r="W1121" i="6"/>
  <c r="V1121" i="6"/>
  <c r="U1121" i="6"/>
  <c r="T1121" i="6"/>
  <c r="S1121" i="6"/>
  <c r="R1121" i="6"/>
  <c r="Q1121" i="6"/>
  <c r="P1121" i="6"/>
  <c r="O1121" i="6"/>
  <c r="N1121" i="6"/>
  <c r="M1121" i="6"/>
  <c r="J1121" i="6"/>
  <c r="AH1121" i="6"/>
  <c r="AC1121" i="6"/>
  <c r="L1121" i="6"/>
  <c r="K429" i="6"/>
  <c r="K425" i="6"/>
  <c r="K428" i="6"/>
  <c r="K433" i="6"/>
  <c r="K424" i="6"/>
  <c r="K431" i="6"/>
  <c r="K427" i="6"/>
  <c r="K423" i="6"/>
  <c r="K430" i="6"/>
  <c r="K426" i="6"/>
  <c r="K422" i="6"/>
  <c r="H1121" i="6"/>
  <c r="H1088" i="6"/>
  <c r="H1089" i="6"/>
  <c r="L1124" i="6"/>
  <c r="L1090" i="6"/>
  <c r="L1107" i="6"/>
  <c r="S1124" i="6"/>
  <c r="S1090" i="6"/>
  <c r="S1107" i="6"/>
  <c r="AC1124" i="6"/>
  <c r="AC1090" i="6"/>
  <c r="AC1107" i="6"/>
  <c r="I1124" i="6"/>
  <c r="I1107" i="6"/>
  <c r="I1090" i="6"/>
  <c r="M1124" i="6"/>
  <c r="M1107" i="6"/>
  <c r="M1090" i="6"/>
  <c r="U1124" i="6"/>
  <c r="U1107" i="6"/>
  <c r="U1090" i="6"/>
  <c r="AE1124" i="6"/>
  <c r="AE1090" i="6"/>
  <c r="AE1107" i="6"/>
  <c r="I1121" i="6"/>
  <c r="I1088" i="6"/>
  <c r="I1089" i="6"/>
  <c r="O1124" i="6"/>
  <c r="O1090" i="6"/>
  <c r="O1107" i="6"/>
  <c r="W1124" i="6"/>
  <c r="W1090" i="6"/>
  <c r="W1107" i="6"/>
  <c r="AH1124" i="6"/>
  <c r="AH1090" i="6"/>
  <c r="AH1107" i="6"/>
  <c r="H1124" i="6"/>
  <c r="H1107" i="6"/>
  <c r="H1090" i="6"/>
  <c r="J1124" i="6"/>
  <c r="J1107" i="6"/>
  <c r="J1090" i="6"/>
  <c r="Q1124" i="6"/>
  <c r="Q1107" i="6"/>
  <c r="Q1090" i="6"/>
  <c r="Y1124" i="6"/>
  <c r="Y1107" i="6"/>
  <c r="Y1090" i="6"/>
  <c r="AJ1124" i="6"/>
  <c r="AJ1107" i="6"/>
  <c r="AJ1090" i="6"/>
  <c r="K434" i="6"/>
  <c r="K1105" i="6"/>
  <c r="K1122" i="6"/>
  <c r="K1088" i="6"/>
  <c r="K1121" i="6"/>
  <c r="K1089" i="6"/>
  <c r="K1090" i="6"/>
</calcChain>
</file>

<file path=xl/sharedStrings.xml><?xml version="1.0" encoding="utf-8"?>
<sst xmlns="http://schemas.openxmlformats.org/spreadsheetml/2006/main" count="3690" uniqueCount="944">
  <si>
    <t>Brent</t>
  </si>
  <si>
    <t>Midway Sunset</t>
  </si>
  <si>
    <t>Alaskan North Slope</t>
  </si>
  <si>
    <t>Syncrude Synthetic</t>
  </si>
  <si>
    <t>Ekofisk</t>
  </si>
  <si>
    <t>Thunderhorse</t>
  </si>
  <si>
    <t>Tengiz</t>
  </si>
  <si>
    <t>Indonesia Duri</t>
  </si>
  <si>
    <t>South Belridge</t>
  </si>
  <si>
    <t>Surmont</t>
  </si>
  <si>
    <t>Hydroskimming Configuration</t>
  </si>
  <si>
    <t>bbl/d</t>
  </si>
  <si>
    <t>MJ/d</t>
  </si>
  <si>
    <t>kg/d</t>
  </si>
  <si>
    <t>kg CO2eq/bbl crude</t>
  </si>
  <si>
    <t>Crude</t>
  </si>
  <si>
    <t>Blended Gasoline</t>
  </si>
  <si>
    <t>Jet-A/AVTUR</t>
  </si>
  <si>
    <t>ULSD</t>
  </si>
  <si>
    <t>Fuel Oil</t>
  </si>
  <si>
    <t>Coke</t>
  </si>
  <si>
    <t>Light Ends (RFG)</t>
  </si>
  <si>
    <t>Bunker C</t>
  </si>
  <si>
    <t>Gasoline S wt%</t>
  </si>
  <si>
    <t>Gasoline H2 wt%</t>
  </si>
  <si>
    <t>Product Slate (Mass Flow Rates)</t>
  </si>
  <si>
    <t>RFG</t>
  </si>
  <si>
    <t>Sulfur</t>
  </si>
  <si>
    <t>Feedstock</t>
  </si>
  <si>
    <t>Process Energy</t>
  </si>
  <si>
    <t>Electricity</t>
  </si>
  <si>
    <t>Heat</t>
  </si>
  <si>
    <t>Natural Gas</t>
  </si>
  <si>
    <t>Steam</t>
  </si>
  <si>
    <t>Hydrogen via SMR</t>
  </si>
  <si>
    <t>Steam RFG</t>
  </si>
  <si>
    <t>Steam Natural Gas</t>
  </si>
  <si>
    <t>Steam Electricity</t>
  </si>
  <si>
    <t>RFG, heat SMR</t>
  </si>
  <si>
    <t>Natural Gas, Heat SMR</t>
  </si>
  <si>
    <t>RFG, Feed SMR</t>
  </si>
  <si>
    <t>Natural Gas, Feed SMR</t>
  </si>
  <si>
    <t>Hydrogen via CNR</t>
  </si>
  <si>
    <t>FCC Cat. Regeneration</t>
  </si>
  <si>
    <t>Excess of RFG</t>
  </si>
  <si>
    <t xml:space="preserve">Total Refinery Processes </t>
  </si>
  <si>
    <t>Wilmington CA</t>
  </si>
  <si>
    <t>Midway- Sunset</t>
  </si>
  <si>
    <t>ANS</t>
  </si>
  <si>
    <t>Offshore</t>
  </si>
  <si>
    <t>Combustion Emission Results</t>
  </si>
  <si>
    <t>kg CO2 eq/bbl</t>
  </si>
  <si>
    <t>Suncor Synthetic A</t>
  </si>
  <si>
    <t>1 Inputs</t>
  </si>
  <si>
    <t>Output variables</t>
  </si>
  <si>
    <t>Unit</t>
  </si>
  <si>
    <t>Girassol</t>
  </si>
  <si>
    <t>Frade</t>
  </si>
  <si>
    <t>Bozhong</t>
  </si>
  <si>
    <t>Mars</t>
  </si>
  <si>
    <t>Duri</t>
  </si>
  <si>
    <t>Chayvo</t>
  </si>
  <si>
    <t>1.1   Production methods</t>
  </si>
  <si>
    <t>Notes: Enter "1" where applicable and "0" where not applicable</t>
  </si>
  <si>
    <t>NA</t>
  </si>
  <si>
    <t>1.2    Field properties</t>
  </si>
  <si>
    <t>Generic</t>
  </si>
  <si>
    <t>Angola</t>
  </si>
  <si>
    <t>Brazil</t>
  </si>
  <si>
    <t>US Continental</t>
  </si>
  <si>
    <t>China</t>
  </si>
  <si>
    <t>Nigeria</t>
  </si>
  <si>
    <t>US Alaska</t>
  </si>
  <si>
    <t>UK</t>
  </si>
  <si>
    <t>Russia</t>
  </si>
  <si>
    <t>Midway-Sunset</t>
  </si>
  <si>
    <t>Agbami</t>
  </si>
  <si>
    <t>yr.</t>
  </si>
  <si>
    <t>ft</t>
  </si>
  <si>
    <t>[-]</t>
  </si>
  <si>
    <t>in</t>
  </si>
  <si>
    <t>bbl/psi-d</t>
  </si>
  <si>
    <t>psi</t>
  </si>
  <si>
    <t>1.3   Fluid properties</t>
  </si>
  <si>
    <t>deg. API</t>
  </si>
  <si>
    <t>mol%</t>
  </si>
  <si>
    <t>1.4   Production practices</t>
  </si>
  <si>
    <t>Notes: Enter "NA" where not applicable</t>
  </si>
  <si>
    <t>scf/bbl oil</t>
  </si>
  <si>
    <t>bbl water/bbl oil</t>
  </si>
  <si>
    <t>scf/bbl liquid</t>
  </si>
  <si>
    <t>bbl steam/bbl oil</t>
  </si>
  <si>
    <t>1.5   Processing practices</t>
  </si>
  <si>
    <t>1.6   Land use impacts</t>
  </si>
  <si>
    <t>1.7   Non-integrated upgrader</t>
  </si>
  <si>
    <t>Mile</t>
  </si>
  <si>
    <t>Ton</t>
  </si>
  <si>
    <t>1.9   Small sources emissions</t>
  </si>
  <si>
    <t>1.10   Run bulk assessment</t>
  </si>
  <si>
    <t>2 Outputs</t>
  </si>
  <si>
    <t>Field name</t>
  </si>
  <si>
    <t>Forties</t>
  </si>
  <si>
    <t>2.1   Exploration (e)</t>
  </si>
  <si>
    <t>MJ/MJ</t>
  </si>
  <si>
    <t>2.2   Drilling &amp; Development (d)</t>
  </si>
  <si>
    <t>2.5   Maintenance (m)</t>
  </si>
  <si>
    <t>2.6   Waste disposal (w)</t>
  </si>
  <si>
    <t>2.7   Diluent</t>
  </si>
  <si>
    <t>2.8   Non-integrated upgrader</t>
  </si>
  <si>
    <t>2.9   Crude transport (t)</t>
  </si>
  <si>
    <t>2.10   Other small sources</t>
  </si>
  <si>
    <t>2.11   Offsite emissions credit/debit</t>
  </si>
  <si>
    <t>2.13   Lifecycle GHG emissions</t>
  </si>
  <si>
    <t>FIELD-BY-FIELD CHECK</t>
  </si>
  <si>
    <t>OK</t>
  </si>
  <si>
    <t>3 Oil carbon index post-processing</t>
  </si>
  <si>
    <t>3.1   Crude oil energy density</t>
  </si>
  <si>
    <t>MJ LHV/bbl</t>
  </si>
  <si>
    <t>Flaring-to-oil ratio</t>
  </si>
  <si>
    <t>Venting-to-oil ratio</t>
  </si>
  <si>
    <t>Obagi</t>
  </si>
  <si>
    <t>Bonny</t>
  </si>
  <si>
    <t>Zubair</t>
  </si>
  <si>
    <t>Lula</t>
  </si>
  <si>
    <t>Thunder Horse</t>
  </si>
  <si>
    <t>Ratawi</t>
  </si>
  <si>
    <t>Suncor</t>
  </si>
  <si>
    <t>Hamaca</t>
  </si>
  <si>
    <t>Extra-Heavy</t>
  </si>
  <si>
    <t>Ultra-Light</t>
  </si>
  <si>
    <t>Light</t>
  </si>
  <si>
    <t>Heavy</t>
  </si>
  <si>
    <t>Oil Type</t>
  </si>
  <si>
    <t>Indonesia</t>
  </si>
  <si>
    <t>Iraq</t>
  </si>
  <si>
    <t>Kuwait</t>
  </si>
  <si>
    <t>Norway</t>
  </si>
  <si>
    <t>Venezuela</t>
  </si>
  <si>
    <t>Wilmington</t>
    <phoneticPr fontId="15" type="noConversion"/>
  </si>
  <si>
    <t>Midale</t>
    <phoneticPr fontId="16" type="noConversion"/>
  </si>
  <si>
    <t>Midale (Southeast Saskatchewan)</t>
  </si>
  <si>
    <t>Forties</t>
    <phoneticPr fontId="16" type="noConversion"/>
  </si>
  <si>
    <t>Canada</t>
  </si>
  <si>
    <t>Conventional</t>
  </si>
  <si>
    <t>3.2  Upstream Crude oil GHG per bbl</t>
  </si>
  <si>
    <r>
      <t>OPGEE kgCO</t>
    </r>
    <r>
      <rPr>
        <b/>
        <i/>
        <vertAlign val="subscript"/>
        <sz val="12"/>
        <rFont val="Arial"/>
        <family val="2"/>
      </rPr>
      <t>2</t>
    </r>
    <r>
      <rPr>
        <b/>
        <i/>
        <sz val="12"/>
        <rFont val="Arial"/>
        <family val="2"/>
      </rPr>
      <t>eq/bbl</t>
    </r>
  </si>
  <si>
    <t>TOTAL Combustion GHG/Bbl Crude Input</t>
  </si>
  <si>
    <t xml:space="preserve"> Emission Factors</t>
  </si>
  <si>
    <t>Medium</t>
  </si>
  <si>
    <t>Sweet</t>
  </si>
  <si>
    <t>Sour</t>
  </si>
  <si>
    <t>Shallow; Deep; Ultra-Deep</t>
  </si>
  <si>
    <t>Country</t>
  </si>
  <si>
    <t>Oil Field Name</t>
  </si>
  <si>
    <t>Onshore/Offshore</t>
  </si>
  <si>
    <t>Oil Sands</t>
  </si>
  <si>
    <t>Refined Process Transport to End Users</t>
  </si>
  <si>
    <t>TOTAL EMISSIONS</t>
  </si>
  <si>
    <t>Onshore</t>
  </si>
  <si>
    <t>Rail</t>
  </si>
  <si>
    <t>Pipeline</t>
  </si>
  <si>
    <t>Latitude</t>
  </si>
  <si>
    <t>Longitude</t>
  </si>
  <si>
    <t>EOR</t>
  </si>
  <si>
    <t>Production Volume</t>
  </si>
  <si>
    <t>Barge</t>
  </si>
  <si>
    <t>Location Description</t>
  </si>
  <si>
    <t>Bohai Bay, off the coast from Tianjin</t>
  </si>
  <si>
    <t>North America</t>
  </si>
  <si>
    <t>Asia-Pacific</t>
  </si>
  <si>
    <t>Europe</t>
  </si>
  <si>
    <t>Eurasia</t>
  </si>
  <si>
    <t>Kazakhstan</t>
  </si>
  <si>
    <t>Region</t>
  </si>
  <si>
    <t>Oil Climate Index Consolidated Data</t>
  </si>
  <si>
    <t>Units</t>
  </si>
  <si>
    <t>API Crude Category</t>
  </si>
  <si>
    <t>Data Field Names</t>
  </si>
  <si>
    <t>bbl product per 100,000 bbl crude oil</t>
  </si>
  <si>
    <t>CO2eq footprint</t>
  </si>
  <si>
    <t>Surplus Refinery Fuel Gas (RFG)</t>
  </si>
  <si>
    <t>Surplus RFG</t>
  </si>
  <si>
    <t>Surplus NCR H2</t>
  </si>
  <si>
    <t>Crude ecosystem carbon richness</t>
  </si>
  <si>
    <t>Field development intensity</t>
  </si>
  <si>
    <t>Low carbon richness (semi-arid grasslands)</t>
  </si>
  <si>
    <t>Moderate carbon richness (mixed)</t>
  </si>
  <si>
    <t>High carbon richness (forested)</t>
  </si>
  <si>
    <t>Low intensity development and low oxidation</t>
  </si>
  <si>
    <t>Moderate intensity development and moderate oxidation</t>
  </si>
  <si>
    <t>High intensity development and high oxidation</t>
  </si>
  <si>
    <t>Fraction of oil transported by each mode</t>
  </si>
  <si>
    <t>Transport distance (one way)</t>
  </si>
  <si>
    <t>Ocean tanker size, if applicable</t>
  </si>
  <si>
    <t>Ocean tanker</t>
  </si>
  <si>
    <t>Crude Exporter</t>
  </si>
  <si>
    <t>List of oils</t>
  </si>
  <si>
    <t>OPGEE - Oil Production Greenhouse Gas Emissions Estimator</t>
  </si>
  <si>
    <t>PRELIM Float Case - Petroleum Refinery Life-Cycle Inventory Model</t>
  </si>
  <si>
    <t>kg CO2eq/bblCrude</t>
  </si>
  <si>
    <t>Convert Results to Other Functional Units</t>
  </si>
  <si>
    <t>HHV Petroleum Products</t>
  </si>
  <si>
    <t>Hydrogen</t>
  </si>
  <si>
    <t>Asphalt</t>
  </si>
  <si>
    <t>kg CO2 eq./MJ Products</t>
  </si>
  <si>
    <t>Per $ Product value</t>
  </si>
  <si>
    <t>Per MJ Product Energy Output</t>
  </si>
  <si>
    <t>Market Value Product as of Date</t>
  </si>
  <si>
    <t>USD/gallon</t>
  </si>
  <si>
    <t>Average of NY Harbor/LA RBOB</t>
  </si>
  <si>
    <t>US Gulf Coast Spot</t>
  </si>
  <si>
    <t xml:space="preserve">NY Harbor </t>
  </si>
  <si>
    <t>USD/ton</t>
  </si>
  <si>
    <t>http://www.argusmedia.com/~/media/Files/PDFs/Samples/Energy-Argus-Petroleum-Coke.pdf?la=en</t>
  </si>
  <si>
    <t>Global averages</t>
  </si>
  <si>
    <t>Rotterdam</t>
  </si>
  <si>
    <t>Ocean Tanker</t>
  </si>
  <si>
    <t>gCO2/kg</t>
  </si>
  <si>
    <t>grams CO2eq/kgkm</t>
  </si>
  <si>
    <t>Back Conversion</t>
  </si>
  <si>
    <t>Total Emissions: gramsCO2eq/MMBtu-mile fuel transported</t>
  </si>
  <si>
    <t>Coking coal</t>
  </si>
  <si>
    <t>Bituminous coal</t>
  </si>
  <si>
    <t>Coal</t>
  </si>
  <si>
    <t>Petroleum coke</t>
  </si>
  <si>
    <t>Btu/ton</t>
  </si>
  <si>
    <t>Solid fuels</t>
  </si>
  <si>
    <t>Still gas (in refineries)</t>
  </si>
  <si>
    <t>Carbon Dioxide</t>
  </si>
  <si>
    <t>Gaseous hydrogen</t>
  </si>
  <si>
    <t>MMBtu/MWh</t>
  </si>
  <si>
    <t>MMBtu per MWh</t>
  </si>
  <si>
    <t>Natural gas</t>
  </si>
  <si>
    <t>Btu/kWh</t>
  </si>
  <si>
    <t>Btu per kWh</t>
  </si>
  <si>
    <t>gms/ft3</t>
  </si>
  <si>
    <t>Btu/ft3</t>
  </si>
  <si>
    <t>Gaseous Fuels (at 32F and 1atm):</t>
  </si>
  <si>
    <t>kWh/Btu</t>
  </si>
  <si>
    <t>kWh per Btu</t>
  </si>
  <si>
    <t>Residual oil</t>
  </si>
  <si>
    <t>kWh/MJ</t>
  </si>
  <si>
    <t>kWh per MJ</t>
  </si>
  <si>
    <t>Liquid petroleum gas (LPG)</t>
  </si>
  <si>
    <t>MJ/kWh</t>
  </si>
  <si>
    <t>MJ per kWh</t>
  </si>
  <si>
    <t>Low-sulfur diesel</t>
  </si>
  <si>
    <t>J/cal</t>
  </si>
  <si>
    <t>Joules per calorie</t>
  </si>
  <si>
    <t>Diesel for non-road engines</t>
  </si>
  <si>
    <t>MJ/MMBtu</t>
  </si>
  <si>
    <t>MJ per MMBtu</t>
  </si>
  <si>
    <t>U.S. conventional diesel</t>
  </si>
  <si>
    <t>MJ/Btu</t>
  </si>
  <si>
    <t>MJ per Btu</t>
  </si>
  <si>
    <t>CA reformulated gasoline</t>
  </si>
  <si>
    <t>J/Btu</t>
  </si>
  <si>
    <t>Joules per Btu</t>
  </si>
  <si>
    <t>Reformulated or low-sulfur gasoline</t>
  </si>
  <si>
    <t>Btu/MJ</t>
  </si>
  <si>
    <t>Btu per MJ</t>
  </si>
  <si>
    <t>Gasoline Blendstock</t>
  </si>
  <si>
    <t>Btu/J</t>
  </si>
  <si>
    <t>Btu per Joule</t>
  </si>
  <si>
    <t>Crude oil</t>
  </si>
  <si>
    <t>Value</t>
  </si>
  <si>
    <t>Case</t>
  </si>
  <si>
    <t>Parameter</t>
  </si>
  <si>
    <t>(% by wt)</t>
  </si>
  <si>
    <t>grams/gal</t>
  </si>
  <si>
    <t>Btu/gal</t>
  </si>
  <si>
    <t>Liquid Fuels:</t>
  </si>
  <si>
    <t>Table 1.4: Energy conversion factors</t>
  </si>
  <si>
    <t>C ratio</t>
  </si>
  <si>
    <t>Density</t>
  </si>
  <si>
    <t>HHV</t>
  </si>
  <si>
    <t>LHV</t>
  </si>
  <si>
    <t>Fuel</t>
  </si>
  <si>
    <t>kgCO2/barrel of crude</t>
  </si>
  <si>
    <t>$ Value Products/Bbl Crude input</t>
  </si>
  <si>
    <t>kg CO2 eq./USD Value of Products</t>
  </si>
  <si>
    <t>Unit conversions and Product Properties:</t>
  </si>
  <si>
    <t>gallons/bbl</t>
  </si>
  <si>
    <t>BTU/MJ</t>
  </si>
  <si>
    <t>Ton/Metric Ton</t>
  </si>
  <si>
    <t>Density Coke bbl/ton</t>
  </si>
  <si>
    <t>Density Bunker fuel (lb/gal)</t>
  </si>
  <si>
    <t>http://www.epa.gov/ttnchie1/ap42/ch01/bgdocs/b01s03.pdf</t>
  </si>
  <si>
    <t>NMEX (heating oil)</t>
  </si>
  <si>
    <t>Suncor Synthetic H</t>
  </si>
  <si>
    <t>Deep Conversion: FCC &amp; GO-HC</t>
  </si>
  <si>
    <t>Cold Lake</t>
  </si>
  <si>
    <t>Note: SCO produces coke</t>
  </si>
  <si>
    <t>Add into combustion for SCOs</t>
  </si>
  <si>
    <t>Kuito</t>
  </si>
  <si>
    <t>Azerbaijan</t>
  </si>
  <si>
    <t>High Flare</t>
  </si>
  <si>
    <t>High</t>
  </si>
  <si>
    <t>Low</t>
  </si>
  <si>
    <t>Offical Run</t>
  </si>
  <si>
    <t>High Steam</t>
  </si>
  <si>
    <t>High Gas</t>
  </si>
  <si>
    <t>LHV Petroleum Products</t>
  </si>
  <si>
    <t>Use LHV throughout</t>
  </si>
  <si>
    <t>LHV Total Petroleum Products</t>
  </si>
  <si>
    <t>Net Upstream Coke</t>
  </si>
  <si>
    <t>Petcoke Produced</t>
  </si>
  <si>
    <t>Petcoke Used in Upgrading</t>
  </si>
  <si>
    <t>Net Upstream Petcoke</t>
  </si>
  <si>
    <t>Tons PC/Bbl SCO</t>
  </si>
  <si>
    <t>Tonnes PC/Year</t>
  </si>
  <si>
    <t>Canada Government ST39-2013</t>
  </si>
  <si>
    <t>4.0 Upstream Pet Coke Production</t>
  </si>
  <si>
    <t>Fuels</t>
  </si>
  <si>
    <t>Lower Heating Value (LHV) [1]</t>
  </si>
  <si>
    <t>Higher Heating Value (HHV) [1]</t>
  </si>
  <si>
    <t>Liquid Fuels</t>
  </si>
  <si>
    <t>Btu/gal [2]</t>
  </si>
  <si>
    <t>Btu/lb [3]</t>
  </si>
  <si>
    <t>MJ/kg [4]</t>
  </si>
  <si>
    <t>Source:</t>
  </si>
  <si>
    <t xml:space="preserve">GREET, The Greenhouse Gases, Regulated Emissions, and Energy Use In Transportation Model, GREET 1.8d.1, developed by Argonne </t>
  </si>
  <si>
    <t xml:space="preserve">     National Laboratory, Argonne, IL, released August 26, 2010.</t>
  </si>
  <si>
    <r>
      <rPr>
        <sz val="10"/>
        <color indexed="12"/>
        <rFont val="Arial"/>
        <family val="2"/>
      </rPr>
      <t xml:space="preserve">     </t>
    </r>
    <r>
      <rPr>
        <u/>
        <sz val="10"/>
        <color indexed="12"/>
        <rFont val="Arial"/>
        <family val="2"/>
      </rPr>
      <t>http://greet.es.anl.gov/</t>
    </r>
  </si>
  <si>
    <t>Petcoke Use in Upstream Upgrading</t>
  </si>
  <si>
    <t>Tons Petcoke/Bbl SCO</t>
  </si>
  <si>
    <t>MMBtu LHV/bbl SCO</t>
  </si>
  <si>
    <t>n/a</t>
  </si>
  <si>
    <t>dilbit</t>
  </si>
  <si>
    <t>sinbit</t>
  </si>
  <si>
    <t>Suncor Energy Inc. - ABOS0077189 SUNCOR ENERGY OSG</t>
  </si>
  <si>
    <t>Syncrude Canada Ltd. - ABOS0077533 SYNCRUDE MILDRED LAKE</t>
  </si>
  <si>
    <t>Crude Bitumen (m³)</t>
  </si>
  <si>
    <t>Syncrude (Mildred Lake)</t>
  </si>
  <si>
    <t>January</t>
  </si>
  <si>
    <t>February</t>
  </si>
  <si>
    <t>March</t>
  </si>
  <si>
    <t>April</t>
  </si>
  <si>
    <t>May</t>
  </si>
  <si>
    <t>June</t>
  </si>
  <si>
    <t>July</t>
  </si>
  <si>
    <t>August</t>
  </si>
  <si>
    <t>September</t>
  </si>
  <si>
    <t>October</t>
  </si>
  <si>
    <t>November</t>
  </si>
  <si>
    <t>December</t>
  </si>
  <si>
    <t>Opening Inventory</t>
  </si>
  <si>
    <t>Calculation PC per bbl SCO</t>
  </si>
  <si>
    <t>Receipts</t>
  </si>
  <si>
    <t>M3 Bitumen</t>
  </si>
  <si>
    <t>Production</t>
  </si>
  <si>
    <t>m3</t>
  </si>
  <si>
    <t>Bbl Bitumen</t>
  </si>
  <si>
    <t>bbl</t>
  </si>
  <si>
    <t>m3 SCO</t>
  </si>
  <si>
    <t>Closing Inventory</t>
  </si>
  <si>
    <t>Coversion SCO (bbl/m3)</t>
  </si>
  <si>
    <t>Bbl SCO</t>
  </si>
  <si>
    <t>PC-Tonne/bbl bitumen</t>
  </si>
  <si>
    <t>Further Processing</t>
  </si>
  <si>
    <t>PC-Tonne/Bbl SCO</t>
  </si>
  <si>
    <t>Deliveries</t>
  </si>
  <si>
    <t>PC-Ton/Bbl SCO</t>
  </si>
  <si>
    <t>PC GHGs kg/Bbl PC</t>
  </si>
  <si>
    <t>Plant Use</t>
  </si>
  <si>
    <t>Density PC (Bbl/ton)</t>
  </si>
  <si>
    <t>Flared/Wasted</t>
  </si>
  <si>
    <t>Petcoke GHGs from Upgrading Hamaca (avg Suncor/Syncrude)</t>
  </si>
  <si>
    <t>Metering Difference</t>
  </si>
  <si>
    <t>kg CO2 eq/bbl  bitumen</t>
  </si>
  <si>
    <t>Inventory Adjustment</t>
  </si>
  <si>
    <t>Petcoke Net Use in Upgrading</t>
  </si>
  <si>
    <t>Syncrude</t>
  </si>
  <si>
    <t>Hamaca (Avg. Suncor and Syncrude)</t>
  </si>
  <si>
    <t>Tons/Bbl SCO</t>
  </si>
  <si>
    <t>Coke (tonnes)</t>
  </si>
  <si>
    <t>Petcoke produced</t>
  </si>
  <si>
    <t>Petcoke used upstream</t>
  </si>
  <si>
    <t>Net Petcoke Production</t>
  </si>
  <si>
    <t>tonne</t>
  </si>
  <si>
    <t>Petcoke Emissions from Net Petcoke Production</t>
  </si>
  <si>
    <t>kg CO2 eq/bbl SCO</t>
  </si>
  <si>
    <t>Coke Production per barrel of bitumen</t>
  </si>
  <si>
    <t>Net Petcoke Production (tons/bbl SCO)</t>
  </si>
  <si>
    <t>Coke per barrel of Oil</t>
  </si>
  <si>
    <t>tonne /bbl bitumen</t>
  </si>
  <si>
    <t>tonne/bbl bitumen</t>
  </si>
  <si>
    <t>Net Petcoke GHGs (kg CO2 eq/bbl SCO)</t>
  </si>
  <si>
    <t>PC kg GHG/Bbl Crude Oil (SCO)</t>
  </si>
  <si>
    <t>Converted per bbl SCO</t>
  </si>
  <si>
    <t>Coke (net upstream)</t>
  </si>
  <si>
    <t>Overall Crude Emissions Category</t>
  </si>
  <si>
    <t>Net Petcoke Production (kg/bbl SCO)</t>
  </si>
  <si>
    <t>Nigeria_Bonny</t>
  </si>
  <si>
    <t>Nigeria_Obagi</t>
  </si>
  <si>
    <t>Midway_Sunset</t>
  </si>
  <si>
    <t>South_Belridge</t>
  </si>
  <si>
    <t>Iraq_Zubair</t>
  </si>
  <si>
    <t>Midale</t>
  </si>
  <si>
    <t>Wilmington</t>
  </si>
  <si>
    <t>Forties ESP</t>
  </si>
  <si>
    <t>Nigeria_Agbami</t>
  </si>
  <si>
    <t>Kuwait_Ratawi</t>
  </si>
  <si>
    <t>Kazakhstan_Tengiz</t>
  </si>
  <si>
    <t>Azeri_Light</t>
  </si>
  <si>
    <t>Hibernia</t>
  </si>
  <si>
    <t>Latin America &amp; Caribbean</t>
  </si>
  <si>
    <t>Middle East &amp; North Africa</t>
  </si>
  <si>
    <t xml:space="preserve">Medium Conversion: FCC &amp; GO-HC </t>
  </si>
  <si>
    <t>Azeri Light</t>
  </si>
  <si>
    <t>Sub-Saharan Africa</t>
  </si>
  <si>
    <t>Subtitle/Reference</t>
  </si>
  <si>
    <t>Lower Bound</t>
  </si>
  <si>
    <t>Classification</t>
  </si>
  <si>
    <t>API</t>
  </si>
  <si>
    <t>Sulfur %wt</t>
  </si>
  <si>
    <t>Sulfur Category</t>
  </si>
  <si>
    <t>Very Low</t>
  </si>
  <si>
    <t>Very High</t>
  </si>
  <si>
    <t>Depth</t>
  </si>
  <si>
    <t>Shallow</t>
  </si>
  <si>
    <t>Deep</t>
  </si>
  <si>
    <t>Ultra-Deep</t>
  </si>
  <si>
    <t>Flaring to Oil Ratio</t>
  </si>
  <si>
    <t>Low Flare</t>
  </si>
  <si>
    <t>Minimal Flare</t>
  </si>
  <si>
    <t>Water</t>
  </si>
  <si>
    <t>Low Water</t>
  </si>
  <si>
    <t>Watery Oil</t>
  </si>
  <si>
    <t>Flaring Class</t>
  </si>
  <si>
    <t>Gassy Oil</t>
  </si>
  <si>
    <t xml:space="preserve">Gassy </t>
  </si>
  <si>
    <t>Low Gas</t>
  </si>
  <si>
    <t>Editable Classification Reference</t>
  </si>
  <si>
    <t>Emissions Factors (gCO2eq/kgkm)</t>
  </si>
  <si>
    <t>kgCO2eq/bblcrude</t>
  </si>
  <si>
    <t>West of Akabuka, North-West of Port Harcourt</t>
  </si>
  <si>
    <t xml:space="preserve">California </t>
  </si>
  <si>
    <t>Crude Net Importer</t>
  </si>
  <si>
    <t>Crude Net Exporter</t>
  </si>
  <si>
    <t>Near Duri town, Central sumatra</t>
  </si>
  <si>
    <t>North Sea West of Bergen</t>
  </si>
  <si>
    <t>Northern Alaska</t>
  </si>
  <si>
    <t>California</t>
  </si>
  <si>
    <t>East Coast, Sakhalin-1 Project</t>
  </si>
  <si>
    <t>West of Basrah</t>
  </si>
  <si>
    <t>South Los Angeles</t>
  </si>
  <si>
    <t>East of Aberdeen</t>
  </si>
  <si>
    <t>Off coast of Nigeria, 220 miles SouthEast of Lagos</t>
  </si>
  <si>
    <t>Approximate Coordinates</t>
  </si>
  <si>
    <t>Santos basin, 250km from Rio de Janeiro</t>
  </si>
  <si>
    <t>Crude net Exporter</t>
  </si>
  <si>
    <t>Crude net Importer</t>
  </si>
  <si>
    <t>Gulf Coast</t>
  </si>
  <si>
    <t>Partitioned zone between Kuwait and Saudi Arabia, Ratawi produced from Wafra, South Umm Gudair and South Fuwaris fields, coords link to Wafra field</t>
  </si>
  <si>
    <t>Northeasteast of Rio, http://www.chevron.com/articledocuments/latest/news_203789/1457697f-c289-4781-abce-5b3792c645e1/FradeFieldFactSheet.pdf.cvxn</t>
  </si>
  <si>
    <t>low-lying wetlands along the northeast shores of the Caspian Sea.</t>
  </si>
  <si>
    <t xml:space="preserve">Mississipi canyon in US Gulf </t>
  </si>
  <si>
    <t>Norwegian Sector of North Sea</t>
  </si>
  <si>
    <t>Coords approximate</t>
  </si>
  <si>
    <t>Dilbit Conversion Factor</t>
  </si>
  <si>
    <t>OPGEE Emissions</t>
  </si>
  <si>
    <t>PRELIM Emissions</t>
  </si>
  <si>
    <t>COMBUST Emissions</t>
  </si>
  <si>
    <t>TRANSPORT Emissions</t>
  </si>
  <si>
    <t>Total Emissions</t>
  </si>
  <si>
    <t>OPGEE % of Total Emissions</t>
  </si>
  <si>
    <t>PRELIM % of Total Emissions</t>
  </si>
  <si>
    <t>Downstream Emissions</t>
  </si>
  <si>
    <t>Unique</t>
  </si>
  <si>
    <t>US</t>
  </si>
  <si>
    <t>Oil Field Name (OPGEE)</t>
  </si>
  <si>
    <t>Assay Name (PRELIM)</t>
  </si>
  <si>
    <t>1.1.1   Downhole pump</t>
  </si>
  <si>
    <t xml:space="preserve">1.1.2   Water reinjection </t>
  </si>
  <si>
    <t>1.1.3   Gas reinjection</t>
  </si>
  <si>
    <t>1.1.4   Water flooding</t>
  </si>
  <si>
    <t>1.1.5   Gas lifting</t>
  </si>
  <si>
    <t>1.1.6   Gas flooding</t>
  </si>
  <si>
    <t>1.1.7   Steam flooding</t>
  </si>
  <si>
    <t>1.2.1   Field location (Country)</t>
  </si>
  <si>
    <t>1.2.2   Field name</t>
  </si>
  <si>
    <t>1.2.3   Field age</t>
  </si>
  <si>
    <t>1.2.4   Field depth</t>
  </si>
  <si>
    <t>1.2.5   Oil production volume</t>
  </si>
  <si>
    <t>1.2.6   Number of producing wells</t>
  </si>
  <si>
    <t>1.2.7   Number of water injecting wells</t>
  </si>
  <si>
    <t>1.2.8   Well diameter</t>
  </si>
  <si>
    <t>1.2.9   Productivity index</t>
  </si>
  <si>
    <t>1.2.10   Reservoir pressure</t>
  </si>
  <si>
    <t>1.3.1   API gravity</t>
  </si>
  <si>
    <t>1.3.2   Gas composition</t>
  </si>
  <si>
    <r>
      <t>N</t>
    </r>
    <r>
      <rPr>
        <vertAlign val="subscript"/>
        <sz val="12"/>
        <color theme="1"/>
        <rFont val="Times New Roman"/>
        <family val="1"/>
      </rPr>
      <t>2</t>
    </r>
  </si>
  <si>
    <r>
      <t>CO</t>
    </r>
    <r>
      <rPr>
        <vertAlign val="subscript"/>
        <sz val="12"/>
        <color theme="1"/>
        <rFont val="Times New Roman"/>
        <family val="1"/>
      </rPr>
      <t>2</t>
    </r>
  </si>
  <si>
    <r>
      <t>C</t>
    </r>
    <r>
      <rPr>
        <vertAlign val="subscript"/>
        <sz val="12"/>
        <color theme="1"/>
        <rFont val="Times New Roman"/>
        <family val="1"/>
      </rPr>
      <t>1</t>
    </r>
  </si>
  <si>
    <r>
      <t>C</t>
    </r>
    <r>
      <rPr>
        <vertAlign val="subscript"/>
        <sz val="12"/>
        <color theme="1"/>
        <rFont val="Times New Roman"/>
        <family val="1"/>
      </rPr>
      <t>2</t>
    </r>
  </si>
  <si>
    <r>
      <t>C</t>
    </r>
    <r>
      <rPr>
        <vertAlign val="subscript"/>
        <sz val="12"/>
        <color theme="1"/>
        <rFont val="Times New Roman"/>
        <family val="1"/>
      </rPr>
      <t>3</t>
    </r>
  </si>
  <si>
    <r>
      <t>C</t>
    </r>
    <r>
      <rPr>
        <vertAlign val="subscript"/>
        <sz val="12"/>
        <color theme="1"/>
        <rFont val="Times New Roman"/>
        <family val="1"/>
      </rPr>
      <t>4</t>
    </r>
    <r>
      <rPr>
        <sz val="12"/>
        <color theme="1"/>
        <rFont val="Times New Roman"/>
        <family val="1"/>
      </rPr>
      <t>+</t>
    </r>
  </si>
  <si>
    <r>
      <t>H</t>
    </r>
    <r>
      <rPr>
        <vertAlign val="subscript"/>
        <sz val="12"/>
        <color theme="1"/>
        <rFont val="Times New Roman"/>
        <family val="1"/>
      </rPr>
      <t>2</t>
    </r>
    <r>
      <rPr>
        <sz val="12"/>
        <color theme="1"/>
        <rFont val="Times New Roman"/>
        <family val="1"/>
      </rPr>
      <t>S</t>
    </r>
  </si>
  <si>
    <t>1.4.1   Gas-to-oil ratio (GOR)</t>
  </si>
  <si>
    <t>1.4.2   Water-to-oil ratio (WOR)</t>
  </si>
  <si>
    <t>1.4.3   Water injection ratio</t>
  </si>
  <si>
    <t>1.4.4   Gas lifting injection ratio</t>
  </si>
  <si>
    <t>1.4.5   Gas flooding injection ratio</t>
  </si>
  <si>
    <t>1.4.6   Steam-to-oil ratio (SOR)</t>
  </si>
  <si>
    <t>1.4.7   Fraction of required electricity generated onsite</t>
  </si>
  <si>
    <t>1.4.8   Fraction of remaining gas reinjected</t>
  </si>
  <si>
    <t>1.4.9   Fraction of water produced water reinjected</t>
  </si>
  <si>
    <t xml:space="preserve">1.4.10   Fraction of steam generation via cogeneration </t>
  </si>
  <si>
    <t>1.5.1   Heater/treater</t>
  </si>
  <si>
    <t>1.5.2   Stabilizer column</t>
  </si>
  <si>
    <t>1.5.3   Application of AGR unit</t>
  </si>
  <si>
    <t>1.5.4   Application of gas dehydration unit</t>
  </si>
  <si>
    <t>1.5.5   Application of demethanizer unit</t>
  </si>
  <si>
    <t>1.5.6   Flaring-to-oil ratio</t>
  </si>
  <si>
    <t>1.5.7   Venting-to-oil ratio</t>
  </si>
  <si>
    <t>1.5.8   Volume fraction of diluent</t>
  </si>
  <si>
    <t>1.6.1   Crude ecosystem carbon richness</t>
  </si>
  <si>
    <t>1.6.1.1   Low carbon richness (semi-arid grasslands)</t>
  </si>
  <si>
    <t>Y/N</t>
  </si>
  <si>
    <t>1.6.1.2   Moderate carbon richness (mixed)</t>
  </si>
  <si>
    <t>1.6.1.3   High carbon richness (forested)</t>
  </si>
  <si>
    <t>1.6.2   Field development intensity</t>
  </si>
  <si>
    <t>1.6.2.1   Low intensity development and low oxidation</t>
  </si>
  <si>
    <t>1.6.2.2   Moderate intensity development and moderate oxidation</t>
  </si>
  <si>
    <t>1.6.2.3   High intensity development and high oxidation</t>
  </si>
  <si>
    <t>1.8   Crude oil transport</t>
  </si>
  <si>
    <t>1.8.1   Fraction of oil transported by each mode</t>
  </si>
  <si>
    <t>1.8.1.1   Ocean tanker</t>
  </si>
  <si>
    <t>1.8.1.2   Barge</t>
  </si>
  <si>
    <t>1.8.1.3   Pipeline</t>
  </si>
  <si>
    <t>1.8.1.4   Rail</t>
  </si>
  <si>
    <t>1.8.2   Transport distance (one way)</t>
  </si>
  <si>
    <t>1.8.2.1   Ocean tanker</t>
  </si>
  <si>
    <t>1.8.2.2   Barge</t>
  </si>
  <si>
    <t>1.8.2.3   Pipeline</t>
  </si>
  <si>
    <t>1.8.2.4   Rail</t>
  </si>
  <si>
    <t>1.8.3   Ocean tanker size, if applicable</t>
  </si>
  <si>
    <r>
      <t>gCO</t>
    </r>
    <r>
      <rPr>
        <vertAlign val="subscript"/>
        <sz val="12"/>
        <color theme="1"/>
        <rFont val="Times New Roman"/>
        <family val="1"/>
      </rPr>
      <t>2</t>
    </r>
    <r>
      <rPr>
        <sz val="12"/>
        <color theme="1"/>
        <rFont val="Times New Roman"/>
        <family val="1"/>
      </rPr>
      <t>eq/MJ</t>
    </r>
  </si>
  <si>
    <t>Wilmington-Duffy</t>
  </si>
  <si>
    <t>Azeri</t>
  </si>
  <si>
    <t>UIS</t>
  </si>
  <si>
    <t>Nigeria Agbami_Chevron</t>
  </si>
  <si>
    <t>g CO2eq/MJ product</t>
  </si>
  <si>
    <t xml:space="preserve"> </t>
  </si>
  <si>
    <t>Alaskan North Slope_Exxon</t>
  </si>
  <si>
    <t>Azeri Light_Chevron</t>
  </si>
  <si>
    <t>Bonny Light_Chevron</t>
  </si>
  <si>
    <t>Bonny Light</t>
  </si>
  <si>
    <t>China Bozhong_Chevron</t>
  </si>
  <si>
    <t>Brent_Chevron</t>
  </si>
  <si>
    <t>Russia Sokol_Exxon</t>
  </si>
  <si>
    <t>Sokol</t>
  </si>
  <si>
    <t>Cold Lake_Crude Monitor</t>
  </si>
  <si>
    <t>Ekofisk_BP</t>
  </si>
  <si>
    <t>Results for the Coking Refinery</t>
  </si>
  <si>
    <t>DEFAULT RUN</t>
  </si>
  <si>
    <t>Product slate</t>
  </si>
  <si>
    <t>Product slate (mass flow rates)</t>
  </si>
  <si>
    <t>Sulphur</t>
  </si>
  <si>
    <t>Energy use and greenhouse gas emissions</t>
  </si>
  <si>
    <t>Refinery CO2 emissions: using hydrogen from naphtha catalytic reforming and RFG</t>
  </si>
  <si>
    <t>Functional unit</t>
  </si>
  <si>
    <t>Per bbl of crude</t>
  </si>
  <si>
    <t xml:space="preserve">Total refinery processes </t>
  </si>
  <si>
    <t>Per energy content of refinery product</t>
  </si>
  <si>
    <t>Sulfur (emissions per kg of sulfur)</t>
  </si>
  <si>
    <t xml:space="preserve">Surplus NCR H2 </t>
  </si>
  <si>
    <t>Allocation to gasoline</t>
  </si>
  <si>
    <t>HYDROSKIMMING RUN</t>
  </si>
  <si>
    <t>Medium Conversion: FCC &amp; GO-HC RUN</t>
  </si>
  <si>
    <t>Deep Conversion: Coking RUN</t>
  </si>
  <si>
    <t>Results for the hydrocracking refinery</t>
  </si>
  <si>
    <t>Deep Conversion: Hydrocracking Run</t>
  </si>
  <si>
    <t>HC Resid</t>
  </si>
  <si>
    <t>Residue Hydrocracker Residue</t>
  </si>
  <si>
    <t>Total included Feedstock</t>
  </si>
  <si>
    <t>Surplus of Hydrogen</t>
  </si>
  <si>
    <t>Brazil Frade_Chevron</t>
  </si>
  <si>
    <t>Angola Girassol_Exxon</t>
  </si>
  <si>
    <t>Hamaca Venezuela_Knovel</t>
  </si>
  <si>
    <t>Canada Hibernia_Exxon</t>
  </si>
  <si>
    <t>Angola Kuito_Chevron</t>
  </si>
  <si>
    <t>Brazil Lula_BG Group</t>
  </si>
  <si>
    <t>Mars USA-Gulf of Mexico_BP</t>
  </si>
  <si>
    <t>Midale_Crude Monitor</t>
  </si>
  <si>
    <t>Midway- Sunset_Knovel</t>
  </si>
  <si>
    <t>Mars USA-Gulf of Mexico</t>
  </si>
  <si>
    <t>Kuwait Ratawi_Chevron</t>
  </si>
  <si>
    <t>Suncor Synthetic A_Crude Monitor</t>
  </si>
  <si>
    <t>Suncor Synthetic H_Crude Monitor</t>
  </si>
  <si>
    <t>Syncrude Synthetic_Crude Monitor</t>
  </si>
  <si>
    <t>Tengiz_Chevron</t>
  </si>
  <si>
    <t>Thunderhorse_Exxon</t>
  </si>
  <si>
    <t>Wilmington CA_Knovel</t>
  </si>
  <si>
    <t>Iraq Basra_BP</t>
  </si>
  <si>
    <t>Basra</t>
  </si>
  <si>
    <t>Belridge_Knovel</t>
  </si>
  <si>
    <t>Belridge</t>
  </si>
  <si>
    <t>Refinery Configuration Slider</t>
  </si>
  <si>
    <t xml:space="preserve">Forties Blend_BP </t>
  </si>
  <si>
    <t>Forties_Blend_BP</t>
  </si>
  <si>
    <t>bbl product per day</t>
  </si>
  <si>
    <t>OPEM % of Total Emissions</t>
  </si>
  <si>
    <t>MJProduct/bblCrude</t>
  </si>
  <si>
    <t>Oil Sands Inputs Only</t>
  </si>
  <si>
    <t>Crude API Gravity</t>
  </si>
  <si>
    <t>SCO API Gravity</t>
  </si>
  <si>
    <t>Diluent API Gravity</t>
  </si>
  <si>
    <t>Oil production rate</t>
  </si>
  <si>
    <t>Hydrocarbon upgraded?</t>
  </si>
  <si>
    <t>Hydrocarbon diluted?</t>
  </si>
  <si>
    <t>Mining integrated</t>
  </si>
  <si>
    <t>Mining non-integrated</t>
  </si>
  <si>
    <t>In situ - Primary</t>
  </si>
  <si>
    <t>In situ - SAGD</t>
  </si>
  <si>
    <t>In situ - CSS</t>
  </si>
  <si>
    <t>SOR - SAGD</t>
  </si>
  <si>
    <t>bbl water/bbl bitumen</t>
  </si>
  <si>
    <t>SOR - CSS</t>
  </si>
  <si>
    <t>Volume diluent blended</t>
  </si>
  <si>
    <t>bbl diluent/bbl dilbit</t>
  </si>
  <si>
    <t>Gas composition</t>
  </si>
  <si>
    <t>Fuel intensity primary bitumen extraction</t>
  </si>
  <si>
    <t>Diesel</t>
  </si>
  <si>
    <t>MMBtu/bbl</t>
  </si>
  <si>
    <t>Still gas</t>
  </si>
  <si>
    <t>Fuel intensity for upgrading</t>
  </si>
  <si>
    <t>scf/bbl</t>
  </si>
  <si>
    <t>Final Inputs and Outputs - Conventional</t>
  </si>
  <si>
    <t>6.1   Exploration</t>
  </si>
  <si>
    <t>6.1.1   Total energy consumption</t>
  </si>
  <si>
    <t>6.1.2   Total GHG emissions</t>
  </si>
  <si>
    <t xml:space="preserve">6.1.2.1   Combustion/land use </t>
  </si>
  <si>
    <t xml:space="preserve">6.1.2.2   VFF </t>
  </si>
  <si>
    <t>6.2   Drilling &amp; Development</t>
  </si>
  <si>
    <t>6.2.1   Total energy consumption</t>
  </si>
  <si>
    <t>6.2.2   Total GHG emissions</t>
  </si>
  <si>
    <t xml:space="preserve">6.2.2.1   Combustion/land use </t>
  </si>
  <si>
    <t xml:space="preserve">6.2.2.2   VFF </t>
  </si>
  <si>
    <t>6.3  Bitumen extraction</t>
  </si>
  <si>
    <t>6.3.1   Total energy consumption</t>
  </si>
  <si>
    <t>6.3.2   Total GHG emissions</t>
  </si>
  <si>
    <t xml:space="preserve">6.3.2.1   Combustion/land use </t>
  </si>
  <si>
    <t xml:space="preserve">6.3.2.2   VFF </t>
  </si>
  <si>
    <t>6.4   Upgrading</t>
  </si>
  <si>
    <t>6.4.1   Total energy consumption</t>
  </si>
  <si>
    <t>6.4.2   Total GHG emissions</t>
  </si>
  <si>
    <t xml:space="preserve">6.4.2.1   Combustion/land use </t>
  </si>
  <si>
    <t xml:space="preserve">6.4.2.2   VFF </t>
  </si>
  <si>
    <t>6.5   Maintenance</t>
  </si>
  <si>
    <t>6.5.1   Total energy consumption</t>
  </si>
  <si>
    <t>6.5.2   Total GHG emissions</t>
  </si>
  <si>
    <t xml:space="preserve">6.5.2.1   Combustion/land use </t>
  </si>
  <si>
    <t xml:space="preserve">6.5.2.2   VFF </t>
  </si>
  <si>
    <t>6.6   Waste disposal</t>
  </si>
  <si>
    <t>6.6.1   Total energy consumption</t>
  </si>
  <si>
    <t>6.6.2   Total GHG emissions</t>
  </si>
  <si>
    <t xml:space="preserve">6.6.2.1   Combustion/land use </t>
  </si>
  <si>
    <t xml:space="preserve">6.6.2.2   VFF </t>
  </si>
  <si>
    <t>6.7   Crude transport</t>
  </si>
  <si>
    <t>6.7.1   Total energy consumption</t>
  </si>
  <si>
    <t>6.7.2   Total GHG emissions</t>
  </si>
  <si>
    <t>6.7.3   Loss factor</t>
  </si>
  <si>
    <t>6.8   Other small sources</t>
  </si>
  <si>
    <t>6.9   Offsite emissions credit/debit</t>
  </si>
  <si>
    <t>6.10   Lifecycle energy consumption</t>
  </si>
  <si>
    <t>6.11   Lifecycle GHG emissions</t>
  </si>
  <si>
    <t>BITUMEN OUTPUTS</t>
  </si>
  <si>
    <t>Heavy Products</t>
  </si>
  <si>
    <t>km by Truck</t>
  </si>
  <si>
    <t>km by Ocean Tanker</t>
  </si>
  <si>
    <t>km by Barge</t>
  </si>
  <si>
    <t>km by Pipeline</t>
  </si>
  <si>
    <t>km by Rail</t>
  </si>
  <si>
    <t>Light Product Transport Emissions per Barrel of Product</t>
  </si>
  <si>
    <t>Heavy Product Transport Emissions per Barrel of Product</t>
  </si>
  <si>
    <t>Total Transport Emissions</t>
  </si>
  <si>
    <t>Mass of Light Products per Barrel of Crude</t>
  </si>
  <si>
    <t>kg/barrelCrude</t>
  </si>
  <si>
    <t>Emissions from Transport of Light Products</t>
  </si>
  <si>
    <t>kgCO2/bblcrude</t>
  </si>
  <si>
    <t>Mass of Heavy Products per Barrel of Crude</t>
  </si>
  <si>
    <t>Emissions from Transport of Heavy Products</t>
  </si>
  <si>
    <t>Light Products (Gasoline, Diesel, Jet Fuel)</t>
  </si>
  <si>
    <r>
      <t>N</t>
    </r>
    <r>
      <rPr>
        <vertAlign val="subscript"/>
        <sz val="12"/>
        <color theme="1"/>
        <rFont val="Helvetica"/>
        <family val="2"/>
      </rPr>
      <t>2</t>
    </r>
  </si>
  <si>
    <r>
      <t>CO</t>
    </r>
    <r>
      <rPr>
        <vertAlign val="subscript"/>
        <sz val="12"/>
        <color theme="1"/>
        <rFont val="Helvetica"/>
        <family val="2"/>
      </rPr>
      <t>2</t>
    </r>
  </si>
  <si>
    <r>
      <t>C</t>
    </r>
    <r>
      <rPr>
        <vertAlign val="subscript"/>
        <sz val="12"/>
        <color theme="1"/>
        <rFont val="Helvetica"/>
        <family val="2"/>
      </rPr>
      <t>1</t>
    </r>
  </si>
  <si>
    <r>
      <t>C</t>
    </r>
    <r>
      <rPr>
        <vertAlign val="subscript"/>
        <sz val="12"/>
        <color theme="1"/>
        <rFont val="Helvetica"/>
        <family val="2"/>
      </rPr>
      <t>2</t>
    </r>
  </si>
  <si>
    <r>
      <t>C</t>
    </r>
    <r>
      <rPr>
        <vertAlign val="subscript"/>
        <sz val="12"/>
        <color theme="1"/>
        <rFont val="Helvetica"/>
        <family val="2"/>
      </rPr>
      <t>3</t>
    </r>
  </si>
  <si>
    <r>
      <t>C</t>
    </r>
    <r>
      <rPr>
        <vertAlign val="subscript"/>
        <sz val="12"/>
        <color theme="1"/>
        <rFont val="Helvetica"/>
        <family val="2"/>
      </rPr>
      <t>4</t>
    </r>
    <r>
      <rPr>
        <sz val="11"/>
        <color theme="1"/>
        <rFont val="Calibri"/>
        <family val="2"/>
        <scheme val="minor"/>
      </rPr>
      <t>+</t>
    </r>
  </si>
  <si>
    <r>
      <t>H</t>
    </r>
    <r>
      <rPr>
        <vertAlign val="subscript"/>
        <sz val="12"/>
        <color theme="1"/>
        <rFont val="Helvetica"/>
        <family val="2"/>
      </rPr>
      <t>2</t>
    </r>
    <r>
      <rPr>
        <sz val="11"/>
        <color theme="1"/>
        <rFont val="Calibri"/>
        <family val="2"/>
        <scheme val="minor"/>
      </rPr>
      <t>S</t>
    </r>
  </si>
  <si>
    <r>
      <t>gCO</t>
    </r>
    <r>
      <rPr>
        <vertAlign val="subscript"/>
        <sz val="12"/>
        <color theme="1"/>
        <rFont val="Helvetica"/>
        <family val="2"/>
      </rPr>
      <t>2</t>
    </r>
    <r>
      <rPr>
        <sz val="11"/>
        <color theme="1"/>
        <rFont val="Calibri"/>
        <family val="2"/>
        <scheme val="minor"/>
      </rPr>
      <t>eq/MJ</t>
    </r>
  </si>
  <si>
    <t>2.1.1   Total energy consumption</t>
  </si>
  <si>
    <t>2.1.2   Total GHG emissions</t>
  </si>
  <si>
    <t>2.1.2.1   Combustion/land use</t>
  </si>
  <si>
    <t>2.1.2.2   VFF</t>
  </si>
  <si>
    <t>2.2.1   Total energy consumption</t>
  </si>
  <si>
    <t>2.2.2   Total GHG emissions</t>
  </si>
  <si>
    <t>2.2.2.1   Combustion/land use</t>
  </si>
  <si>
    <t>2.2.2.2   VFF</t>
  </si>
  <si>
    <t>2.3   Crude production &amp; extraction (p)</t>
  </si>
  <si>
    <t>2.3.1   Total energy consumption</t>
  </si>
  <si>
    <t>2.3.2   Total GHG emissions</t>
  </si>
  <si>
    <t>2.3.2.1   Combustion/land use</t>
  </si>
  <si>
    <t>2.3.2.2   VFF</t>
  </si>
  <si>
    <t>2.4   Surface processing (s)</t>
  </si>
  <si>
    <t>2.4.1   Total energy consumption</t>
  </si>
  <si>
    <t>2.4.2   Total GHG emissions</t>
  </si>
  <si>
    <t>2.4.2.1   Combustion/land use</t>
  </si>
  <si>
    <t>2.4.2.2   VFF</t>
  </si>
  <si>
    <t>2.5.1   Total energy consumption</t>
  </si>
  <si>
    <t>2.5.2   Total GHG emissions</t>
  </si>
  <si>
    <t>2.5.2.1   Combustion/land use</t>
  </si>
  <si>
    <t>2.5.2.2   VFF</t>
  </si>
  <si>
    <t>2.6.1   Total energy consumption</t>
  </si>
  <si>
    <t>2.6.2   Total GHG emissions</t>
  </si>
  <si>
    <t>2.6.2.1   Combustion\land use</t>
  </si>
  <si>
    <t>2.6.2.2   VFF</t>
  </si>
  <si>
    <t>2.7.1   Total energy consumption</t>
  </si>
  <si>
    <t>2.7.2   Total GHG emissions</t>
  </si>
  <si>
    <t>2.8.1   Total energy consumption</t>
  </si>
  <si>
    <t>2.8.2   Total GHG emissions</t>
  </si>
  <si>
    <t>2.9.1   Total energy consumption</t>
  </si>
  <si>
    <t>2.9.2   Total GHG emissions</t>
  </si>
  <si>
    <t>2.9.3   Loss factor</t>
  </si>
  <si>
    <t>2.12   Lifecycle energy consumption</t>
  </si>
  <si>
    <t>Athabasca</t>
  </si>
  <si>
    <t>Cold Lake Oil Sands</t>
  </si>
  <si>
    <t>FINAL RESULT - SLIDER IN ROW 959</t>
  </si>
  <si>
    <t>Upstream Emissions</t>
  </si>
  <si>
    <t>Midstream Emissions</t>
  </si>
  <si>
    <t>Deg API</t>
  </si>
  <si>
    <t>LHV - MJ/bbl</t>
  </si>
  <si>
    <t>Crude Oil Heating Values</t>
  </si>
  <si>
    <r>
      <t>Source: Schmidt (1985)</t>
    </r>
    <r>
      <rPr>
        <i/>
        <sz val="12"/>
        <color theme="0" tint="-0.34998626667073579"/>
        <rFont val="Helvetica"/>
        <family val="2"/>
      </rPr>
      <t xml:space="preserve"> Fuel Oil Manual</t>
    </r>
  </si>
  <si>
    <t>Note(s): Correlations relating crude oil energy density as a function of API gravity</t>
  </si>
  <si>
    <t>Exploration</t>
  </si>
  <si>
    <t>Drilling</t>
  </si>
  <si>
    <t>Processing</t>
  </si>
  <si>
    <t>Upgrading</t>
  </si>
  <si>
    <t>Maintenance</t>
  </si>
  <si>
    <t>Waste</t>
  </si>
  <si>
    <t>Diluent</t>
  </si>
  <si>
    <t>Offsite emissions</t>
  </si>
  <si>
    <t>Net lifecycle emissions</t>
  </si>
  <si>
    <t>Summary GHG emissions [gCO2eq/MJ]</t>
  </si>
  <si>
    <t>Loss Factpr</t>
  </si>
  <si>
    <t>Field 1</t>
  </si>
  <si>
    <t>Field 2</t>
  </si>
  <si>
    <t>Field 3</t>
  </si>
  <si>
    <t>Field 4</t>
  </si>
  <si>
    <t>Field 6</t>
  </si>
  <si>
    <t>Field 8</t>
  </si>
  <si>
    <t>Field 9</t>
  </si>
  <si>
    <t>Field 12</t>
  </si>
  <si>
    <t>Field 13</t>
  </si>
  <si>
    <t>Field 14</t>
  </si>
  <si>
    <t>Field 15</t>
  </si>
  <si>
    <t>Field 16</t>
  </si>
  <si>
    <t>Field 17</t>
  </si>
  <si>
    <t>Field 18</t>
  </si>
  <si>
    <t>Field 19</t>
  </si>
  <si>
    <t>Field 20</t>
  </si>
  <si>
    <t>Field 21</t>
  </si>
  <si>
    <t>Field 22</t>
  </si>
  <si>
    <t>Field 23</t>
  </si>
  <si>
    <t>Field 24</t>
  </si>
  <si>
    <t>Field 25</t>
  </si>
  <si>
    <t>Petroleum Coke</t>
  </si>
  <si>
    <t>Refinery Type</t>
  </si>
  <si>
    <t>per MJ Petroleum Products</t>
  </si>
  <si>
    <t>Types of Sort</t>
  </si>
  <si>
    <t>DecreasingAPI</t>
  </si>
  <si>
    <t>IncreasingUpstreamEmissions</t>
  </si>
  <si>
    <t>DecreasingUpstreamEmissions</t>
  </si>
  <si>
    <t>IncreasingMidstreamEmissions</t>
  </si>
  <si>
    <t>DecreasingMidstreamEmissions</t>
  </si>
  <si>
    <t>IncreasingDownstreamEmissions</t>
  </si>
  <si>
    <t>DecreasingDownstreamEmissions</t>
  </si>
  <si>
    <t>IncreasingAPI</t>
  </si>
  <si>
    <t>IncreasingEmissionsperMJ</t>
  </si>
  <si>
    <t>DecreasingEmissionsperMJ</t>
  </si>
  <si>
    <t>IncreasingEmissionsperUSD</t>
  </si>
  <si>
    <t>DecreasingEmissionsperUSD</t>
  </si>
  <si>
    <t>IncreasingEROEI</t>
  </si>
  <si>
    <t>DecreasingEROEI</t>
  </si>
  <si>
    <t>nosort</t>
  </si>
  <si>
    <t>IncreasingTotalEmissions</t>
  </si>
  <si>
    <t>DecreasingTotalEmissions</t>
  </si>
  <si>
    <t>Caspian Sea</t>
  </si>
  <si>
    <t>ESE of St. Johns, Newfoundland</t>
  </si>
  <si>
    <t>West of Cabinda, North Angola</t>
  </si>
  <si>
    <t>Combust NO PETCOKE</t>
  </si>
  <si>
    <t>Field 10</t>
  </si>
  <si>
    <t>Field 11</t>
  </si>
  <si>
    <t>Petcoke Produced per bbl SCO (2013 stats)</t>
  </si>
  <si>
    <t xml:space="preserve">Special Cases Start here --&gt; </t>
  </si>
  <si>
    <t>http://www.eia.gov/dnav/pet/pet_pri_spt_s1_d.htm</t>
  </si>
  <si>
    <t>http://www.eia.gov/dnav/pet/pet_pri_refoth_dcu_nus_m.htm</t>
  </si>
  <si>
    <t>U.S.</t>
  </si>
  <si>
    <t>Alaska North Slope</t>
  </si>
  <si>
    <t>U.S. Gulf</t>
  </si>
  <si>
    <t>Default product transport</t>
  </si>
  <si>
    <t>Depleted/Watery Oil</t>
  </si>
  <si>
    <t>kgCO2eq/bblCrude</t>
  </si>
  <si>
    <t>Energy Use - Default Refinery</t>
  </si>
  <si>
    <t>(MJ/bblCrude)</t>
  </si>
  <si>
    <t>Energy Use - Hydroskimming Refinery</t>
  </si>
  <si>
    <t>Energy Use - Medium Refinery</t>
  </si>
  <si>
    <t>Energy Use - Deep Coking Refinery</t>
  </si>
  <si>
    <t>Energy Use - Deep Hydrotreating Refinery</t>
  </si>
  <si>
    <t>Energy Use - Chosen Refinery</t>
  </si>
  <si>
    <t>Assumptions</t>
  </si>
  <si>
    <t>Sources for Assays included here</t>
  </si>
  <si>
    <t>The bounds for these classifications can be changed on the 'Classification Bounds' sheet</t>
  </si>
  <si>
    <t>These locations were estimates</t>
  </si>
  <si>
    <t>Oil sands can not be put into the Bulk Assessment of OPGEE.   Instead these values have to be entered manually.  The respective cells for these numbers are listed below.  Unless otherwise stated, the values should be pasted into the 'Bitumen Extraction and Upgrading' Sheet of OPGEE.</t>
  </si>
  <si>
    <t>M31</t>
  </si>
  <si>
    <t>M36</t>
  </si>
  <si>
    <t>M41</t>
  </si>
  <si>
    <t>M52</t>
  </si>
  <si>
    <t>M53</t>
  </si>
  <si>
    <t>M57</t>
  </si>
  <si>
    <t>M58</t>
  </si>
  <si>
    <t>M59</t>
  </si>
  <si>
    <t>M60</t>
  </si>
  <si>
    <t>M61</t>
  </si>
  <si>
    <t>M64</t>
  </si>
  <si>
    <t>M65</t>
  </si>
  <si>
    <t>M69</t>
  </si>
  <si>
    <t>User Inputs and Results'!B107</t>
  </si>
  <si>
    <t>User Inputs and Results'!B108</t>
  </si>
  <si>
    <t>M99</t>
  </si>
  <si>
    <t>M100</t>
  </si>
  <si>
    <t>M101</t>
  </si>
  <si>
    <t>M104</t>
  </si>
  <si>
    <t>M105</t>
  </si>
  <si>
    <t>M106</t>
  </si>
  <si>
    <t>User Inputs and Results'!J70</t>
  </si>
  <si>
    <t>E198</t>
  </si>
  <si>
    <t>E199</t>
  </si>
  <si>
    <t>E200</t>
  </si>
  <si>
    <t>E201</t>
  </si>
  <si>
    <t>E202</t>
  </si>
  <si>
    <t>Table 4.2 - Energy Demand for primary bitumen extraction - CSS Column</t>
  </si>
  <si>
    <t>Table 4.4 - Energy Demand for Upgrading - Integrated mining &amp; upgrading Column</t>
  </si>
  <si>
    <t>D224</t>
  </si>
  <si>
    <t>D225</t>
  </si>
  <si>
    <t>D226</t>
  </si>
  <si>
    <t>D227</t>
  </si>
  <si>
    <t>D228</t>
  </si>
  <si>
    <t>User Inputs &amp; Results! J125</t>
  </si>
  <si>
    <t>User Inputs &amp; Results! J126</t>
  </si>
  <si>
    <t>User Inputs &amp; Results! J127</t>
  </si>
  <si>
    <t>User Inputs &amp; Results! J128</t>
  </si>
  <si>
    <t>User Inputs &amp; Results! J129</t>
  </si>
  <si>
    <t>User Inputs &amp; Results! J130</t>
  </si>
  <si>
    <t>User Inputs &amp; Results! J131</t>
  </si>
  <si>
    <t>User Inputs &amp; Results! J132</t>
  </si>
  <si>
    <t>User Inputs &amp; Results! J133</t>
  </si>
  <si>
    <t>User Inputs &amp; Results! J134</t>
  </si>
  <si>
    <t xml:space="preserve">These are inputs that can be copied and pasted into the Bulk Assessment of OPGEE v1.1d. Many of these are blank, but OPGEE uses smart defaults to obtain a reasonable estimate for each parameter.  Sources for each of these variables are available upon request.  </t>
  </si>
  <si>
    <t>Notes/Sources</t>
  </si>
  <si>
    <t>0 = Default, 1 = Hydroskimming, 2 = Medium Conversion, 3 = Deep Conversion (Coking), 4 = Deep Conversion (Hydrotreating)</t>
  </si>
  <si>
    <t>Prices accessed February 3rd, 2015</t>
  </si>
  <si>
    <t>Very Low Gas</t>
  </si>
  <si>
    <t>Medium Gas</t>
  </si>
  <si>
    <t>Southern Saskatchewan (check coordinates)</t>
  </si>
  <si>
    <t>Venting, Flaring, and Fugitive Emissions</t>
  </si>
  <si>
    <t>Miscellaneous</t>
  </si>
  <si>
    <t>Transport to Refinery</t>
  </si>
  <si>
    <t>Heat RFG</t>
  </si>
  <si>
    <t>Heat Natural Gas</t>
  </si>
  <si>
    <t>Hydrogen Steam RFG</t>
  </si>
  <si>
    <t>Hydrogen Steam Natural Gas</t>
  </si>
  <si>
    <t>Hydrogen Steam Electricity</t>
  </si>
  <si>
    <t>Hydrogen RFG, heat SMR</t>
  </si>
  <si>
    <t>Hydrogen Natural Gas, Heat SMR</t>
  </si>
  <si>
    <t>Hydrogen RFG, Feed SMR</t>
  </si>
  <si>
    <t>Hydrogen Natural Gas, Feed SMR</t>
  </si>
  <si>
    <t>Fluid Catalytic Cracking Regeneration</t>
  </si>
  <si>
    <t>Gasoline</t>
  </si>
  <si>
    <t>Jet Fuel</t>
  </si>
  <si>
    <t>Bunker Fuel</t>
  </si>
  <si>
    <t>Cold Lake Dilbit</t>
  </si>
  <si>
    <t>Heavy Sour SCO</t>
  </si>
  <si>
    <t>Light Sweet SCO</t>
  </si>
  <si>
    <t>Medium Sweet SCO</t>
  </si>
  <si>
    <t>Emission Factors</t>
  </si>
  <si>
    <t>See highlighted results in kg CO2 equivalent per barrel</t>
  </si>
  <si>
    <t>Petroleum Products*</t>
  </si>
  <si>
    <t>CO2</t>
  </si>
  <si>
    <t>CH4</t>
  </si>
  <si>
    <t>N2O</t>
  </si>
  <si>
    <t>Total CO2 eq</t>
  </si>
  <si>
    <t>kg/gal</t>
  </si>
  <si>
    <t>g/gal</t>
  </si>
  <si>
    <t>kg/bbl</t>
  </si>
  <si>
    <t>if used for petrochemical feedstock</t>
  </si>
  <si>
    <t>RFG for process heat</t>
  </si>
  <si>
    <t>Bunker C**</t>
  </si>
  <si>
    <t>Petrochemical Feedstock</t>
  </si>
  <si>
    <t>Road Oil</t>
  </si>
  <si>
    <t>LPG</t>
  </si>
  <si>
    <t>Kerosene</t>
  </si>
  <si>
    <t>Petcoke</t>
  </si>
  <si>
    <t>GHG Emission Factors</t>
  </si>
  <si>
    <t>Heating Value</t>
  </si>
  <si>
    <t>kg/mmbtu</t>
  </si>
  <si>
    <t>g/mmbtu</t>
  </si>
  <si>
    <t>Mbtu/ton</t>
  </si>
  <si>
    <t>Petcoke (using table to right)</t>
  </si>
  <si>
    <t>Source: http://www.epa.gov/climateleadership/documents/emission-factors.pdf</t>
  </si>
  <si>
    <t>Note: Use stationary combustion emission factors below that give GHG eq. for CH4 and N2O</t>
  </si>
  <si>
    <t>Petcoke density</t>
  </si>
  <si>
    <t>g/cm3</t>
  </si>
  <si>
    <t>density</t>
  </si>
  <si>
    <t>Source: http://education.afpm.org/refining/petroleum-coke/</t>
  </si>
  <si>
    <t>mmbtu/gal</t>
  </si>
  <si>
    <t>avg density</t>
  </si>
  <si>
    <t>Volume conversion</t>
  </si>
  <si>
    <t>gal/bbl</t>
  </si>
  <si>
    <t>g/kg</t>
  </si>
  <si>
    <t>cm3/bbl</t>
  </si>
  <si>
    <t>kg/ton</t>
  </si>
  <si>
    <t>Convert petcoke to kg CO2-eq/bbl</t>
  </si>
  <si>
    <t>High Density</t>
  </si>
  <si>
    <t>Low Density</t>
  </si>
  <si>
    <t>Average</t>
  </si>
  <si>
    <t>Global Warming Factors</t>
  </si>
  <si>
    <t>Source: IPCC, AR5, p. 714</t>
  </si>
  <si>
    <t>*Notes:</t>
  </si>
  <si>
    <t>Diesel = Distallate Fuel Oil No. 2</t>
  </si>
  <si>
    <t>Fuel Oil = Distillate Fuel Oil No. 4</t>
  </si>
  <si>
    <t>Bunker C = #6 Fuel Oil</t>
  </si>
  <si>
    <t>5 Bbl petcoke/Short ton</t>
  </si>
  <si>
    <t>Petcoke Density conversion, EIA:</t>
  </si>
  <si>
    <t>http://www.eia.gov/dnav/pet/tbldefs/pet_pnp_refp_tbldef2.asp</t>
  </si>
  <si>
    <t>INTENTIONALLY LEFT BLANK FOR ALL CONVENTIONAL OILS</t>
  </si>
  <si>
    <t>INTENTIONALLY LEFT BLANK FOR OIL SANDS</t>
  </si>
  <si>
    <t>Source: PRELIM's Assay Inventory</t>
  </si>
  <si>
    <t>Oil Climate Index Webtool Base Run</t>
  </si>
  <si>
    <t>Refer to oci.carnegiendowment.org/methodology</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</si>
</sst>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3" formatCode="_(* #,##0.00_);_(* \(#,##0.00\);_(* &quot;-&quot;??_);_(@_)"/>
    <numFmt numFmtId="164" formatCode="_-* #,##0.00_-;\-* #,##0.00_-;_-* &quot;-&quot;??_-;_-@_-"/>
    <numFmt numFmtId="165" formatCode="0.0"/>
    <numFmt numFmtId="166" formatCode="#,##0_ ;\-#,##0\ "/>
    <numFmt numFmtId="167" formatCode="0.000"/>
    <numFmt numFmtId="168" formatCode="#,##0.00_ ;\-#,##0.00\ "/>
    <numFmt numFmtId="169" formatCode="&quot;$&quot;#,##0.00"/>
    <numFmt numFmtId="170" formatCode="0.0000"/>
    <numFmt numFmtId="171" formatCode="_(* #,##0_);_(* \(#,##0\);_(* &quot;-&quot;??_);_(@_)"/>
    <numFmt numFmtId="172" formatCode="[$-10409]#,##0.00;\-#,##0.00"/>
    <numFmt numFmtId="173" formatCode="_(* #,##0.0_);_(* \(#,##0.0\);_(* &quot;-&quot;??_);_(@_)"/>
    <numFmt numFmtId="174" formatCode="_(* #,##0.000_);_(* \(#,##0.000\);_(* &quot;-&quot;??_);_(@_)"/>
    <numFmt numFmtId="175" formatCode="[$-10409]#,##0;\-#,##0"/>
    <numFmt numFmtId="176" formatCode="_(* #,##0.0000_);_(* \(#,##0.0000\);_(* &quot;-&quot;??_);_(@_)"/>
    <numFmt numFmtId="177" formatCode="_(* #,##0.0000_);_(* \(#,##0.0000\);_(* &quot;-&quot;????_);_(@_)"/>
    <numFmt numFmtId="178" formatCode="0.0%"/>
  </numFmts>
  <fonts count="105" x14ac:knownFonts="1">
    <font>
      <sz val="11"/>
      <color theme="1"/>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2"/>
      <color rgb="FFFA7D00"/>
      <name val="Calibri"/>
      <family val="2"/>
      <scheme val="minor"/>
    </font>
    <font>
      <b/>
      <sz val="10"/>
      <name val="Arial"/>
      <family val="2"/>
    </font>
    <font>
      <sz val="10"/>
      <name val="Arial"/>
      <family val="2"/>
    </font>
    <font>
      <sz val="8"/>
      <name val="Arial"/>
      <family val="2"/>
    </font>
    <font>
      <b/>
      <sz val="16"/>
      <color theme="0"/>
      <name val="Helvetica"/>
      <family val="2"/>
    </font>
    <font>
      <sz val="10"/>
      <color theme="1"/>
      <name val="Helvetica"/>
      <family val="2"/>
    </font>
    <font>
      <b/>
      <sz val="12"/>
      <color theme="0"/>
      <name val="Helvetica"/>
      <family val="2"/>
    </font>
    <font>
      <sz val="10"/>
      <color theme="5"/>
      <name val="Helvetica"/>
      <family val="2"/>
    </font>
    <font>
      <b/>
      <sz val="12"/>
      <color theme="5"/>
      <name val="Helvetica"/>
      <family val="2"/>
    </font>
    <font>
      <sz val="10"/>
      <name val="Helvetica"/>
      <family val="2"/>
    </font>
    <font>
      <b/>
      <sz val="16"/>
      <color theme="1"/>
      <name val="Helvetica"/>
      <family val="2"/>
    </font>
    <font>
      <vertAlign val="subscript"/>
      <sz val="12"/>
      <color rgb="FF000000"/>
      <name val="Helvetica"/>
      <family val="2"/>
    </font>
    <font>
      <sz val="11"/>
      <name val="Arial"/>
      <family val="2"/>
    </font>
    <font>
      <b/>
      <sz val="16"/>
      <name val="Arial"/>
      <family val="2"/>
    </font>
    <font>
      <b/>
      <sz val="12"/>
      <name val="Arial"/>
      <family val="2"/>
    </font>
    <font>
      <i/>
      <sz val="10"/>
      <name val="Arial"/>
      <family val="2"/>
    </font>
    <font>
      <sz val="12"/>
      <name val="Arial"/>
      <family val="2"/>
    </font>
    <font>
      <b/>
      <sz val="11"/>
      <name val="Arial"/>
      <family val="2"/>
    </font>
    <font>
      <b/>
      <i/>
      <sz val="12"/>
      <name val="Arial"/>
      <family val="2"/>
    </font>
    <font>
      <b/>
      <i/>
      <vertAlign val="subscript"/>
      <sz val="12"/>
      <name val="Arial"/>
      <family val="2"/>
    </font>
    <font>
      <sz val="10"/>
      <color theme="1"/>
      <name val="Arial"/>
      <family val="2"/>
    </font>
    <font>
      <b/>
      <sz val="10"/>
      <color theme="1"/>
      <name val="Arial"/>
      <family val="2"/>
    </font>
    <font>
      <b/>
      <sz val="16"/>
      <color theme="0"/>
      <name val="Arial"/>
      <family val="2"/>
    </font>
    <font>
      <sz val="11"/>
      <color theme="1"/>
      <name val="Arial"/>
      <family val="2"/>
    </font>
    <font>
      <sz val="10"/>
      <color rgb="FFC00000"/>
      <name val="Arial"/>
      <family val="2"/>
    </font>
    <font>
      <b/>
      <sz val="12"/>
      <color theme="0"/>
      <name val="Arial"/>
      <family val="2"/>
    </font>
    <font>
      <sz val="10"/>
      <color theme="5"/>
      <name val="Arial"/>
      <family val="2"/>
    </font>
    <font>
      <b/>
      <i/>
      <sz val="10"/>
      <name val="Arial"/>
      <family val="2"/>
    </font>
    <font>
      <sz val="10"/>
      <color rgb="FF000000"/>
      <name val="Arial"/>
      <family val="2"/>
    </font>
    <font>
      <b/>
      <sz val="15"/>
      <color theme="0"/>
      <name val="Arial"/>
      <family val="2"/>
    </font>
    <font>
      <sz val="10"/>
      <color rgb="FFC00000"/>
      <name val="Helvetica"/>
      <family val="2"/>
    </font>
    <font>
      <b/>
      <sz val="10"/>
      <name val="Helvetica"/>
      <family val="2"/>
    </font>
    <font>
      <sz val="10"/>
      <color theme="0"/>
      <name val="Helvetica"/>
      <family val="2"/>
    </font>
    <font>
      <sz val="12"/>
      <color theme="1"/>
      <name val="Helvetica"/>
      <family val="2"/>
    </font>
    <font>
      <b/>
      <sz val="12"/>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color rgb="FF8C1515"/>
      <name val="Helvetica"/>
      <family val="2"/>
    </font>
    <font>
      <sz val="10"/>
      <color rgb="FF000000"/>
      <name val="Helvetica"/>
      <family val="2"/>
    </font>
    <font>
      <b/>
      <sz val="12"/>
      <color theme="1"/>
      <name val="Helvetica"/>
      <family val="2"/>
    </font>
    <font>
      <b/>
      <sz val="14"/>
      <color theme="1"/>
      <name val="Calibri"/>
      <family val="2"/>
      <scheme val="minor"/>
    </font>
    <font>
      <sz val="10"/>
      <name val="Arial"/>
      <family val="2"/>
    </font>
    <font>
      <b/>
      <sz val="14"/>
      <name val="Arial"/>
      <family val="2"/>
    </font>
    <font>
      <b/>
      <sz val="10"/>
      <color indexed="8"/>
      <name val="Arial"/>
      <family val="2"/>
    </font>
    <font>
      <sz val="10"/>
      <color indexed="8"/>
      <name val="Arial"/>
      <family val="2"/>
    </font>
    <font>
      <u/>
      <sz val="10"/>
      <color indexed="12"/>
      <name val="Arial"/>
      <family val="2"/>
    </font>
    <font>
      <sz val="10"/>
      <color indexed="12"/>
      <name val="Arial"/>
      <family val="2"/>
    </font>
    <font>
      <u/>
      <sz val="10"/>
      <name val="Arial"/>
      <family val="2"/>
    </font>
    <font>
      <b/>
      <sz val="13"/>
      <color theme="1"/>
      <name val="Calibri"/>
      <family val="2"/>
      <scheme val="minor"/>
    </font>
    <font>
      <b/>
      <u/>
      <sz val="16"/>
      <color rgb="FF000000"/>
      <name val="Arial"/>
      <family val="2"/>
    </font>
    <font>
      <b/>
      <sz val="8"/>
      <color rgb="FF000000"/>
      <name val="Arial"/>
      <family val="2"/>
    </font>
    <font>
      <sz val="8"/>
      <color rgb="FF000000"/>
      <name val="Arial"/>
      <family val="2"/>
    </font>
    <font>
      <b/>
      <sz val="14"/>
      <color rgb="FF000000"/>
      <name val="Arial"/>
      <family val="2"/>
    </font>
    <font>
      <sz val="14"/>
      <name val="Arial"/>
      <family val="2"/>
    </font>
    <font>
      <sz val="11"/>
      <color rgb="FF000000"/>
      <name val="Arial"/>
      <family val="2"/>
    </font>
    <font>
      <sz val="9"/>
      <color rgb="FF000000"/>
      <name val="Arial"/>
      <family val="2"/>
    </font>
    <font>
      <b/>
      <sz val="10"/>
      <color rgb="FFC00000"/>
      <name val="Helvetica"/>
      <family val="2"/>
    </font>
    <font>
      <b/>
      <sz val="10"/>
      <color rgb="FF8C1515"/>
      <name val="Helvetica"/>
      <family val="2"/>
    </font>
    <font>
      <sz val="10"/>
      <color rgb="FF00505C"/>
      <name val="Helvetica"/>
      <family val="2"/>
    </font>
    <font>
      <sz val="12"/>
      <color rgb="FF000000"/>
      <name val="Helvetica"/>
      <family val="2"/>
    </font>
    <font>
      <b/>
      <sz val="12"/>
      <color rgb="FF000000"/>
      <name val="Helvetica"/>
      <family val="2"/>
    </font>
    <font>
      <b/>
      <sz val="12"/>
      <color rgb="FFFFFFFF"/>
      <name val="Helvetica"/>
      <family val="2"/>
    </font>
    <font>
      <u/>
      <sz val="10"/>
      <color rgb="FF000000"/>
      <name val="Helvetica"/>
      <family val="2"/>
    </font>
    <font>
      <sz val="12"/>
      <color rgb="FF000000"/>
      <name val="Times New Roman"/>
      <family val="1"/>
    </font>
    <font>
      <sz val="11"/>
      <color theme="0"/>
      <name val="Calibri"/>
      <family val="2"/>
      <scheme val="minor"/>
    </font>
    <font>
      <sz val="12"/>
      <color theme="1"/>
      <name val="Times New Roman"/>
      <family val="1"/>
    </font>
    <font>
      <vertAlign val="subscript"/>
      <sz val="12"/>
      <color theme="1"/>
      <name val="Times New Roman"/>
      <family val="1"/>
    </font>
    <font>
      <b/>
      <sz val="12"/>
      <color theme="1"/>
      <name val="Times New Roman"/>
      <family val="1"/>
    </font>
    <font>
      <b/>
      <sz val="16"/>
      <color theme="0"/>
      <name val="Calibri"/>
      <family val="2"/>
      <scheme val="minor"/>
    </font>
    <font>
      <b/>
      <sz val="14"/>
      <color theme="0"/>
      <name val="Calibri"/>
      <family val="2"/>
      <scheme val="minor"/>
    </font>
    <font>
      <b/>
      <sz val="11"/>
      <color rgb="FF7030A0"/>
      <name val="Calibri"/>
      <family val="2"/>
      <scheme val="minor"/>
    </font>
    <font>
      <b/>
      <sz val="11"/>
      <color indexed="12"/>
      <name val="Calibri"/>
      <family val="2"/>
      <scheme val="minor"/>
    </font>
    <font>
      <b/>
      <sz val="20"/>
      <name val="Arial"/>
      <family val="2"/>
    </font>
    <font>
      <vertAlign val="subscript"/>
      <sz val="12"/>
      <color theme="1"/>
      <name val="Helvetica"/>
      <family val="2"/>
    </font>
    <font>
      <sz val="12"/>
      <color theme="0" tint="-0.34998626667073579"/>
      <name val="Helvetica"/>
      <family val="2"/>
    </font>
    <font>
      <i/>
      <sz val="12"/>
      <color theme="0" tint="-0.34998626667073579"/>
      <name val="Helvetica"/>
      <family val="2"/>
    </font>
    <font>
      <sz val="12"/>
      <color rgb="FF8C1515"/>
      <name val="Helvetica"/>
      <family val="2"/>
    </font>
    <font>
      <b/>
      <sz val="12"/>
      <color rgb="FF8C1515"/>
      <name val="Helvetica"/>
      <family val="2"/>
    </font>
    <font>
      <b/>
      <sz val="12"/>
      <color rgb="FF000000"/>
      <name val="Times New Roman"/>
      <family val="1"/>
    </font>
    <font>
      <sz val="11"/>
      <color rgb="FF000000"/>
      <name val="Times New Roman"/>
      <family val="1"/>
    </font>
    <font>
      <sz val="12"/>
      <name val="Helvetica"/>
      <family val="2"/>
    </font>
    <font>
      <u/>
      <sz val="12"/>
      <color theme="10"/>
      <name val="Calibri"/>
      <family val="2"/>
      <scheme val="minor"/>
    </font>
    <font>
      <sz val="12"/>
      <color theme="1"/>
      <name val="Helvetica"/>
    </font>
    <font>
      <sz val="10"/>
      <color theme="1"/>
      <name val="Helvetica"/>
    </font>
    <font>
      <b/>
      <sz val="10"/>
      <name val="Helvetica"/>
    </font>
    <font>
      <b/>
      <sz val="12"/>
      <color theme="0"/>
      <name val="Helvetica"/>
    </font>
    <font>
      <b/>
      <sz val="12"/>
      <color theme="5"/>
      <name val="Helvetica"/>
    </font>
    <font>
      <sz val="10"/>
      <color theme="5"/>
      <name val="Helvetica"/>
    </font>
    <font>
      <b/>
      <sz val="10"/>
      <color theme="5"/>
      <name val="Helvetica"/>
    </font>
    <font>
      <sz val="10"/>
      <color rgb="FF8C1515"/>
      <name val="Helvetica"/>
    </font>
    <font>
      <b/>
      <sz val="10"/>
      <color rgb="FF8C1515"/>
      <name val="Helvetica"/>
    </font>
    <font>
      <sz val="10"/>
      <color rgb="FFC00000"/>
      <name val="Helvetica"/>
    </font>
    <font>
      <b/>
      <sz val="16"/>
      <color theme="1"/>
      <name val="Calibri"/>
      <family val="2"/>
      <scheme val="minor"/>
    </font>
    <font>
      <sz val="14"/>
      <color theme="1"/>
      <name val="Calibri"/>
      <family val="2"/>
      <scheme val="minor"/>
    </font>
    <font>
      <i/>
      <sz val="11"/>
      <color theme="1"/>
      <name val="Calibri"/>
      <family val="2"/>
      <scheme val="minor"/>
    </font>
    <font>
      <b/>
      <i/>
      <sz val="12"/>
      <color theme="1"/>
      <name val="Calibri"/>
      <family val="2"/>
      <scheme val="minor"/>
    </font>
    <font>
      <b/>
      <sz val="10"/>
      <color rgb="FF8C1515"/>
      <name val="Arial"/>
      <family val="2"/>
    </font>
    <font>
      <sz val="12"/>
      <color theme="0"/>
      <name val="Arial"/>
      <family val="2"/>
    </font>
  </fonts>
  <fills count="42">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2F2F2"/>
      </patternFill>
    </fill>
    <fill>
      <patternFill patternType="solid">
        <fgColor theme="4" tint="0.79998168889431442"/>
        <bgColor indexed="64"/>
      </patternFill>
    </fill>
    <fill>
      <patternFill patternType="solid">
        <fgColor theme="0"/>
      </patternFill>
    </fill>
    <fill>
      <patternFill patternType="solid">
        <fgColor rgb="FFEDE8DD"/>
      </patternFill>
    </fill>
    <fill>
      <patternFill patternType="solid">
        <fgColor rgb="FF009B76"/>
        <bgColor rgb="FF000000"/>
      </patternFill>
    </fill>
    <fill>
      <patternFill patternType="solid">
        <fgColor theme="4" tint="0.39997558519241921"/>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9" tint="0.39997558519241921"/>
        <bgColor rgb="FF000000"/>
      </patternFill>
    </fill>
    <fill>
      <patternFill patternType="solid">
        <fgColor theme="7" tint="0.39997558519241921"/>
        <bgColor indexed="64"/>
      </patternFill>
    </fill>
    <fill>
      <patternFill patternType="solid">
        <fgColor rgb="FFFFFF00"/>
        <bgColor indexed="64"/>
      </patternFill>
    </fill>
    <fill>
      <patternFill patternType="solid">
        <fgColor rgb="FFEAAB00"/>
        <bgColor rgb="FF000000"/>
      </patternFill>
    </fill>
    <fill>
      <patternFill patternType="solid">
        <fgColor rgb="FFFFFF00"/>
        <bgColor rgb="FF000000"/>
      </patternFill>
    </fill>
    <fill>
      <patternFill patternType="solid">
        <fgColor rgb="FFFF6600"/>
        <bgColor indexed="64"/>
      </patternFill>
    </fill>
    <fill>
      <patternFill patternType="solid">
        <fgColor rgb="FFD3D3D3"/>
        <bgColor rgb="FF000000"/>
      </patternFill>
    </fill>
    <fill>
      <patternFill patternType="solid">
        <fgColor theme="4"/>
        <bgColor indexed="64"/>
      </patternFill>
    </fill>
    <fill>
      <patternFill patternType="solid">
        <fgColor rgb="FFFFFFFF"/>
        <bgColor rgb="FFFFFFFF"/>
      </patternFill>
    </fill>
    <fill>
      <patternFill patternType="solid">
        <fgColor rgb="FFF5C2C2"/>
        <bgColor rgb="FF000000"/>
      </patternFill>
    </fill>
    <fill>
      <patternFill patternType="solid">
        <fgColor theme="4"/>
        <bgColor theme="4"/>
      </patternFill>
    </fill>
    <fill>
      <patternFill patternType="solid">
        <fgColor rgb="FFC00000"/>
        <bgColor indexed="64"/>
      </patternFill>
    </fill>
    <fill>
      <patternFill patternType="solid">
        <fgColor theme="1" tint="0.14999847407452621"/>
        <bgColor indexed="64"/>
      </patternFill>
    </fill>
    <fill>
      <patternFill patternType="solid">
        <fgColor theme="4" tint="-0.499984740745262"/>
        <bgColor indexed="64"/>
      </patternFill>
    </fill>
    <fill>
      <patternFill patternType="solid">
        <fgColor rgb="FFE22A26"/>
        <bgColor indexed="64"/>
      </patternFill>
    </fill>
    <fill>
      <patternFill patternType="solid">
        <fgColor rgb="FFFEDFDA"/>
        <bgColor indexed="64"/>
      </patternFill>
    </fill>
    <fill>
      <patternFill patternType="solid">
        <fgColor rgb="FFF79797"/>
        <bgColor indexed="64"/>
      </patternFill>
    </fill>
    <fill>
      <patternFill patternType="solid">
        <fgColor theme="5"/>
        <bgColor rgb="FF000000"/>
      </patternFill>
    </fill>
    <fill>
      <patternFill patternType="solid">
        <fgColor theme="5" tint="0.59999389629810485"/>
        <bgColor indexed="64"/>
      </patternFill>
    </fill>
    <fill>
      <patternFill patternType="solid">
        <fgColor theme="5" tint="0.59999389629810485"/>
        <bgColor rgb="FFFFFFFF"/>
      </patternFill>
    </fill>
    <fill>
      <patternFill patternType="solid">
        <fgColor theme="5" tint="0.59999389629810485"/>
        <bgColor rgb="FF000000"/>
      </patternFill>
    </fill>
    <fill>
      <patternFill patternType="solid">
        <fgColor rgb="FFFFFFFF"/>
        <bgColor indexed="64"/>
      </patternFill>
    </fill>
    <fill>
      <patternFill patternType="solid">
        <fgColor rgb="FF009B76"/>
        <bgColor indexed="64"/>
      </patternFill>
    </fill>
    <fill>
      <patternFill patternType="solid">
        <fgColor rgb="FFF5C2C2"/>
        <bgColor indexed="64"/>
      </patternFill>
    </fill>
    <fill>
      <patternFill patternType="solid">
        <fgColor rgb="FFEAAB00"/>
        <bgColor indexed="64"/>
      </patternFill>
    </fill>
    <fill>
      <patternFill patternType="solid">
        <fgColor theme="0"/>
        <bgColor rgb="FF000000"/>
      </patternFill>
    </fill>
    <fill>
      <patternFill patternType="solid">
        <fgColor theme="0"/>
        <bgColor rgb="FFFFFFFF"/>
      </patternFill>
    </fill>
  </fills>
  <borders count="27">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right/>
      <top style="thin">
        <color auto="1"/>
      </top>
      <bottom/>
      <diagonal/>
    </border>
    <border>
      <left/>
      <right style="thin">
        <color auto="1"/>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medium">
        <color auto="1"/>
      </top>
      <bottom style="medium">
        <color auto="1"/>
      </bottom>
      <diagonal/>
    </border>
    <border>
      <left/>
      <right style="thin">
        <color auto="1"/>
      </right>
      <top/>
      <bottom/>
      <diagonal/>
    </border>
    <border>
      <left/>
      <right/>
      <top style="medium">
        <color auto="1"/>
      </top>
      <bottom/>
      <diagonal/>
    </border>
    <border>
      <left style="thin">
        <color rgb="FFD3D3D3"/>
      </left>
      <right/>
      <top style="thin">
        <color rgb="FFD3D3D3"/>
      </top>
      <bottom style="thin">
        <color rgb="FFD3D3D3"/>
      </bottom>
      <diagonal/>
    </border>
    <border>
      <left/>
      <right/>
      <top style="thin">
        <color rgb="FFD3D3D3"/>
      </top>
      <bottom style="thin">
        <color rgb="FFD3D3D3"/>
      </bottom>
      <diagonal/>
    </border>
    <border>
      <left/>
      <right style="thin">
        <color rgb="FFD3D3D3"/>
      </right>
      <top style="thin">
        <color rgb="FFD3D3D3"/>
      </top>
      <bottom style="thin">
        <color rgb="FFD3D3D3"/>
      </bottom>
      <diagonal/>
    </border>
    <border>
      <left style="thin">
        <color rgb="FFD3D3D3"/>
      </left>
      <right style="thin">
        <color rgb="FFD3D3D3"/>
      </right>
      <top/>
      <bottom style="thin">
        <color rgb="FFD3D3D3"/>
      </bottom>
      <diagonal/>
    </border>
    <border>
      <left/>
      <right style="thin">
        <color rgb="FFD3D3D3"/>
      </right>
      <top/>
      <bottom style="thin">
        <color rgb="FFD3D3D3"/>
      </bottom>
      <diagonal/>
    </border>
    <border>
      <left/>
      <right style="thin">
        <color rgb="FFD3D3D3"/>
      </right>
      <top style="thin">
        <color rgb="FF000000"/>
      </top>
      <bottom style="thin">
        <color rgb="FFD3D3D3"/>
      </bottom>
      <diagonal/>
    </border>
    <border>
      <left/>
      <right style="thin">
        <color rgb="FFD3D3D3"/>
      </right>
      <top style="thin">
        <color rgb="FF000000"/>
      </top>
      <bottom style="double">
        <color rgb="FF000000"/>
      </bottom>
      <diagonal/>
    </border>
    <border>
      <left style="thin">
        <color rgb="FFD3D3D3"/>
      </left>
      <right style="thin">
        <color rgb="FFD3D3D3"/>
      </right>
      <top style="thin">
        <color rgb="FFD3D3D3"/>
      </top>
      <bottom style="thin">
        <color rgb="FFD3D3D3"/>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
      <left style="medium">
        <color theme="1" tint="0.249977111117893"/>
      </left>
      <right/>
      <top/>
      <bottom/>
      <diagonal/>
    </border>
    <border>
      <left/>
      <right style="thin">
        <color indexed="64"/>
      </right>
      <top/>
      <bottom style="thin">
        <color auto="1"/>
      </bottom>
      <diagonal/>
    </border>
    <border>
      <left/>
      <right style="thin">
        <color indexed="64"/>
      </right>
      <top style="thin">
        <color auto="1"/>
      </top>
      <bottom style="medium">
        <color auto="1"/>
      </bottom>
      <diagonal/>
    </border>
    <border>
      <left/>
      <right style="thin">
        <color indexed="64"/>
      </right>
      <top style="thin">
        <color auto="1"/>
      </top>
      <bottom/>
      <diagonal/>
    </border>
  </borders>
  <cellStyleXfs count="181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9" fontId="4" fillId="0" borderId="0" applyFont="0" applyFill="0" applyBorder="0" applyAlignment="0" applyProtection="0"/>
    <xf numFmtId="0" fontId="5" fillId="7" borderId="4" applyNumberFormat="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0" borderId="0"/>
    <xf numFmtId="0" fontId="7" fillId="0" borderId="0"/>
    <xf numFmtId="0" fontId="7" fillId="0" borderId="0"/>
    <xf numFmtId="0" fontId="7"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9" fillId="4" borderId="3"/>
    <xf numFmtId="0" fontId="11" fillId="4" borderId="3"/>
    <xf numFmtId="0" fontId="12" fillId="9" borderId="1"/>
    <xf numFmtId="0" fontId="10" fillId="0" borderId="0"/>
    <xf numFmtId="0" fontId="13" fillId="10" borderId="3"/>
    <xf numFmtId="0" fontId="10" fillId="9" borderId="1"/>
    <xf numFmtId="165" fontId="12" fillId="5" borderId="1"/>
    <xf numFmtId="2" fontId="14" fillId="9" borderId="1"/>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7" fillId="4" borderId="1"/>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8"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43" fontId="4"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8" fillId="9" borderId="0"/>
    <xf numFmtId="0" fontId="38" fillId="2" borderId="3"/>
    <xf numFmtId="0" fontId="88" fillId="0" borderId="0" applyNumberFormat="0" applyFill="0" applyBorder="0" applyAlignment="0" applyProtection="0"/>
    <xf numFmtId="9" fontId="10"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92" fillId="4" borderId="3"/>
    <xf numFmtId="0" fontId="93" fillId="10" borderId="3"/>
    <xf numFmtId="0" fontId="89" fillId="2" borderId="3"/>
    <xf numFmtId="0" fontId="94" fillId="9" borderId="1"/>
    <xf numFmtId="9" fontId="90"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761">
    <xf numFmtId="0" fontId="0" fillId="0" borderId="0" xfId="0"/>
    <xf numFmtId="0" fontId="7" fillId="0" borderId="0" xfId="0" applyFont="1"/>
    <xf numFmtId="0" fontId="17" fillId="0" borderId="0" xfId="0" applyFont="1"/>
    <xf numFmtId="0" fontId="7" fillId="0" borderId="0" xfId="0" applyFont="1" applyProtection="1">
      <protection locked="0"/>
    </xf>
    <xf numFmtId="0" fontId="7" fillId="2" borderId="0" xfId="0" applyFont="1" applyFill="1" applyProtection="1">
      <protection locked="0"/>
    </xf>
    <xf numFmtId="0" fontId="19" fillId="4" borderId="3" xfId="286" applyFont="1" applyProtection="1">
      <protection locked="0"/>
    </xf>
    <xf numFmtId="0" fontId="18" fillId="4" borderId="0" xfId="285" applyFont="1" applyBorder="1" applyProtection="1">
      <protection locked="0"/>
    </xf>
    <xf numFmtId="0" fontId="22" fillId="2" borderId="0" xfId="0" applyFont="1" applyFill="1" applyProtection="1">
      <protection locked="0"/>
    </xf>
    <xf numFmtId="0" fontId="7" fillId="0" borderId="0" xfId="0" applyFont="1" applyFill="1" applyBorder="1" applyProtection="1">
      <protection locked="0"/>
    </xf>
    <xf numFmtId="0" fontId="7" fillId="0" borderId="0" xfId="0" applyFont="1" applyFill="1" applyProtection="1">
      <protection locked="0"/>
    </xf>
    <xf numFmtId="0" fontId="19" fillId="4" borderId="0" xfId="0" applyFont="1" applyFill="1" applyProtection="1">
      <protection locked="0"/>
    </xf>
    <xf numFmtId="165" fontId="19" fillId="4" borderId="0" xfId="0" applyNumberFormat="1" applyFont="1" applyFill="1" applyAlignment="1" applyProtection="1">
      <alignment horizontal="center"/>
      <protection locked="0"/>
    </xf>
    <xf numFmtId="0" fontId="7" fillId="12" borderId="0" xfId="0" applyFont="1" applyFill="1" applyProtection="1">
      <protection locked="0"/>
    </xf>
    <xf numFmtId="0" fontId="6" fillId="6" borderId="0" xfId="0" applyFont="1" applyFill="1"/>
    <xf numFmtId="10" fontId="6" fillId="6" borderId="0" xfId="0" applyNumberFormat="1" applyFont="1" applyFill="1"/>
    <xf numFmtId="0" fontId="27" fillId="13" borderId="3" xfId="285" applyFont="1" applyFill="1" applyProtection="1">
      <protection locked="0"/>
    </xf>
    <xf numFmtId="0" fontId="19" fillId="4" borderId="3" xfId="286" applyFont="1" applyAlignment="1" applyProtection="1">
      <alignment horizontal="fill"/>
      <protection locked="0"/>
    </xf>
    <xf numFmtId="0" fontId="6" fillId="12" borderId="0" xfId="0" applyFont="1" applyFill="1" applyProtection="1">
      <protection locked="0"/>
    </xf>
    <xf numFmtId="0" fontId="7" fillId="6" borderId="0" xfId="0" applyFont="1" applyFill="1" applyProtection="1">
      <protection locked="0"/>
    </xf>
    <xf numFmtId="0" fontId="6" fillId="6" borderId="0" xfId="0" applyFont="1" applyFill="1" applyProtection="1">
      <protection locked="0"/>
    </xf>
    <xf numFmtId="10" fontId="7" fillId="6" borderId="0" xfId="0" applyNumberFormat="1" applyFont="1" applyFill="1" applyProtection="1">
      <protection locked="0"/>
    </xf>
    <xf numFmtId="10" fontId="6" fillId="6" borderId="0" xfId="0" applyNumberFormat="1" applyFont="1" applyFill="1" applyProtection="1">
      <protection locked="0"/>
    </xf>
    <xf numFmtId="0" fontId="34" fillId="13" borderId="0" xfId="285" applyFont="1" applyFill="1" applyBorder="1" applyAlignment="1" applyProtection="1">
      <alignment vertical="top" textRotation="90" wrapText="1"/>
      <protection locked="0"/>
    </xf>
    <xf numFmtId="0" fontId="27" fillId="13" borderId="0" xfId="285" applyFont="1" applyFill="1" applyBorder="1" applyProtection="1">
      <protection locked="0"/>
    </xf>
    <xf numFmtId="0" fontId="18" fillId="4" borderId="5" xfId="285" applyFont="1" applyBorder="1" applyAlignment="1" applyProtection="1">
      <alignment vertical="center" textRotation="90"/>
      <protection locked="0"/>
    </xf>
    <xf numFmtId="0" fontId="18" fillId="4" borderId="0" xfId="285" applyFont="1" applyBorder="1" applyAlignment="1" applyProtection="1">
      <alignment vertical="center" textRotation="90"/>
      <protection locked="0"/>
    </xf>
    <xf numFmtId="0" fontId="6" fillId="6" borderId="0" xfId="0" applyFont="1" applyFill="1" applyAlignment="1">
      <alignment horizontal="left"/>
    </xf>
    <xf numFmtId="0" fontId="6" fillId="6" borderId="0" xfId="0" applyFont="1" applyFill="1" applyBorder="1"/>
    <xf numFmtId="0" fontId="6" fillId="15" borderId="0" xfId="0" applyFont="1" applyFill="1" applyBorder="1"/>
    <xf numFmtId="0" fontId="26" fillId="6" borderId="0" xfId="0" applyFont="1" applyFill="1" applyBorder="1"/>
    <xf numFmtId="0" fontId="7" fillId="6" borderId="0" xfId="0" applyFont="1" applyFill="1" applyBorder="1"/>
    <xf numFmtId="165" fontId="6" fillId="6" borderId="0" xfId="0" applyNumberFormat="1" applyFont="1" applyFill="1" applyBorder="1"/>
    <xf numFmtId="0" fontId="18" fillId="6" borderId="0" xfId="0" applyFont="1" applyFill="1"/>
    <xf numFmtId="0" fontId="18" fillId="16" borderId="0" xfId="0" applyFont="1" applyFill="1" applyAlignment="1" applyProtection="1">
      <alignment vertical="center" textRotation="90"/>
      <protection locked="0"/>
    </xf>
    <xf numFmtId="0" fontId="7" fillId="16" borderId="0" xfId="0" applyFont="1" applyFill="1" applyProtection="1">
      <protection locked="0"/>
    </xf>
    <xf numFmtId="0" fontId="18" fillId="16" borderId="0" xfId="0" applyFont="1" applyFill="1" applyAlignment="1" applyProtection="1">
      <alignment vertical="center" textRotation="90" wrapText="1"/>
      <protection locked="0"/>
    </xf>
    <xf numFmtId="0" fontId="6" fillId="16" borderId="0" xfId="0" applyFont="1" applyFill="1" applyAlignment="1" applyProtection="1">
      <alignment horizontal="right" vertical="center" textRotation="90" wrapText="1"/>
      <protection locked="0"/>
    </xf>
    <xf numFmtId="0" fontId="18" fillId="16" borderId="0" xfId="0" applyFont="1" applyFill="1" applyProtection="1">
      <protection locked="0"/>
    </xf>
    <xf numFmtId="0" fontId="18" fillId="12" borderId="0" xfId="0" applyFont="1" applyFill="1"/>
    <xf numFmtId="165" fontId="6" fillId="12" borderId="0" xfId="0" applyNumberFormat="1" applyFont="1" applyFill="1" applyProtection="1">
      <protection locked="0"/>
    </xf>
    <xf numFmtId="0" fontId="37" fillId="4" borderId="1" xfId="1131" applyFont="1" applyAlignment="1" applyProtection="1">
      <alignment wrapText="1"/>
      <protection locked="0"/>
    </xf>
    <xf numFmtId="0" fontId="38" fillId="2" borderId="0" xfId="0" applyFont="1" applyFill="1" applyProtection="1">
      <protection locked="0"/>
    </xf>
    <xf numFmtId="0" fontId="14" fillId="2" borderId="8" xfId="0" applyNumberFormat="1" applyFont="1" applyFill="1" applyBorder="1" applyAlignment="1" applyProtection="1">
      <protection locked="0"/>
    </xf>
    <xf numFmtId="2" fontId="14" fillId="9" borderId="1" xfId="292"/>
    <xf numFmtId="1" fontId="14" fillId="9" borderId="1" xfId="292" applyNumberFormat="1"/>
    <xf numFmtId="0" fontId="37" fillId="4" borderId="1" xfId="1131"/>
    <xf numFmtId="0" fontId="10" fillId="2" borderId="1" xfId="0" applyFont="1" applyFill="1" applyBorder="1" applyProtection="1">
      <protection locked="0"/>
    </xf>
    <xf numFmtId="0" fontId="37" fillId="4" borderId="1" xfId="1131" applyBorder="1" applyProtection="1">
      <protection locked="0"/>
    </xf>
    <xf numFmtId="0" fontId="39" fillId="0" borderId="0" xfId="0" applyFont="1"/>
    <xf numFmtId="167" fontId="6" fillId="12" borderId="0" xfId="0" applyNumberFormat="1" applyFont="1" applyFill="1" applyProtection="1">
      <protection locked="0"/>
    </xf>
    <xf numFmtId="0" fontId="7" fillId="12" borderId="0" xfId="0" applyFont="1" applyFill="1" applyAlignment="1" applyProtection="1">
      <alignment horizontal="center"/>
      <protection locked="0"/>
    </xf>
    <xf numFmtId="4" fontId="7" fillId="12" borderId="0" xfId="0" applyNumberFormat="1" applyFont="1" applyFill="1" applyProtection="1">
      <protection locked="0"/>
    </xf>
    <xf numFmtId="0" fontId="40" fillId="0" borderId="0" xfId="0" applyFont="1"/>
    <xf numFmtId="0" fontId="40" fillId="17" borderId="0" xfId="0" applyFont="1" applyFill="1"/>
    <xf numFmtId="0" fontId="0" fillId="17" borderId="0" xfId="0" applyFill="1"/>
    <xf numFmtId="165" fontId="19" fillId="4" borderId="0" xfId="0" applyNumberFormat="1" applyFont="1" applyFill="1" applyProtection="1">
      <protection locked="0"/>
    </xf>
    <xf numFmtId="165" fontId="46" fillId="4" borderId="0" xfId="0" applyNumberFormat="1" applyFont="1" applyFill="1" applyProtection="1">
      <protection locked="0"/>
    </xf>
    <xf numFmtId="0" fontId="47" fillId="0" borderId="0" xfId="0" applyFont="1"/>
    <xf numFmtId="167" fontId="0" fillId="0" borderId="0" xfId="0" applyNumberFormat="1"/>
    <xf numFmtId="0" fontId="49" fillId="12" borderId="0" xfId="0" applyFont="1" applyFill="1" applyProtection="1">
      <protection locked="0"/>
    </xf>
    <xf numFmtId="165" fontId="49" fillId="12" borderId="0" xfId="0" applyNumberFormat="1" applyFont="1" applyFill="1" applyProtection="1">
      <protection locked="0"/>
    </xf>
    <xf numFmtId="0" fontId="50" fillId="17" borderId="10" xfId="0" applyFont="1" applyFill="1" applyBorder="1" applyAlignment="1">
      <alignment wrapText="1"/>
    </xf>
    <xf numFmtId="0" fontId="50" fillId="17" borderId="10" xfId="0" applyFont="1" applyFill="1" applyBorder="1" applyAlignment="1">
      <alignment horizontal="center" vertical="center" wrapText="1"/>
    </xf>
    <xf numFmtId="0" fontId="0" fillId="0" borderId="11" xfId="0" applyBorder="1"/>
    <xf numFmtId="0" fontId="50" fillId="17" borderId="2" xfId="0" applyFont="1" applyFill="1" applyBorder="1" applyAlignment="1">
      <alignment vertical="center" wrapText="1"/>
    </xf>
    <xf numFmtId="0" fontId="50" fillId="17" borderId="2" xfId="0" applyFont="1" applyFill="1" applyBorder="1" applyAlignment="1">
      <alignment horizontal="center" vertical="center" wrapText="1"/>
    </xf>
    <xf numFmtId="0" fontId="51" fillId="17" borderId="0" xfId="0" applyFont="1" applyFill="1" applyBorder="1" applyAlignment="1">
      <alignment vertical="center" wrapText="1"/>
    </xf>
    <xf numFmtId="3" fontId="51" fillId="17" borderId="0" xfId="0" quotePrefix="1" applyNumberFormat="1" applyFont="1" applyFill="1" applyBorder="1" applyAlignment="1">
      <alignment horizontal="center" vertical="center" wrapText="1"/>
    </xf>
    <xf numFmtId="3" fontId="51" fillId="17" borderId="0" xfId="0" applyNumberFormat="1" applyFont="1" applyFill="1" applyBorder="1" applyAlignment="1">
      <alignment horizontal="center" vertical="center"/>
    </xf>
    <xf numFmtId="167" fontId="51" fillId="17" borderId="0" xfId="0" applyNumberFormat="1" applyFont="1" applyFill="1" applyBorder="1" applyAlignment="1">
      <alignment horizontal="center" vertical="center"/>
    </xf>
    <xf numFmtId="165" fontId="51" fillId="17" borderId="0" xfId="0" applyNumberFormat="1" applyFont="1" applyFill="1" applyBorder="1" applyAlignment="1">
      <alignment horizontal="center" vertical="center"/>
    </xf>
    <xf numFmtId="3" fontId="51" fillId="17" borderId="0" xfId="0" applyNumberFormat="1" applyFont="1" applyFill="1" applyBorder="1" applyAlignment="1">
      <alignment horizontal="center" vertical="center" wrapText="1"/>
    </xf>
    <xf numFmtId="0" fontId="51" fillId="17" borderId="12" xfId="0" applyFont="1" applyFill="1" applyBorder="1" applyAlignment="1">
      <alignment vertical="center" wrapText="1"/>
    </xf>
    <xf numFmtId="3" fontId="51" fillId="17" borderId="12" xfId="0" quotePrefix="1" applyNumberFormat="1" applyFont="1" applyFill="1" applyBorder="1" applyAlignment="1">
      <alignment horizontal="center" vertical="center" wrapText="1"/>
    </xf>
    <xf numFmtId="3" fontId="51" fillId="17" borderId="12" xfId="0" applyNumberFormat="1" applyFont="1" applyFill="1" applyBorder="1" applyAlignment="1">
      <alignment horizontal="center" vertical="center"/>
    </xf>
    <xf numFmtId="167" fontId="51" fillId="17" borderId="12" xfId="0" applyNumberFormat="1" applyFont="1" applyFill="1" applyBorder="1" applyAlignment="1">
      <alignment horizontal="center" vertical="center"/>
    </xf>
    <xf numFmtId="165" fontId="51" fillId="17" borderId="12" xfId="0" applyNumberFormat="1" applyFont="1" applyFill="1" applyBorder="1" applyAlignment="1">
      <alignment horizontal="center" vertical="center"/>
    </xf>
    <xf numFmtId="3" fontId="51" fillId="17" borderId="12" xfId="0" applyNumberFormat="1" applyFont="1" applyFill="1" applyBorder="1" applyAlignment="1">
      <alignment horizontal="center" vertical="center" wrapText="1"/>
    </xf>
    <xf numFmtId="0" fontId="0" fillId="17" borderId="0" xfId="0" applyFill="1" applyAlignment="1"/>
    <xf numFmtId="0" fontId="0" fillId="17" borderId="0" xfId="0" applyFill="1" applyAlignment="1">
      <alignment wrapText="1"/>
    </xf>
    <xf numFmtId="0" fontId="1" fillId="17" borderId="0" xfId="1407" applyFill="1" applyBorder="1" applyAlignment="1" applyProtection="1">
      <alignment wrapText="1"/>
    </xf>
    <xf numFmtId="0" fontId="54" fillId="17" borderId="0" xfId="1407" applyFont="1" applyFill="1" applyBorder="1" applyAlignment="1" applyProtection="1">
      <alignment wrapText="1"/>
    </xf>
    <xf numFmtId="0" fontId="40" fillId="17" borderId="0" xfId="0" applyFont="1" applyFill="1" applyAlignment="1">
      <alignment horizontal="left"/>
    </xf>
    <xf numFmtId="167" fontId="45" fillId="19" borderId="1" xfId="0" applyNumberFormat="1" applyFont="1" applyFill="1" applyBorder="1" applyProtection="1">
      <protection locked="0"/>
    </xf>
    <xf numFmtId="2" fontId="14" fillId="19" borderId="6" xfId="0" applyNumberFormat="1" applyFont="1" applyFill="1" applyBorder="1" applyAlignment="1" applyProtection="1">
      <alignment wrapText="1"/>
      <protection locked="0"/>
    </xf>
    <xf numFmtId="167" fontId="55" fillId="20" borderId="0" xfId="0" applyNumberFormat="1" applyFont="1" applyFill="1"/>
    <xf numFmtId="43" fontId="0" fillId="0" borderId="0" xfId="0" applyNumberFormat="1"/>
    <xf numFmtId="0" fontId="0" fillId="17" borderId="0" xfId="0" applyFill="1" applyAlignment="1">
      <alignment horizontal="center"/>
    </xf>
    <xf numFmtId="0" fontId="33" fillId="0" borderId="15" xfId="0" applyFont="1" applyBorder="1" applyAlignment="1" applyProtection="1">
      <alignment vertical="top" wrapText="1"/>
      <protection locked="0"/>
    </xf>
    <xf numFmtId="0" fontId="7" fillId="0" borderId="11" xfId="0" applyFont="1" applyBorder="1"/>
    <xf numFmtId="0" fontId="33" fillId="0" borderId="16" xfId="0" applyFont="1" applyBorder="1" applyAlignment="1" applyProtection="1">
      <alignment vertical="top" wrapText="1"/>
      <protection locked="0"/>
    </xf>
    <xf numFmtId="0" fontId="33" fillId="0" borderId="17" xfId="0" applyFont="1" applyBorder="1" applyAlignment="1" applyProtection="1">
      <alignment vertical="top" wrapText="1"/>
      <protection locked="0"/>
    </xf>
    <xf numFmtId="0" fontId="57" fillId="0" borderId="17" xfId="0" applyFont="1" applyBorder="1" applyAlignment="1" applyProtection="1">
      <alignment horizontal="right" vertical="top" wrapText="1"/>
      <protection locked="0"/>
    </xf>
    <xf numFmtId="0" fontId="58" fillId="0" borderId="16" xfId="0" applyFont="1" applyBorder="1" applyAlignment="1" applyProtection="1">
      <alignment vertical="top" wrapText="1"/>
      <protection locked="0"/>
    </xf>
    <xf numFmtId="172" fontId="58" fillId="0" borderId="17" xfId="0" applyNumberFormat="1" applyFont="1" applyBorder="1" applyAlignment="1" applyProtection="1">
      <alignment horizontal="right" vertical="top" wrapText="1"/>
      <protection locked="0"/>
    </xf>
    <xf numFmtId="0" fontId="58" fillId="0" borderId="17" xfId="0" applyFont="1" applyBorder="1" applyAlignment="1" applyProtection="1">
      <alignment vertical="top" wrapText="1"/>
      <protection locked="0"/>
    </xf>
    <xf numFmtId="171" fontId="0" fillId="17" borderId="0" xfId="1408" applyNumberFormat="1" applyFont="1" applyFill="1"/>
    <xf numFmtId="173" fontId="0" fillId="17" borderId="0" xfId="1408" applyNumberFormat="1" applyFont="1" applyFill="1"/>
    <xf numFmtId="172" fontId="58" fillId="19" borderId="17" xfId="0" applyNumberFormat="1" applyFont="1" applyFill="1" applyBorder="1" applyAlignment="1" applyProtection="1">
      <alignment horizontal="right" vertical="top" wrapText="1"/>
      <protection locked="0"/>
    </xf>
    <xf numFmtId="172" fontId="7" fillId="0" borderId="0" xfId="0" applyNumberFormat="1" applyFont="1"/>
    <xf numFmtId="172" fontId="58" fillId="0" borderId="18" xfId="0" applyNumberFormat="1" applyFont="1" applyBorder="1" applyAlignment="1" applyProtection="1">
      <alignment horizontal="right" vertical="center" wrapText="1"/>
      <protection locked="0"/>
    </xf>
    <xf numFmtId="4" fontId="7" fillId="0" borderId="0" xfId="0" applyNumberFormat="1" applyFont="1"/>
    <xf numFmtId="43" fontId="7" fillId="0" borderId="0" xfId="0" applyNumberFormat="1" applyFont="1"/>
    <xf numFmtId="172" fontId="58" fillId="0" borderId="19" xfId="0" applyNumberFormat="1" applyFont="1" applyBorder="1" applyAlignment="1" applyProtection="1">
      <alignment horizontal="right" vertical="center" wrapText="1"/>
      <protection locked="0"/>
    </xf>
    <xf numFmtId="172" fontId="58" fillId="0" borderId="19" xfId="0" applyNumberFormat="1" applyFont="1" applyBorder="1" applyAlignment="1" applyProtection="1">
      <alignment horizontal="right" vertical="top" wrapText="1"/>
      <protection locked="0"/>
    </xf>
    <xf numFmtId="0" fontId="58" fillId="0" borderId="15" xfId="0" applyFont="1" applyBorder="1" applyAlignment="1" applyProtection="1">
      <alignment horizontal="right" vertical="center" wrapText="1"/>
      <protection locked="0"/>
    </xf>
    <xf numFmtId="43" fontId="0" fillId="17" borderId="0" xfId="1408" applyNumberFormat="1" applyFont="1" applyFill="1"/>
    <xf numFmtId="0" fontId="40" fillId="4" borderId="0" xfId="0" applyFont="1" applyFill="1"/>
    <xf numFmtId="0" fontId="0" fillId="4" borderId="0" xfId="0" applyFill="1"/>
    <xf numFmtId="43" fontId="0" fillId="0" borderId="0" xfId="0" applyNumberFormat="1" applyFill="1"/>
    <xf numFmtId="0" fontId="0" fillId="0" borderId="0" xfId="0" applyFill="1"/>
    <xf numFmtId="0" fontId="0" fillId="4" borderId="0" xfId="0" applyFill="1" applyAlignment="1">
      <alignment horizontal="right"/>
    </xf>
    <xf numFmtId="43" fontId="40" fillId="4" borderId="0" xfId="0" applyNumberFormat="1" applyFont="1" applyFill="1"/>
    <xf numFmtId="0" fontId="47" fillId="0" borderId="0" xfId="0" applyFont="1" applyFill="1"/>
    <xf numFmtId="0" fontId="58" fillId="0" borderId="17" xfId="0" applyFont="1" applyBorder="1" applyAlignment="1" applyProtection="1">
      <alignment horizontal="right" vertical="center" wrapText="1"/>
      <protection locked="0"/>
    </xf>
    <xf numFmtId="174" fontId="0" fillId="0" borderId="0" xfId="0" applyNumberFormat="1"/>
    <xf numFmtId="0" fontId="40" fillId="22" borderId="0" xfId="0" applyFont="1" applyFill="1"/>
    <xf numFmtId="174" fontId="40" fillId="22" borderId="0" xfId="0" applyNumberFormat="1" applyFont="1" applyFill="1"/>
    <xf numFmtId="0" fontId="55" fillId="22" borderId="0" xfId="0" applyFont="1" applyFill="1" applyAlignment="1">
      <alignment horizontal="center"/>
    </xf>
    <xf numFmtId="173" fontId="0" fillId="0" borderId="0" xfId="0" applyNumberFormat="1"/>
    <xf numFmtId="0" fontId="55" fillId="22" borderId="0" xfId="0" applyFont="1" applyFill="1"/>
    <xf numFmtId="43" fontId="55" fillId="22" borderId="0" xfId="0" applyNumberFormat="1" applyFont="1" applyFill="1"/>
    <xf numFmtId="43" fontId="40" fillId="22" borderId="0" xfId="0" applyNumberFormat="1" applyFont="1" applyFill="1"/>
    <xf numFmtId="0" fontId="59" fillId="0" borderId="20" xfId="0" applyFont="1" applyBorder="1" applyAlignment="1" applyProtection="1">
      <alignment horizontal="left" vertical="center" wrapText="1"/>
      <protection locked="0"/>
    </xf>
    <xf numFmtId="0" fontId="60" fillId="0" borderId="0" xfId="0" applyFont="1"/>
    <xf numFmtId="0" fontId="49" fillId="0" borderId="0" xfId="0" applyFont="1"/>
    <xf numFmtId="0" fontId="61" fillId="0" borderId="20" xfId="0" applyFont="1" applyBorder="1" applyAlignment="1" applyProtection="1">
      <alignment horizontal="left" vertical="center" wrapText="1"/>
      <protection locked="0"/>
    </xf>
    <xf numFmtId="0" fontId="62" fillId="0" borderId="17" xfId="0" applyFont="1" applyBorder="1" applyAlignment="1" applyProtection="1">
      <alignment horizontal="left" vertical="center" wrapText="1"/>
      <protection locked="0"/>
    </xf>
    <xf numFmtId="0" fontId="61" fillId="0" borderId="16" xfId="0" applyFont="1" applyBorder="1" applyAlignment="1" applyProtection="1">
      <alignment horizontal="left" vertical="center" wrapText="1"/>
      <protection locked="0"/>
    </xf>
    <xf numFmtId="0" fontId="61" fillId="0" borderId="17" xfId="0" applyFont="1" applyBorder="1" applyAlignment="1" applyProtection="1">
      <alignment horizontal="right" vertical="center" wrapText="1"/>
      <protection locked="0"/>
    </xf>
    <xf numFmtId="0" fontId="61" fillId="0" borderId="0" xfId="0" applyFont="1" applyAlignment="1" applyProtection="1">
      <alignment horizontal="left" vertical="center" wrapText="1"/>
      <protection locked="0"/>
    </xf>
    <xf numFmtId="175" fontId="61" fillId="0" borderId="0" xfId="0" applyNumberFormat="1" applyFont="1" applyAlignment="1" applyProtection="1">
      <alignment horizontal="right" vertical="center" wrapText="1"/>
      <protection locked="0"/>
    </xf>
    <xf numFmtId="171" fontId="17" fillId="0" borderId="0" xfId="0" applyNumberFormat="1" applyFont="1"/>
    <xf numFmtId="176" fontId="17" fillId="0" borderId="0" xfId="0" applyNumberFormat="1" applyFont="1"/>
    <xf numFmtId="177" fontId="0" fillId="0" borderId="0" xfId="0" applyNumberFormat="1"/>
    <xf numFmtId="170" fontId="17" fillId="0" borderId="0" xfId="0" applyNumberFormat="1" applyFont="1"/>
    <xf numFmtId="165" fontId="17" fillId="0" borderId="0" xfId="0" applyNumberFormat="1" applyFont="1"/>
    <xf numFmtId="173" fontId="17" fillId="0" borderId="0" xfId="0" applyNumberFormat="1" applyFont="1"/>
    <xf numFmtId="0" fontId="17" fillId="19" borderId="0" xfId="0" applyFont="1" applyFill="1"/>
    <xf numFmtId="2" fontId="17" fillId="19" borderId="0" xfId="0" applyNumberFormat="1" applyFont="1" applyFill="1"/>
    <xf numFmtId="0" fontId="7" fillId="19" borderId="0" xfId="0" applyFont="1" applyFill="1"/>
    <xf numFmtId="0" fontId="36" fillId="3" borderId="0" xfId="0" applyFont="1" applyFill="1" applyBorder="1" applyProtection="1">
      <protection locked="0"/>
    </xf>
    <xf numFmtId="0" fontId="64" fillId="3" borderId="0" xfId="0" applyFont="1" applyFill="1" applyBorder="1" applyProtection="1">
      <protection locked="0"/>
    </xf>
    <xf numFmtId="0" fontId="45" fillId="23" borderId="0" xfId="0" applyFont="1" applyFill="1" applyBorder="1" applyProtection="1">
      <protection locked="0"/>
    </xf>
    <xf numFmtId="0" fontId="66" fillId="23" borderId="0" xfId="0" applyFont="1" applyFill="1" applyBorder="1" applyProtection="1">
      <protection locked="0"/>
    </xf>
    <xf numFmtId="165" fontId="35" fillId="23" borderId="0" xfId="287" applyNumberFormat="1" applyFont="1" applyFill="1" applyBorder="1" applyProtection="1">
      <protection locked="0"/>
    </xf>
    <xf numFmtId="165" fontId="44" fillId="24" borderId="1" xfId="291" applyFont="1" applyFill="1" applyBorder="1"/>
    <xf numFmtId="167" fontId="44" fillId="24" borderId="1" xfId="291" applyNumberFormat="1" applyFont="1" applyFill="1" applyBorder="1"/>
    <xf numFmtId="2" fontId="44" fillId="24" borderId="1" xfId="291" applyNumberFormat="1" applyFont="1" applyFill="1" applyBorder="1"/>
    <xf numFmtId="0" fontId="63" fillId="23" borderId="0" xfId="0" applyFont="1" applyFill="1" applyBorder="1" applyProtection="1">
      <protection locked="0"/>
    </xf>
    <xf numFmtId="0" fontId="69" fillId="23" borderId="0" xfId="0" applyFont="1" applyFill="1" applyBorder="1" applyProtection="1">
      <protection locked="0"/>
    </xf>
    <xf numFmtId="1" fontId="45" fillId="23" borderId="0" xfId="0" applyNumberFormat="1" applyFont="1" applyFill="1" applyBorder="1" applyProtection="1">
      <protection locked="0"/>
    </xf>
    <xf numFmtId="165" fontId="45" fillId="23" borderId="0" xfId="0" applyNumberFormat="1" applyFont="1" applyFill="1" applyBorder="1" applyProtection="1">
      <protection locked="0"/>
    </xf>
    <xf numFmtId="0" fontId="44" fillId="11" borderId="1" xfId="287" applyFont="1" applyFill="1" applyBorder="1"/>
    <xf numFmtId="1" fontId="44" fillId="11" borderId="1" xfId="287" applyNumberFormat="1" applyFont="1" applyFill="1" applyBorder="1"/>
    <xf numFmtId="2" fontId="44" fillId="11" borderId="1" xfId="287" applyNumberFormat="1" applyFont="1" applyFill="1" applyBorder="1"/>
    <xf numFmtId="167" fontId="44" fillId="11" borderId="1" xfId="287" applyNumberFormat="1" applyFont="1" applyFill="1" applyBorder="1"/>
    <xf numFmtId="0" fontId="44" fillId="3" borderId="2" xfId="287" applyFont="1" applyFill="1" applyBorder="1"/>
    <xf numFmtId="165" fontId="44" fillId="3" borderId="0" xfId="287" applyNumberFormat="1" applyFont="1" applyFill="1" applyBorder="1" applyProtection="1">
      <protection locked="0"/>
    </xf>
    <xf numFmtId="0" fontId="45" fillId="0" borderId="0" xfId="0" applyFont="1" applyFill="1" applyBorder="1" applyProtection="1">
      <protection locked="0"/>
    </xf>
    <xf numFmtId="2" fontId="44" fillId="18" borderId="1" xfId="287" applyNumberFormat="1" applyFont="1" applyFill="1" applyBorder="1"/>
    <xf numFmtId="0" fontId="63" fillId="0" borderId="0" xfId="0" applyFont="1" applyFill="1" applyBorder="1" applyProtection="1">
      <protection locked="0"/>
    </xf>
    <xf numFmtId="0" fontId="69" fillId="0" borderId="0" xfId="0" applyFont="1" applyFill="1" applyBorder="1" applyProtection="1">
      <protection locked="0"/>
    </xf>
    <xf numFmtId="0" fontId="66" fillId="0" borderId="0" xfId="0" applyFont="1" applyFill="1" applyBorder="1" applyProtection="1">
      <protection locked="0"/>
    </xf>
    <xf numFmtId="0" fontId="44" fillId="18" borderId="1" xfId="287" applyFont="1" applyFill="1" applyBorder="1"/>
    <xf numFmtId="0" fontId="6" fillId="16" borderId="0" xfId="0" applyFont="1" applyFill="1" applyAlignment="1" applyProtection="1">
      <alignment vertical="center" textRotation="90"/>
      <protection locked="0"/>
    </xf>
    <xf numFmtId="10" fontId="0" fillId="0" borderId="0" xfId="0" applyNumberFormat="1"/>
    <xf numFmtId="0" fontId="43" fillId="25" borderId="21" xfId="0" applyFont="1" applyFill="1" applyBorder="1"/>
    <xf numFmtId="0" fontId="43" fillId="25" borderId="22" xfId="0" applyFont="1" applyFill="1" applyBorder="1"/>
    <xf numFmtId="2" fontId="7" fillId="12" borderId="0" xfId="0" applyNumberFormat="1" applyFont="1" applyFill="1" applyProtection="1">
      <protection locked="0"/>
    </xf>
    <xf numFmtId="10" fontId="7" fillId="12" borderId="0" xfId="0" applyNumberFormat="1" applyFont="1" applyFill="1" applyProtection="1">
      <protection locked="0"/>
    </xf>
    <xf numFmtId="0" fontId="19" fillId="4" borderId="0" xfId="286" applyFont="1" applyBorder="1" applyProtection="1">
      <protection locked="0"/>
    </xf>
    <xf numFmtId="0" fontId="64" fillId="0" borderId="0" xfId="0" applyFont="1" applyFill="1" applyBorder="1" applyProtection="1">
      <protection locked="0"/>
    </xf>
    <xf numFmtId="0" fontId="34" fillId="13" borderId="0" xfId="285" applyFont="1" applyFill="1" applyBorder="1" applyAlignment="1" applyProtection="1">
      <alignment horizontal="center" vertical="center" textRotation="90" wrapText="1"/>
      <protection locked="0"/>
    </xf>
    <xf numFmtId="165" fontId="34" fillId="13" borderId="0" xfId="285" applyNumberFormat="1" applyFont="1" applyFill="1" applyBorder="1" applyAlignment="1" applyProtection="1">
      <alignment horizontal="center" vertical="center" textRotation="90" wrapText="1"/>
      <protection locked="0"/>
    </xf>
    <xf numFmtId="0" fontId="27" fillId="13" borderId="3" xfId="285" applyFont="1" applyFill="1" applyAlignment="1" applyProtection="1">
      <alignment horizontal="left"/>
      <protection locked="0"/>
    </xf>
    <xf numFmtId="0" fontId="27" fillId="13" borderId="0" xfId="285" applyFont="1" applyFill="1" applyBorder="1" applyAlignment="1" applyProtection="1">
      <alignment horizontal="left"/>
      <protection locked="0"/>
    </xf>
    <xf numFmtId="0" fontId="18" fillId="4" borderId="0" xfId="285" applyFont="1" applyBorder="1" applyAlignment="1" applyProtection="1">
      <alignment horizontal="left"/>
      <protection locked="0"/>
    </xf>
    <xf numFmtId="0" fontId="22" fillId="2" borderId="0" xfId="0" applyFont="1" applyFill="1" applyAlignment="1" applyProtection="1">
      <alignment horizontal="left"/>
      <protection locked="0"/>
    </xf>
    <xf numFmtId="0" fontId="7" fillId="2" borderId="0" xfId="0" applyFont="1" applyFill="1" applyAlignment="1" applyProtection="1">
      <alignment horizontal="left"/>
      <protection locked="0"/>
    </xf>
    <xf numFmtId="0" fontId="6" fillId="2" borderId="0" xfId="0" applyFont="1" applyFill="1" applyAlignment="1" applyProtection="1">
      <alignment horizontal="left"/>
      <protection locked="0"/>
    </xf>
    <xf numFmtId="0" fontId="19" fillId="4" borderId="3" xfId="286" applyFont="1" applyAlignment="1" applyProtection="1">
      <alignment horizontal="left"/>
      <protection locked="0"/>
    </xf>
    <xf numFmtId="0" fontId="7" fillId="0" borderId="0" xfId="0" applyFont="1" applyFill="1" applyAlignment="1" applyProtection="1">
      <alignment horizontal="left"/>
      <protection locked="0"/>
    </xf>
    <xf numFmtId="0" fontId="19" fillId="4" borderId="0" xfId="0" applyFont="1" applyFill="1" applyAlignment="1" applyProtection="1">
      <alignment horizontal="left"/>
      <protection locked="0"/>
    </xf>
    <xf numFmtId="0" fontId="23" fillId="4" borderId="0" xfId="0" applyFont="1" applyFill="1" applyBorder="1" applyAlignment="1" applyProtection="1">
      <alignment horizontal="left"/>
      <protection locked="0"/>
    </xf>
    <xf numFmtId="0" fontId="6" fillId="16" borderId="0" xfId="0" applyFont="1" applyFill="1" applyAlignment="1" applyProtection="1">
      <alignment horizontal="left"/>
      <protection locked="0"/>
    </xf>
    <xf numFmtId="0" fontId="7" fillId="16" borderId="0" xfId="0" applyFont="1" applyFill="1" applyAlignment="1" applyProtection="1">
      <alignment horizontal="left"/>
      <protection locked="0"/>
    </xf>
    <xf numFmtId="0" fontId="6" fillId="6" borderId="0" xfId="0" applyFont="1" applyFill="1" applyAlignment="1" applyProtection="1">
      <alignment horizontal="left"/>
      <protection locked="0"/>
    </xf>
    <xf numFmtId="0" fontId="7" fillId="6" borderId="0" xfId="0" applyFont="1" applyFill="1" applyAlignment="1" applyProtection="1">
      <alignment horizontal="left"/>
      <protection locked="0"/>
    </xf>
    <xf numFmtId="10" fontId="6" fillId="6" borderId="0" xfId="0" applyNumberFormat="1" applyFont="1" applyFill="1" applyAlignment="1" applyProtection="1">
      <alignment horizontal="left"/>
      <protection locked="0"/>
    </xf>
    <xf numFmtId="0" fontId="49" fillId="12" borderId="0" xfId="0" applyFont="1" applyFill="1" applyAlignment="1" applyProtection="1">
      <alignment horizontal="left"/>
      <protection locked="0"/>
    </xf>
    <xf numFmtId="0" fontId="6" fillId="12" borderId="0" xfId="0" applyFont="1" applyFill="1" applyAlignment="1" applyProtection="1">
      <alignment horizontal="left"/>
      <protection locked="0"/>
    </xf>
    <xf numFmtId="0" fontId="7" fillId="12" borderId="0" xfId="0" applyFont="1" applyFill="1" applyAlignment="1" applyProtection="1">
      <alignment horizontal="left"/>
      <protection locked="0"/>
    </xf>
    <xf numFmtId="0" fontId="0" fillId="0" borderId="0" xfId="0" applyFill="1" applyAlignment="1">
      <alignment horizontal="left"/>
    </xf>
    <xf numFmtId="0" fontId="19" fillId="4" borderId="3" xfId="286" applyFont="1" applyBorder="1" applyProtection="1">
      <protection locked="0"/>
    </xf>
    <xf numFmtId="165" fontId="46" fillId="4" borderId="3" xfId="0" applyNumberFormat="1" applyFont="1" applyFill="1" applyBorder="1" applyProtection="1">
      <protection locked="0"/>
    </xf>
    <xf numFmtId="0" fontId="19" fillId="4" borderId="0" xfId="286" applyFont="1" applyBorder="1" applyAlignment="1" applyProtection="1">
      <alignment horizontal="fill"/>
      <protection locked="0"/>
    </xf>
    <xf numFmtId="0" fontId="42" fillId="8" borderId="0" xfId="0" applyFont="1" applyFill="1" applyBorder="1" applyAlignment="1">
      <alignment horizontal="center" vertical="center"/>
    </xf>
    <xf numFmtId="4" fontId="40" fillId="14" borderId="0" xfId="126" applyNumberFormat="1" applyFont="1" applyFill="1" applyBorder="1" applyAlignment="1">
      <alignment horizontal="center" vertical="center"/>
    </xf>
    <xf numFmtId="0" fontId="42" fillId="14" borderId="0" xfId="0" applyNumberFormat="1" applyFont="1" applyFill="1" applyBorder="1" applyAlignment="1">
      <alignment horizontal="left" vertical="center" indent="1"/>
    </xf>
    <xf numFmtId="0" fontId="41" fillId="2" borderId="0" xfId="0" applyNumberFormat="1" applyFont="1" applyFill="1" applyBorder="1" applyAlignment="1">
      <alignment horizontal="left" vertical="center" indent="3"/>
    </xf>
    <xf numFmtId="0" fontId="4" fillId="2" borderId="0" xfId="0" applyNumberFormat="1" applyFont="1" applyFill="1" applyBorder="1" applyAlignment="1">
      <alignment horizontal="left" vertical="center" indent="1"/>
    </xf>
    <xf numFmtId="4" fontId="41" fillId="2" borderId="0" xfId="0" applyNumberFormat="1" applyFont="1" applyFill="1" applyBorder="1" applyAlignment="1">
      <alignment horizontal="center" vertical="center"/>
    </xf>
    <xf numFmtId="0" fontId="40" fillId="2" borderId="0" xfId="0" applyNumberFormat="1" applyFont="1" applyFill="1" applyBorder="1" applyAlignment="1">
      <alignment horizontal="left" vertical="center" indent="1"/>
    </xf>
    <xf numFmtId="0" fontId="42" fillId="8" borderId="0" xfId="0" applyFont="1" applyFill="1" applyBorder="1" applyAlignment="1">
      <alignment horizontal="center" vertical="center" wrapText="1"/>
    </xf>
    <xf numFmtId="0" fontId="42" fillId="8" borderId="0" xfId="0" applyNumberFormat="1" applyFont="1" applyFill="1" applyBorder="1" applyAlignment="1">
      <alignment horizontal="center" vertical="center" wrapText="1"/>
    </xf>
    <xf numFmtId="164" fontId="43" fillId="12" borderId="0" xfId="0" applyNumberFormat="1" applyFont="1" applyFill="1" applyBorder="1" applyAlignment="1">
      <alignment horizontal="center" vertical="center"/>
    </xf>
    <xf numFmtId="0" fontId="4" fillId="14" borderId="0" xfId="144" applyFont="1" applyFill="1" applyBorder="1" applyAlignment="1">
      <alignment horizontal="center" vertical="center" wrapText="1"/>
    </xf>
    <xf numFmtId="166" fontId="4" fillId="2" borderId="0" xfId="0" applyNumberFormat="1" applyFont="1" applyFill="1" applyBorder="1" applyAlignment="1">
      <alignment horizontal="center" vertical="center"/>
    </xf>
    <xf numFmtId="168" fontId="41" fillId="2" borderId="0" xfId="141" applyNumberFormat="1" applyFont="1" applyFill="1" applyBorder="1" applyAlignment="1">
      <alignment horizontal="center" vertical="center"/>
    </xf>
    <xf numFmtId="0" fontId="41" fillId="2" borderId="0" xfId="142" applyNumberFormat="1" applyFont="1" applyFill="1" applyBorder="1" applyAlignment="1">
      <alignment horizontal="left" vertical="center" indent="1"/>
    </xf>
    <xf numFmtId="0" fontId="42" fillId="8" borderId="0" xfId="0" applyNumberFormat="1" applyFont="1" applyFill="1" applyBorder="1" applyAlignment="1">
      <alignment horizontal="center" vertical="center"/>
    </xf>
    <xf numFmtId="0" fontId="41" fillId="2" borderId="0" xfId="0" applyNumberFormat="1" applyFont="1" applyFill="1" applyBorder="1" applyAlignment="1">
      <alignment horizontal="left" vertical="center" indent="2"/>
    </xf>
    <xf numFmtId="0" fontId="41" fillId="2" borderId="0" xfId="142" applyNumberFormat="1" applyFont="1" applyFill="1" applyBorder="1" applyAlignment="1">
      <alignment horizontal="left" vertical="center" wrapText="1" indent="1"/>
    </xf>
    <xf numFmtId="168" fontId="42" fillId="8" borderId="0" xfId="141" applyNumberFormat="1" applyFont="1" applyFill="1" applyBorder="1" applyAlignment="1">
      <alignment horizontal="center" vertical="center"/>
    </xf>
    <xf numFmtId="168" fontId="41" fillId="2" borderId="0" xfId="0" applyNumberFormat="1" applyFont="1" applyFill="1" applyBorder="1" applyAlignment="1">
      <alignment horizontal="center" vertical="center"/>
    </xf>
    <xf numFmtId="0" fontId="41" fillId="2" borderId="0" xfId="0" applyNumberFormat="1" applyFont="1" applyFill="1" applyBorder="1" applyAlignment="1">
      <alignment horizontal="left" vertical="center" indent="1"/>
    </xf>
    <xf numFmtId="168" fontId="42" fillId="8" borderId="0" xfId="141" applyNumberFormat="1" applyFont="1" applyFill="1" applyBorder="1" applyAlignment="1">
      <alignment horizontal="center" vertical="center" wrapText="1"/>
    </xf>
    <xf numFmtId="0" fontId="42" fillId="8" borderId="0" xfId="142" applyNumberFormat="1" applyFont="1" applyFill="1" applyBorder="1" applyAlignment="1">
      <alignment horizontal="center" vertical="center"/>
    </xf>
    <xf numFmtId="0" fontId="76" fillId="13" borderId="0" xfId="0" applyNumberFormat="1" applyFont="1" applyFill="1" applyBorder="1" applyAlignment="1">
      <alignment horizontal="center" vertical="center" wrapText="1"/>
    </xf>
    <xf numFmtId="0" fontId="4" fillId="2" borderId="0" xfId="0" applyNumberFormat="1" applyFont="1" applyFill="1" applyBorder="1" applyAlignment="1">
      <alignment horizontal="center" vertical="center" wrapText="1"/>
    </xf>
    <xf numFmtId="0" fontId="40" fillId="14" borderId="0" xfId="0" applyNumberFormat="1" applyFont="1" applyFill="1" applyBorder="1" applyAlignment="1">
      <alignment horizontal="center" vertical="center" wrapText="1"/>
    </xf>
    <xf numFmtId="0" fontId="76" fillId="28" borderId="0" xfId="143" applyNumberFormat="1" applyFont="1" applyFill="1" applyBorder="1" applyAlignment="1">
      <alignment horizontal="center" vertical="center"/>
    </xf>
    <xf numFmtId="164" fontId="42" fillId="2" borderId="0" xfId="141" applyNumberFormat="1" applyFont="1" applyFill="1" applyBorder="1" applyAlignment="1">
      <alignment horizontal="center" vertical="center"/>
    </xf>
    <xf numFmtId="0" fontId="78" fillId="2" borderId="0" xfId="0" applyNumberFormat="1" applyFont="1" applyFill="1" applyBorder="1" applyAlignment="1">
      <alignment horizontal="center" vertical="center"/>
    </xf>
    <xf numFmtId="0" fontId="75" fillId="27" borderId="0" xfId="0" applyFont="1" applyFill="1" applyBorder="1" applyAlignment="1">
      <alignment horizontal="center" vertical="center"/>
    </xf>
    <xf numFmtId="0" fontId="0" fillId="0" borderId="0" xfId="0" applyBorder="1"/>
    <xf numFmtId="4" fontId="42" fillId="14" borderId="0" xfId="126" applyNumberFormat="1" applyFont="1" applyFill="1" applyBorder="1" applyAlignment="1">
      <alignment horizontal="center" vertical="center"/>
    </xf>
    <xf numFmtId="4" fontId="43" fillId="2" borderId="0" xfId="126" applyNumberFormat="1" applyFont="1" applyFill="1" applyBorder="1" applyAlignment="1">
      <alignment horizontal="center" vertical="center"/>
    </xf>
    <xf numFmtId="0" fontId="4" fillId="2" borderId="0" xfId="0" applyFont="1" applyFill="1" applyBorder="1" applyAlignment="1">
      <alignment horizontal="center" vertical="center" wrapText="1"/>
    </xf>
    <xf numFmtId="0" fontId="40" fillId="14" borderId="0" xfId="0" applyNumberFormat="1" applyFont="1" applyFill="1" applyBorder="1" applyAlignment="1">
      <alignment horizontal="left" vertical="center" indent="1"/>
    </xf>
    <xf numFmtId="0" fontId="43" fillId="2" borderId="0" xfId="0" applyNumberFormat="1" applyFont="1" applyFill="1" applyBorder="1" applyAlignment="1">
      <alignment horizontal="center" vertical="center"/>
    </xf>
    <xf numFmtId="0" fontId="42" fillId="2" borderId="0" xfId="0" applyNumberFormat="1" applyFont="1" applyFill="1" applyBorder="1" applyAlignment="1">
      <alignment horizontal="left" vertical="center" indent="1"/>
    </xf>
    <xf numFmtId="0" fontId="76" fillId="26" borderId="0" xfId="143" applyNumberFormat="1" applyFont="1" applyFill="1" applyBorder="1" applyAlignment="1">
      <alignment horizontal="center" vertical="center"/>
    </xf>
    <xf numFmtId="0" fontId="0" fillId="0" borderId="0" xfId="0" applyBorder="1" applyAlignment="1">
      <alignment horizontal="center"/>
    </xf>
    <xf numFmtId="0" fontId="76" fillId="29" borderId="0" xfId="143" applyNumberFormat="1" applyFont="1" applyFill="1" applyBorder="1" applyAlignment="1">
      <alignment horizontal="center" vertical="center"/>
    </xf>
    <xf numFmtId="0" fontId="42" fillId="30" borderId="0" xfId="142" applyNumberFormat="1" applyFont="1" applyFill="1" applyBorder="1" applyAlignment="1">
      <alignment horizontal="center" vertical="center" wrapText="1"/>
    </xf>
    <xf numFmtId="166" fontId="42" fillId="30" borderId="0" xfId="141" applyNumberFormat="1" applyFont="1" applyFill="1" applyBorder="1" applyAlignment="1">
      <alignment horizontal="center" vertical="center" wrapText="1"/>
    </xf>
    <xf numFmtId="0" fontId="42" fillId="30" borderId="0" xfId="142" applyNumberFormat="1" applyFont="1" applyFill="1" applyBorder="1" applyAlignment="1">
      <alignment horizontal="left" vertical="center" indent="1"/>
    </xf>
    <xf numFmtId="4" fontId="42" fillId="30" borderId="0" xfId="141" applyNumberFormat="1" applyFont="1" applyFill="1" applyBorder="1" applyAlignment="1">
      <alignment horizontal="center" vertical="center"/>
    </xf>
    <xf numFmtId="0" fontId="42" fillId="30" borderId="0" xfId="0" applyNumberFormat="1" applyFont="1" applyFill="1" applyBorder="1" applyAlignment="1">
      <alignment horizontal="left" vertical="center" indent="1"/>
    </xf>
    <xf numFmtId="0" fontId="76" fillId="26" borderId="0" xfId="144" applyFont="1" applyFill="1" applyBorder="1" applyAlignment="1">
      <alignment horizontal="center" vertical="center" wrapText="1"/>
    </xf>
    <xf numFmtId="164" fontId="43" fillId="31" borderId="0" xfId="0" applyNumberFormat="1" applyFont="1" applyFill="1" applyBorder="1" applyAlignment="1">
      <alignment horizontal="center" vertical="center"/>
    </xf>
    <xf numFmtId="0" fontId="42" fillId="30" borderId="0" xfId="0" applyNumberFormat="1" applyFont="1" applyFill="1" applyBorder="1" applyAlignment="1">
      <alignment horizontal="center" vertical="center" wrapText="1"/>
    </xf>
    <xf numFmtId="0" fontId="42" fillId="30" borderId="0" xfId="0" applyFont="1" applyFill="1" applyBorder="1" applyAlignment="1">
      <alignment horizontal="center" vertical="center"/>
    </xf>
    <xf numFmtId="4" fontId="77" fillId="2" borderId="0" xfId="0" applyNumberFormat="1" applyFont="1" applyFill="1" applyBorder="1" applyAlignment="1">
      <alignment horizontal="center" vertical="center"/>
    </xf>
    <xf numFmtId="0" fontId="71" fillId="2" borderId="0" xfId="0" applyNumberFormat="1" applyFont="1" applyFill="1" applyBorder="1" applyAlignment="1">
      <alignment horizontal="left" vertical="center"/>
    </xf>
    <xf numFmtId="4" fontId="71" fillId="2" borderId="0" xfId="0" applyNumberFormat="1" applyFont="1" applyFill="1" applyBorder="1" applyAlignment="1">
      <alignment horizontal="center" vertical="center"/>
    </xf>
    <xf numFmtId="0" fontId="42" fillId="2" borderId="0" xfId="141" applyNumberFormat="1" applyFont="1" applyFill="1" applyBorder="1" applyAlignment="1">
      <alignment horizontal="left" vertical="center"/>
    </xf>
    <xf numFmtId="4" fontId="42" fillId="30" borderId="0" xfId="0" applyNumberFormat="1" applyFont="1" applyFill="1" applyBorder="1" applyAlignment="1">
      <alignment horizontal="center" vertical="center"/>
    </xf>
    <xf numFmtId="0" fontId="41" fillId="2" borderId="0" xfId="0" applyNumberFormat="1" applyFont="1" applyFill="1" applyBorder="1" applyAlignment="1">
      <alignment horizontal="left" vertical="center"/>
    </xf>
    <xf numFmtId="4" fontId="43" fillId="2" borderId="0" xfId="0" applyNumberFormat="1" applyFont="1" applyFill="1" applyBorder="1" applyAlignment="1">
      <alignment horizontal="center" vertical="center"/>
    </xf>
    <xf numFmtId="10" fontId="41" fillId="2" borderId="0" xfId="0" applyNumberFormat="1" applyFont="1" applyFill="1" applyBorder="1" applyAlignment="1">
      <alignment horizontal="center" vertical="center"/>
    </xf>
    <xf numFmtId="165" fontId="76" fillId="13" borderId="0" xfId="0" applyNumberFormat="1" applyFont="1" applyFill="1" applyBorder="1" applyAlignment="1">
      <alignment horizontal="center" vertical="center" wrapText="1"/>
    </xf>
    <xf numFmtId="165" fontId="4" fillId="14" borderId="0" xfId="144" applyNumberFormat="1" applyFont="1" applyFill="1" applyBorder="1" applyAlignment="1">
      <alignment horizontal="center" vertical="center" wrapText="1"/>
    </xf>
    <xf numFmtId="165" fontId="43" fillId="12" borderId="0" xfId="0" applyNumberFormat="1" applyFont="1" applyFill="1" applyBorder="1" applyAlignment="1">
      <alignment horizontal="center" vertical="center"/>
    </xf>
    <xf numFmtId="165" fontId="42" fillId="8" borderId="0" xfId="0" applyNumberFormat="1" applyFont="1" applyFill="1" applyBorder="1" applyAlignment="1">
      <alignment horizontal="center" vertical="center" wrapText="1"/>
    </xf>
    <xf numFmtId="165" fontId="41" fillId="2" borderId="0" xfId="0" applyNumberFormat="1" applyFont="1" applyFill="1" applyBorder="1" applyAlignment="1">
      <alignment horizontal="center" vertical="center"/>
    </xf>
    <xf numFmtId="165" fontId="41" fillId="2" borderId="0" xfId="142" applyNumberFormat="1" applyFont="1" applyFill="1" applyBorder="1" applyAlignment="1">
      <alignment horizontal="center" vertical="center"/>
    </xf>
    <xf numFmtId="165" fontId="40" fillId="2" borderId="0" xfId="0" applyNumberFormat="1" applyFont="1" applyFill="1" applyBorder="1" applyAlignment="1">
      <alignment horizontal="center" vertical="center"/>
    </xf>
    <xf numFmtId="165" fontId="42" fillId="14" borderId="0" xfId="0" applyNumberFormat="1" applyFont="1" applyFill="1" applyBorder="1" applyAlignment="1">
      <alignment horizontal="center" vertical="center"/>
    </xf>
    <xf numFmtId="0" fontId="4" fillId="2" borderId="0" xfId="0" applyFont="1" applyFill="1" applyBorder="1" applyAlignment="1">
      <alignment vertical="center" wrapText="1"/>
    </xf>
    <xf numFmtId="0" fontId="75" fillId="27" borderId="0" xfId="0" applyFont="1" applyFill="1" applyBorder="1" applyAlignment="1">
      <alignment vertical="center"/>
    </xf>
    <xf numFmtId="43" fontId="42" fillId="2" borderId="0" xfId="141" applyNumberFormat="1" applyFont="1" applyFill="1" applyBorder="1" applyAlignment="1">
      <alignment horizontal="center" vertical="center"/>
    </xf>
    <xf numFmtId="0" fontId="76" fillId="28" borderId="0" xfId="143" applyNumberFormat="1" applyFont="1" applyFill="1" applyBorder="1" applyAlignment="1">
      <alignment vertical="center"/>
    </xf>
    <xf numFmtId="0" fontId="4" fillId="2" borderId="0" xfId="0" applyNumberFormat="1" applyFont="1" applyFill="1" applyBorder="1" applyAlignment="1">
      <alignment vertical="center" wrapText="1"/>
    </xf>
    <xf numFmtId="0" fontId="76" fillId="13" borderId="0" xfId="0" applyNumberFormat="1" applyFont="1" applyFill="1" applyBorder="1" applyAlignment="1">
      <alignment vertical="center" wrapText="1"/>
    </xf>
    <xf numFmtId="168" fontId="42" fillId="8" borderId="0" xfId="141" applyNumberFormat="1" applyFont="1" applyFill="1" applyBorder="1" applyAlignment="1">
      <alignment vertical="center" wrapText="1"/>
    </xf>
    <xf numFmtId="0" fontId="4" fillId="14" borderId="0" xfId="144" applyFont="1" applyFill="1" applyBorder="1" applyAlignment="1">
      <alignment vertical="center" wrapText="1"/>
    </xf>
    <xf numFmtId="43" fontId="43" fillId="12" borderId="0" xfId="0" applyNumberFormat="1" applyFont="1" applyFill="1" applyBorder="1" applyAlignment="1">
      <alignment horizontal="center" vertical="center"/>
    </xf>
    <xf numFmtId="0" fontId="76" fillId="26" borderId="0" xfId="143" applyNumberFormat="1" applyFont="1" applyFill="1" applyBorder="1" applyAlignment="1">
      <alignment vertical="center"/>
    </xf>
    <xf numFmtId="0" fontId="76" fillId="29" borderId="0" xfId="143" applyNumberFormat="1" applyFont="1" applyFill="1" applyBorder="1" applyAlignment="1">
      <alignment vertical="center"/>
    </xf>
    <xf numFmtId="166" fontId="42" fillId="30" borderId="0" xfId="141" applyNumberFormat="1" applyFont="1" applyFill="1" applyBorder="1" applyAlignment="1">
      <alignment vertical="center" wrapText="1"/>
    </xf>
    <xf numFmtId="0" fontId="76" fillId="26" borderId="0" xfId="144" applyFont="1" applyFill="1" applyBorder="1" applyAlignment="1">
      <alignment vertical="center" wrapText="1"/>
    </xf>
    <xf numFmtId="43" fontId="43" fillId="31" borderId="0" xfId="0" applyNumberFormat="1" applyFont="1" applyFill="1" applyBorder="1" applyAlignment="1">
      <alignment horizontal="center" vertical="center"/>
    </xf>
    <xf numFmtId="0" fontId="7" fillId="6" borderId="0" xfId="0" applyFont="1" applyFill="1" applyBorder="1" applyAlignment="1" applyProtection="1">
      <alignment horizontal="left"/>
      <protection locked="0"/>
    </xf>
    <xf numFmtId="0" fontId="7" fillId="6" borderId="0" xfId="0" applyFont="1" applyFill="1" applyBorder="1" applyProtection="1">
      <protection locked="0"/>
    </xf>
    <xf numFmtId="0" fontId="18" fillId="4" borderId="0" xfId="285" applyFont="1" applyFill="1" applyBorder="1" applyAlignment="1" applyProtection="1">
      <alignment vertical="center" textRotation="90"/>
      <protection locked="0"/>
    </xf>
    <xf numFmtId="2" fontId="6" fillId="4" borderId="0" xfId="0" applyNumberFormat="1" applyFont="1" applyFill="1" applyBorder="1" applyAlignment="1" applyProtection="1">
      <alignment horizontal="left"/>
      <protection locked="0"/>
    </xf>
    <xf numFmtId="2" fontId="7" fillId="4" borderId="0" xfId="0" applyNumberFormat="1" applyFont="1" applyFill="1" applyBorder="1" applyAlignment="1" applyProtection="1">
      <alignment horizontal="left"/>
      <protection locked="0"/>
    </xf>
    <xf numFmtId="0" fontId="64" fillId="4" borderId="0" xfId="0" applyFont="1" applyFill="1" applyBorder="1" applyProtection="1">
      <protection locked="0"/>
    </xf>
    <xf numFmtId="0" fontId="64" fillId="32" borderId="0" xfId="0" applyFont="1" applyFill="1" applyBorder="1" applyProtection="1">
      <protection locked="0"/>
    </xf>
    <xf numFmtId="0" fontId="66" fillId="4" borderId="0" xfId="0" applyFont="1" applyFill="1" applyBorder="1" applyProtection="1">
      <protection locked="0"/>
    </xf>
    <xf numFmtId="2" fontId="7" fillId="4" borderId="0" xfId="0" applyNumberFormat="1" applyFont="1" applyFill="1" applyBorder="1" applyAlignment="1" applyProtection="1">
      <alignment horizontal="center"/>
      <protection locked="0"/>
    </xf>
    <xf numFmtId="2" fontId="79" fillId="4" borderId="0" xfId="0" applyNumberFormat="1" applyFont="1" applyFill="1" applyBorder="1" applyAlignment="1" applyProtection="1">
      <alignment horizontal="left"/>
      <protection locked="0"/>
    </xf>
    <xf numFmtId="0" fontId="72" fillId="4" borderId="0" xfId="0" applyFont="1" applyFill="1" applyBorder="1"/>
    <xf numFmtId="2" fontId="45" fillId="23" borderId="0" xfId="0" applyNumberFormat="1" applyFont="1" applyFill="1" applyBorder="1" applyProtection="1">
      <protection locked="0"/>
    </xf>
    <xf numFmtId="0" fontId="6" fillId="33" borderId="0" xfId="0" applyFont="1" applyFill="1" applyBorder="1" applyAlignment="1" applyProtection="1">
      <alignment horizontal="center"/>
      <protection locked="0"/>
    </xf>
    <xf numFmtId="2" fontId="7" fillId="33" borderId="0" xfId="0" applyNumberFormat="1" applyFont="1" applyFill="1" applyBorder="1" applyAlignment="1" applyProtection="1">
      <alignment horizontal="center"/>
      <protection locked="0"/>
    </xf>
    <xf numFmtId="0" fontId="7" fillId="33" borderId="0" xfId="0" applyFont="1" applyFill="1" applyBorder="1" applyProtection="1">
      <protection locked="0"/>
    </xf>
    <xf numFmtId="0" fontId="65" fillId="33" borderId="1" xfId="287" applyFont="1" applyFill="1" applyBorder="1" applyProtection="1">
      <protection locked="0"/>
    </xf>
    <xf numFmtId="0" fontId="44" fillId="33" borderId="1" xfId="287" applyFont="1" applyFill="1" applyBorder="1" applyProtection="1">
      <protection locked="0"/>
    </xf>
    <xf numFmtId="0" fontId="65" fillId="34" borderId="1" xfId="287" applyFont="1" applyFill="1" applyBorder="1" applyProtection="1">
      <protection locked="0"/>
    </xf>
    <xf numFmtId="0" fontId="44" fillId="34" borderId="1" xfId="287" applyFont="1" applyFill="1" applyBorder="1" applyProtection="1">
      <protection locked="0"/>
    </xf>
    <xf numFmtId="0" fontId="66" fillId="34" borderId="0" xfId="0" applyFont="1" applyFill="1" applyBorder="1" applyProtection="1">
      <protection locked="0"/>
    </xf>
    <xf numFmtId="0" fontId="66" fillId="35" borderId="0" xfId="0" applyFont="1" applyFill="1" applyBorder="1" applyAlignment="1" applyProtection="1">
      <alignment vertical="center"/>
      <protection locked="0"/>
    </xf>
    <xf numFmtId="49" fontId="65" fillId="34" borderId="1" xfId="287" applyNumberFormat="1" applyFont="1" applyFill="1" applyBorder="1" applyProtection="1">
      <protection locked="0"/>
    </xf>
    <xf numFmtId="49" fontId="44" fillId="34" borderId="1" xfId="287" applyNumberFormat="1" applyFont="1" applyFill="1" applyBorder="1" applyProtection="1">
      <protection locked="0"/>
    </xf>
    <xf numFmtId="165" fontId="65" fillId="34" borderId="1" xfId="287" applyNumberFormat="1" applyFont="1" applyFill="1" applyBorder="1" applyProtection="1">
      <protection locked="0"/>
    </xf>
    <xf numFmtId="165" fontId="44" fillId="34" borderId="1" xfId="287" applyNumberFormat="1" applyFont="1" applyFill="1" applyBorder="1" applyProtection="1">
      <protection locked="0"/>
    </xf>
    <xf numFmtId="1" fontId="44" fillId="34" borderId="1" xfId="287" applyNumberFormat="1" applyFont="1" applyFill="1" applyBorder="1" applyProtection="1">
      <protection locked="0"/>
    </xf>
    <xf numFmtId="165" fontId="66" fillId="33" borderId="2" xfId="289" applyNumberFormat="1" applyFont="1" applyFill="1" applyBorder="1" applyProtection="1">
      <protection locked="0"/>
    </xf>
    <xf numFmtId="2" fontId="44" fillId="34" borderId="1" xfId="287" applyNumberFormat="1" applyFont="1" applyFill="1" applyBorder="1" applyProtection="1">
      <protection locked="0"/>
    </xf>
    <xf numFmtId="2" fontId="45" fillId="35" borderId="5" xfId="289" applyNumberFormat="1" applyFont="1" applyFill="1" applyBorder="1" applyProtection="1">
      <protection locked="0"/>
    </xf>
    <xf numFmtId="2" fontId="45" fillId="35" borderId="1" xfId="289" applyNumberFormat="1" applyFont="1" applyFill="1" applyBorder="1" applyProtection="1">
      <protection locked="0"/>
    </xf>
    <xf numFmtId="0" fontId="67" fillId="35" borderId="0" xfId="289" applyFont="1" applyFill="1" applyBorder="1" applyProtection="1">
      <protection locked="0"/>
    </xf>
    <xf numFmtId="0" fontId="67" fillId="35" borderId="3" xfId="289" applyFont="1" applyFill="1" applyBorder="1" applyProtection="1">
      <protection locked="0"/>
    </xf>
    <xf numFmtId="2" fontId="65" fillId="34" borderId="1" xfId="287" applyNumberFormat="1" applyFont="1" applyFill="1" applyBorder="1" applyProtection="1">
      <protection locked="0"/>
    </xf>
    <xf numFmtId="1" fontId="65" fillId="34" borderId="1" xfId="287" applyNumberFormat="1" applyFont="1" applyFill="1" applyBorder="1" applyProtection="1">
      <protection locked="0"/>
    </xf>
    <xf numFmtId="167" fontId="65" fillId="34" borderId="1" xfId="287" applyNumberFormat="1" applyFont="1" applyFill="1" applyBorder="1" applyProtection="1">
      <protection locked="0"/>
    </xf>
    <xf numFmtId="167" fontId="44" fillId="34" borderId="1" xfId="287" applyNumberFormat="1" applyFont="1" applyFill="1" applyBorder="1" applyProtection="1">
      <protection locked="0"/>
    </xf>
    <xf numFmtId="165" fontId="44" fillId="34" borderId="5" xfId="287" applyNumberFormat="1" applyFont="1" applyFill="1" applyBorder="1" applyProtection="1">
      <protection locked="0"/>
    </xf>
    <xf numFmtId="165" fontId="44" fillId="34" borderId="0" xfId="287" applyNumberFormat="1" applyFont="1" applyFill="1" applyBorder="1" applyProtection="1">
      <protection locked="0"/>
    </xf>
    <xf numFmtId="165" fontId="44" fillId="34" borderId="3" xfId="287" applyNumberFormat="1" applyFont="1" applyFill="1" applyBorder="1" applyProtection="1">
      <protection locked="0"/>
    </xf>
    <xf numFmtId="165" fontId="65" fillId="34" borderId="2" xfId="287" applyNumberFormat="1" applyFont="1" applyFill="1" applyBorder="1" applyProtection="1">
      <protection locked="0"/>
    </xf>
    <xf numFmtId="165" fontId="44" fillId="34" borderId="2" xfId="287" applyNumberFormat="1" applyFont="1" applyFill="1" applyBorder="1" applyProtection="1">
      <protection locked="0"/>
    </xf>
    <xf numFmtId="0" fontId="25" fillId="33" borderId="0" xfId="0" applyFont="1" applyFill="1" applyProtection="1">
      <protection locked="0"/>
    </xf>
    <xf numFmtId="0" fontId="30" fillId="33" borderId="0" xfId="286" applyFont="1" applyFill="1" applyBorder="1" applyProtection="1">
      <protection locked="0"/>
    </xf>
    <xf numFmtId="0" fontId="6" fillId="33" borderId="0" xfId="0" applyFont="1" applyFill="1" applyBorder="1" applyProtection="1">
      <protection locked="0"/>
    </xf>
    <xf numFmtId="165" fontId="31" fillId="33" borderId="1" xfId="291" applyFont="1" applyFill="1"/>
    <xf numFmtId="167" fontId="44" fillId="35" borderId="1" xfId="291" applyNumberFormat="1" applyFont="1" applyFill="1" applyBorder="1" applyProtection="1">
      <protection locked="0"/>
    </xf>
    <xf numFmtId="2" fontId="44" fillId="35" borderId="1" xfId="291" applyNumberFormat="1" applyFont="1" applyFill="1" applyBorder="1" applyProtection="1">
      <protection locked="0"/>
    </xf>
    <xf numFmtId="0" fontId="7" fillId="33" borderId="0" xfId="0" applyFont="1" applyFill="1" applyProtection="1">
      <protection locked="0"/>
    </xf>
    <xf numFmtId="165" fontId="31" fillId="33" borderId="0" xfId="291" applyFont="1" applyFill="1" applyBorder="1"/>
    <xf numFmtId="0" fontId="7" fillId="33" borderId="5" xfId="0" applyFont="1" applyFill="1" applyBorder="1" applyProtection="1">
      <protection locked="0"/>
    </xf>
    <xf numFmtId="2" fontId="29" fillId="33" borderId="5" xfId="291" applyNumberFormat="1" applyFont="1" applyFill="1" applyBorder="1" applyProtection="1">
      <protection locked="0"/>
    </xf>
    <xf numFmtId="2" fontId="29" fillId="33" borderId="0" xfId="291" applyNumberFormat="1" applyFont="1" applyFill="1" applyBorder="1" applyProtection="1">
      <protection locked="0"/>
    </xf>
    <xf numFmtId="2" fontId="29" fillId="33" borderId="3" xfId="291" applyNumberFormat="1" applyFont="1" applyFill="1" applyBorder="1" applyProtection="1">
      <protection locked="0"/>
    </xf>
    <xf numFmtId="2" fontId="44" fillId="35" borderId="1" xfId="291" quotePrefix="1" applyNumberFormat="1" applyFont="1" applyFill="1" applyBorder="1" applyProtection="1">
      <protection locked="0"/>
    </xf>
    <xf numFmtId="170" fontId="44" fillId="35" borderId="1" xfId="291" applyNumberFormat="1" applyFont="1" applyFill="1" applyBorder="1" applyProtection="1">
      <protection locked="0"/>
    </xf>
    <xf numFmtId="0" fontId="66" fillId="34" borderId="2" xfId="0" applyFont="1" applyFill="1" applyBorder="1" applyProtection="1">
      <protection locked="0"/>
    </xf>
    <xf numFmtId="165" fontId="44" fillId="35" borderId="1" xfId="291" applyFont="1" applyFill="1" applyBorder="1"/>
    <xf numFmtId="0" fontId="42" fillId="14" borderId="23" xfId="0" applyNumberFormat="1" applyFont="1" applyFill="1" applyBorder="1" applyAlignment="1">
      <alignment horizontal="left" vertical="center" indent="1"/>
    </xf>
    <xf numFmtId="0" fontId="81" fillId="0" borderId="0" xfId="0" applyFont="1" applyProtection="1">
      <protection locked="0"/>
    </xf>
    <xf numFmtId="165" fontId="7" fillId="0" borderId="0" xfId="0" applyNumberFormat="1" applyFont="1" applyFill="1" applyProtection="1">
      <protection locked="0"/>
    </xf>
    <xf numFmtId="0" fontId="44" fillId="3" borderId="1" xfId="287" applyFont="1" applyFill="1" applyBorder="1"/>
    <xf numFmtId="0" fontId="44" fillId="3" borderId="0" xfId="0" applyFont="1" applyFill="1" applyBorder="1" applyProtection="1">
      <protection locked="0"/>
    </xf>
    <xf numFmtId="0" fontId="44" fillId="3" borderId="0" xfId="0" applyFont="1" applyFill="1" applyBorder="1" applyAlignment="1" applyProtection="1">
      <alignment vertical="center"/>
      <protection locked="0"/>
    </xf>
    <xf numFmtId="1" fontId="44" fillId="3" borderId="1" xfId="287" applyNumberFormat="1" applyFont="1" applyFill="1" applyBorder="1"/>
    <xf numFmtId="0" fontId="44" fillId="3" borderId="5" xfId="289" applyFont="1" applyFill="1" applyBorder="1" applyProtection="1">
      <protection locked="0"/>
    </xf>
    <xf numFmtId="0" fontId="64" fillId="3" borderId="0" xfId="289" applyFont="1" applyFill="1" applyBorder="1" applyProtection="1">
      <protection locked="0"/>
    </xf>
    <xf numFmtId="0" fontId="64" fillId="3" borderId="3" xfId="289" applyFont="1" applyFill="1" applyBorder="1" applyProtection="1">
      <protection locked="0"/>
    </xf>
    <xf numFmtId="2" fontId="44" fillId="3" borderId="1" xfId="287" applyNumberFormat="1" applyFont="1" applyFill="1" applyBorder="1"/>
    <xf numFmtId="0" fontId="44" fillId="3" borderId="5" xfId="287" applyFont="1" applyFill="1" applyBorder="1" applyProtection="1">
      <protection locked="0"/>
    </xf>
    <xf numFmtId="0" fontId="44" fillId="3" borderId="0" xfId="287" applyFont="1" applyFill="1" applyBorder="1" applyProtection="1">
      <protection locked="0"/>
    </xf>
    <xf numFmtId="165" fontId="44" fillId="3" borderId="3" xfId="287" applyNumberFormat="1" applyFont="1" applyFill="1" applyBorder="1" applyProtection="1">
      <protection locked="0"/>
    </xf>
    <xf numFmtId="165" fontId="44" fillId="3" borderId="2" xfId="287" applyNumberFormat="1" applyFont="1" applyFill="1" applyBorder="1" applyProtection="1">
      <protection locked="0"/>
    </xf>
    <xf numFmtId="165" fontId="44" fillId="3" borderId="5" xfId="287" applyNumberFormat="1" applyFont="1" applyFill="1" applyBorder="1" applyProtection="1">
      <protection locked="0"/>
    </xf>
    <xf numFmtId="0" fontId="44" fillId="3" borderId="3" xfId="287" applyFont="1" applyFill="1" applyBorder="1" applyProtection="1">
      <protection locked="0"/>
    </xf>
    <xf numFmtId="0" fontId="44" fillId="3" borderId="2" xfId="287" applyFont="1" applyFill="1" applyBorder="1" applyProtection="1">
      <protection locked="0"/>
    </xf>
    <xf numFmtId="0" fontId="68" fillId="3" borderId="0" xfId="286" applyFont="1" applyFill="1" applyBorder="1" applyProtection="1">
      <protection locked="0"/>
    </xf>
    <xf numFmtId="0" fontId="83" fillId="23" borderId="0" xfId="0" applyFont="1" applyFill="1" applyBorder="1"/>
    <xf numFmtId="0" fontId="83" fillId="3" borderId="0" xfId="0" applyFont="1" applyFill="1" applyBorder="1" applyProtection="1">
      <protection locked="0"/>
    </xf>
    <xf numFmtId="0" fontId="83" fillId="3" borderId="0" xfId="0" applyFont="1" applyFill="1" applyBorder="1" applyAlignment="1" applyProtection="1">
      <alignment vertical="center"/>
      <protection locked="0"/>
    </xf>
    <xf numFmtId="165" fontId="83" fillId="3" borderId="2" xfId="289" applyNumberFormat="1" applyFont="1" applyFill="1" applyBorder="1" applyProtection="1">
      <protection locked="0"/>
    </xf>
    <xf numFmtId="0" fontId="84" fillId="3" borderId="0" xfId="289" applyFont="1" applyFill="1" applyBorder="1" applyProtection="1">
      <protection locked="0"/>
    </xf>
    <xf numFmtId="0" fontId="84" fillId="3" borderId="3" xfId="289" applyFont="1" applyFill="1" applyBorder="1" applyProtection="1">
      <protection locked="0"/>
    </xf>
    <xf numFmtId="0" fontId="70" fillId="3" borderId="0" xfId="0" applyFont="1" applyFill="1" applyBorder="1"/>
    <xf numFmtId="0" fontId="85" fillId="3" borderId="0" xfId="0" applyFont="1" applyFill="1" applyBorder="1"/>
    <xf numFmtId="0" fontId="70" fillId="3" borderId="0" xfId="0" applyFont="1" applyFill="1" applyBorder="1" applyAlignment="1">
      <alignment vertical="center"/>
    </xf>
    <xf numFmtId="167" fontId="70" fillId="3" borderId="0" xfId="0" applyNumberFormat="1" applyFont="1" applyFill="1" applyBorder="1" applyAlignment="1">
      <alignment vertical="center"/>
    </xf>
    <xf numFmtId="167" fontId="44" fillId="24" borderId="1" xfId="291" applyNumberFormat="1" applyFont="1" applyFill="1" applyBorder="1" applyProtection="1">
      <protection locked="0"/>
    </xf>
    <xf numFmtId="2" fontId="44" fillId="24" borderId="1" xfId="291" applyNumberFormat="1" applyFont="1" applyFill="1" applyBorder="1" applyProtection="1">
      <protection locked="0"/>
    </xf>
    <xf numFmtId="0" fontId="87" fillId="23" borderId="0" xfId="0" applyFont="1" applyFill="1" applyBorder="1" applyProtection="1">
      <protection locked="0"/>
    </xf>
    <xf numFmtId="2" fontId="44" fillId="24" borderId="1" xfId="291" quotePrefix="1" applyNumberFormat="1" applyFont="1" applyFill="1" applyBorder="1" applyProtection="1">
      <protection locked="0"/>
    </xf>
    <xf numFmtId="170" fontId="44" fillId="24" borderId="1" xfId="291" applyNumberFormat="1" applyFont="1" applyFill="1" applyBorder="1" applyProtection="1">
      <protection locked="0"/>
    </xf>
    <xf numFmtId="0" fontId="66" fillId="23" borderId="2" xfId="0" applyFont="1" applyFill="1" applyBorder="1" applyProtection="1">
      <protection locked="0"/>
    </xf>
    <xf numFmtId="2" fontId="18" fillId="16" borderId="0" xfId="0" applyNumberFormat="1" applyFont="1" applyFill="1" applyAlignment="1" applyProtection="1">
      <alignment vertical="center" textRotation="90"/>
      <protection locked="0"/>
    </xf>
    <xf numFmtId="0" fontId="42" fillId="8" borderId="0" xfId="142" applyNumberFormat="1" applyFont="1" applyFill="1" applyBorder="1" applyAlignment="1">
      <alignment horizontal="left" vertical="center"/>
    </xf>
    <xf numFmtId="0" fontId="0" fillId="2" borderId="0" xfId="0" applyFont="1" applyFill="1" applyBorder="1" applyAlignment="1">
      <alignment horizontal="center" vertical="center" wrapText="1"/>
    </xf>
    <xf numFmtId="167" fontId="6" fillId="12" borderId="0" xfId="0" applyNumberFormat="1" applyFont="1" applyFill="1" applyAlignment="1">
      <alignment horizontal="center"/>
    </xf>
    <xf numFmtId="1" fontId="44" fillId="18" borderId="1" xfId="287" applyNumberFormat="1" applyFont="1" applyFill="1" applyBorder="1"/>
    <xf numFmtId="0" fontId="38" fillId="9" borderId="0" xfId="1732"/>
    <xf numFmtId="165" fontId="35" fillId="9" borderId="0" xfId="287" applyNumberFormat="1" applyFont="1" applyBorder="1" applyProtection="1">
      <protection locked="0"/>
    </xf>
    <xf numFmtId="0" fontId="36" fillId="2" borderId="0" xfId="1732" applyFont="1" applyFill="1" applyBorder="1" applyProtection="1">
      <protection locked="0"/>
    </xf>
    <xf numFmtId="0" fontId="11" fillId="2" borderId="0" xfId="286" applyFont="1" applyFill="1" applyBorder="1" applyProtection="1">
      <protection locked="0"/>
    </xf>
    <xf numFmtId="0" fontId="44" fillId="36" borderId="1" xfId="287" applyFont="1" applyFill="1"/>
    <xf numFmtId="0" fontId="44" fillId="36" borderId="0" xfId="1732" applyFont="1" applyFill="1" applyProtection="1">
      <protection locked="0"/>
    </xf>
    <xf numFmtId="0" fontId="44" fillId="36" borderId="0" xfId="1732" applyFont="1" applyFill="1" applyAlignment="1" applyProtection="1">
      <alignment vertical="center"/>
      <protection locked="0"/>
    </xf>
    <xf numFmtId="0" fontId="44" fillId="36" borderId="2" xfId="287" applyFont="1" applyFill="1" applyBorder="1"/>
    <xf numFmtId="2" fontId="44" fillId="36" borderId="1" xfId="287" applyNumberFormat="1" applyFont="1" applyFill="1"/>
    <xf numFmtId="0" fontId="44" fillId="36" borderId="5" xfId="289" applyFont="1" applyFill="1" applyBorder="1" applyProtection="1">
      <protection locked="0"/>
    </xf>
    <xf numFmtId="0" fontId="64" fillId="36" borderId="0" xfId="289" applyFont="1" applyFill="1" applyBorder="1" applyProtection="1">
      <protection locked="0"/>
    </xf>
    <xf numFmtId="0" fontId="64" fillId="36" borderId="3" xfId="289" applyFont="1" applyFill="1" applyBorder="1" applyProtection="1">
      <protection locked="0"/>
    </xf>
    <xf numFmtId="0" fontId="44" fillId="36" borderId="5" xfId="287" applyFont="1" applyFill="1" applyBorder="1" applyProtection="1">
      <protection locked="0"/>
    </xf>
    <xf numFmtId="0" fontId="44" fillId="36" borderId="0" xfId="287" applyFont="1" applyFill="1" applyBorder="1" applyProtection="1">
      <protection locked="0"/>
    </xf>
    <xf numFmtId="165" fontId="44" fillId="36" borderId="3" xfId="287" applyNumberFormat="1" applyFont="1" applyFill="1" applyBorder="1" applyProtection="1">
      <protection locked="0"/>
    </xf>
    <xf numFmtId="165" fontId="44" fillId="36" borderId="2" xfId="287" applyNumberFormat="1" applyFont="1" applyFill="1" applyBorder="1" applyProtection="1">
      <protection locked="0"/>
    </xf>
    <xf numFmtId="165" fontId="44" fillId="36" borderId="5" xfId="287" applyNumberFormat="1" applyFont="1" applyFill="1" applyBorder="1" applyProtection="1">
      <protection locked="0"/>
    </xf>
    <xf numFmtId="165" fontId="44" fillId="36" borderId="0" xfId="287" applyNumberFormat="1" applyFont="1" applyFill="1" applyBorder="1" applyProtection="1">
      <protection locked="0"/>
    </xf>
    <xf numFmtId="0" fontId="44" fillId="36" borderId="3" xfId="287" applyFont="1" applyFill="1" applyBorder="1" applyProtection="1">
      <protection locked="0"/>
    </xf>
    <xf numFmtId="0" fontId="44" fillId="36" borderId="2" xfId="287" applyFont="1" applyFill="1" applyBorder="1" applyProtection="1">
      <protection locked="0"/>
    </xf>
    <xf numFmtId="1" fontId="44" fillId="36" borderId="1" xfId="287" applyNumberFormat="1" applyFont="1" applyFill="1"/>
    <xf numFmtId="0" fontId="44" fillId="37" borderId="1" xfId="287" applyFont="1" applyFill="1"/>
    <xf numFmtId="1" fontId="44" fillId="37" borderId="1" xfId="287" applyNumberFormat="1" applyFont="1" applyFill="1"/>
    <xf numFmtId="2" fontId="44" fillId="37" borderId="1" xfId="287" applyNumberFormat="1" applyFont="1" applyFill="1"/>
    <xf numFmtId="167" fontId="44" fillId="37" borderId="1" xfId="287" applyNumberFormat="1" applyFont="1" applyFill="1"/>
    <xf numFmtId="165" fontId="44" fillId="38" borderId="1" xfId="291" applyFont="1" applyFill="1"/>
    <xf numFmtId="167" fontId="44" fillId="38" borderId="1" xfId="291" applyNumberFormat="1" applyFont="1" applyFill="1"/>
    <xf numFmtId="2" fontId="44" fillId="38" borderId="1" xfId="291" applyNumberFormat="1" applyFont="1" applyFill="1"/>
    <xf numFmtId="0" fontId="83" fillId="9" borderId="0" xfId="1732" applyFont="1"/>
    <xf numFmtId="0" fontId="44" fillId="39" borderId="1" xfId="287" applyFont="1" applyFill="1"/>
    <xf numFmtId="175" fontId="7" fillId="0" borderId="0" xfId="0" applyNumberFormat="1" applyFont="1"/>
    <xf numFmtId="0" fontId="74" fillId="2" borderId="0" xfId="0" applyFont="1" applyFill="1" applyBorder="1"/>
    <xf numFmtId="0" fontId="72" fillId="2" borderId="0" xfId="0" applyFont="1" applyFill="1" applyBorder="1"/>
    <xf numFmtId="1" fontId="72" fillId="2" borderId="0" xfId="0" applyNumberFormat="1" applyFont="1" applyFill="1" applyBorder="1"/>
    <xf numFmtId="2" fontId="72" fillId="2" borderId="0" xfId="0" applyNumberFormat="1" applyFont="1" applyFill="1" applyBorder="1"/>
    <xf numFmtId="0" fontId="90" fillId="0" borderId="0" xfId="0" applyFont="1" applyProtection="1">
      <protection locked="0"/>
    </xf>
    <xf numFmtId="0" fontId="95" fillId="2" borderId="0" xfId="0" applyFont="1" applyFill="1" applyBorder="1" applyProtection="1">
      <protection locked="0"/>
    </xf>
    <xf numFmtId="0" fontId="91" fillId="2" borderId="0" xfId="0" applyFont="1" applyFill="1" applyBorder="1" applyProtection="1">
      <protection locked="0"/>
    </xf>
    <xf numFmtId="0" fontId="96" fillId="36" borderId="1" xfId="1785" applyFont="1" applyFill="1"/>
    <xf numFmtId="0" fontId="96" fillId="36" borderId="0" xfId="0" applyFont="1" applyFill="1" applyProtection="1">
      <protection locked="0"/>
    </xf>
    <xf numFmtId="0" fontId="96" fillId="36" borderId="0" xfId="0" applyFont="1" applyFill="1" applyAlignment="1" applyProtection="1">
      <alignment vertical="center"/>
      <protection locked="0"/>
    </xf>
    <xf numFmtId="0" fontId="96" fillId="37" borderId="1" xfId="1785" applyFont="1" applyFill="1"/>
    <xf numFmtId="1" fontId="96" fillId="36" borderId="1" xfId="1785" applyNumberFormat="1" applyFont="1" applyFill="1"/>
    <xf numFmtId="0" fontId="96" fillId="36" borderId="2" xfId="1785" applyFont="1" applyFill="1" applyBorder="1"/>
    <xf numFmtId="2" fontId="96" fillId="36" borderId="1" xfId="1785" applyNumberFormat="1" applyFont="1" applyFill="1"/>
    <xf numFmtId="0" fontId="96" fillId="36" borderId="5" xfId="1783" applyFont="1" applyFill="1" applyBorder="1" applyProtection="1">
      <protection locked="0"/>
    </xf>
    <xf numFmtId="0" fontId="97" fillId="36" borderId="0" xfId="1783" applyFont="1" applyFill="1" applyBorder="1" applyProtection="1">
      <protection locked="0"/>
    </xf>
    <xf numFmtId="0" fontId="97" fillId="36" borderId="3" xfId="1783" applyFont="1" applyFill="1" applyBorder="1" applyProtection="1">
      <protection locked="0"/>
    </xf>
    <xf numFmtId="2" fontId="96" fillId="37" borderId="1" xfId="1785" applyNumberFormat="1" applyFont="1" applyFill="1"/>
    <xf numFmtId="167" fontId="96" fillId="37" borderId="1" xfId="1785" applyNumberFormat="1" applyFont="1" applyFill="1"/>
    <xf numFmtId="0" fontId="96" fillId="36" borderId="5" xfId="1785" applyFont="1" applyFill="1" applyBorder="1" applyProtection="1">
      <protection locked="0"/>
    </xf>
    <xf numFmtId="0" fontId="96" fillId="36" borderId="0" xfId="1785" applyFont="1" applyFill="1" applyBorder="1" applyProtection="1">
      <protection locked="0"/>
    </xf>
    <xf numFmtId="165" fontId="96" fillId="36" borderId="3" xfId="1785" applyNumberFormat="1" applyFont="1" applyFill="1" applyBorder="1" applyProtection="1">
      <protection locked="0"/>
    </xf>
    <xf numFmtId="165" fontId="96" fillId="36" borderId="2" xfId="1785" applyNumberFormat="1" applyFont="1" applyFill="1" applyBorder="1" applyProtection="1">
      <protection locked="0"/>
    </xf>
    <xf numFmtId="165" fontId="96" fillId="36" borderId="5" xfId="1785" applyNumberFormat="1" applyFont="1" applyFill="1" applyBorder="1" applyProtection="1">
      <protection locked="0"/>
    </xf>
    <xf numFmtId="165" fontId="96" fillId="36" borderId="0" xfId="1785" applyNumberFormat="1" applyFont="1" applyFill="1" applyBorder="1" applyProtection="1">
      <protection locked="0"/>
    </xf>
    <xf numFmtId="0" fontId="96" fillId="36" borderId="3" xfId="1785" applyFont="1" applyFill="1" applyBorder="1" applyProtection="1">
      <protection locked="0"/>
    </xf>
    <xf numFmtId="0" fontId="96" fillId="36" borderId="2" xfId="1785" applyFont="1" applyFill="1" applyBorder="1" applyProtection="1">
      <protection locked="0"/>
    </xf>
    <xf numFmtId="165" fontId="98" fillId="9" borderId="0" xfId="1785" applyNumberFormat="1" applyFont="1" applyBorder="1" applyProtection="1">
      <protection locked="0"/>
    </xf>
    <xf numFmtId="0" fontId="92" fillId="2" borderId="0" xfId="1782" applyFont="1" applyFill="1" applyBorder="1" applyProtection="1">
      <protection locked="0"/>
    </xf>
    <xf numFmtId="165" fontId="96" fillId="38" borderId="1" xfId="291" applyFont="1" applyFill="1"/>
    <xf numFmtId="0" fontId="83" fillId="0" borderId="0" xfId="0" applyFont="1"/>
    <xf numFmtId="167" fontId="96" fillId="38" borderId="1" xfId="291" applyNumberFormat="1" applyFont="1" applyFill="1"/>
    <xf numFmtId="2" fontId="96" fillId="38" borderId="1" xfId="291" applyNumberFormat="1" applyFont="1" applyFill="1"/>
    <xf numFmtId="165" fontId="44" fillId="24" borderId="6" xfId="291" applyFont="1" applyFill="1" applyBorder="1"/>
    <xf numFmtId="167" fontId="44" fillId="24" borderId="6" xfId="291" applyNumberFormat="1" applyFont="1" applyFill="1" applyBorder="1"/>
    <xf numFmtId="2" fontId="44" fillId="24" borderId="6" xfId="291" applyNumberFormat="1" applyFont="1" applyFill="1" applyBorder="1"/>
    <xf numFmtId="0" fontId="11" fillId="4" borderId="0" xfId="286" applyFont="1" applyBorder="1" applyProtection="1">
      <protection locked="0"/>
    </xf>
    <xf numFmtId="0" fontId="19" fillId="4" borderId="0" xfId="286" applyFont="1" applyBorder="1" applyAlignment="1" applyProtection="1">
      <alignment horizontal="left"/>
      <protection locked="0"/>
    </xf>
    <xf numFmtId="1" fontId="72" fillId="2" borderId="0" xfId="0" quotePrefix="1" applyNumberFormat="1" applyFont="1" applyFill="1" applyBorder="1"/>
    <xf numFmtId="0" fontId="72" fillId="2" borderId="0" xfId="0" quotePrefix="1" applyFont="1" applyFill="1" applyBorder="1"/>
    <xf numFmtId="168" fontId="41" fillId="2" borderId="0" xfId="0" applyNumberFormat="1" applyFont="1" applyFill="1" applyBorder="1" applyAlignment="1">
      <alignment horizontal="left" vertical="center" indent="1"/>
    </xf>
    <xf numFmtId="178" fontId="41" fillId="2" borderId="0" xfId="125" applyNumberFormat="1" applyFont="1" applyFill="1" applyBorder="1" applyAlignment="1">
      <alignment horizontal="left" vertical="center" indent="1"/>
    </xf>
    <xf numFmtId="0" fontId="99" fillId="2" borderId="0" xfId="0" applyFont="1" applyFill="1"/>
    <xf numFmtId="0" fontId="0" fillId="2" borderId="0" xfId="0" applyFill="1"/>
    <xf numFmtId="0" fontId="100" fillId="2" borderId="0" xfId="0" applyFont="1" applyFill="1"/>
    <xf numFmtId="0" fontId="39" fillId="2" borderId="0" xfId="0" applyFont="1" applyFill="1"/>
    <xf numFmtId="0" fontId="0" fillId="2" borderId="0" xfId="0" applyFill="1" applyAlignment="1">
      <alignment horizontal="center"/>
    </xf>
    <xf numFmtId="165" fontId="0" fillId="17" borderId="0" xfId="0" applyNumberFormat="1" applyFill="1"/>
    <xf numFmtId="0" fontId="0" fillId="2" borderId="0" xfId="0" applyFont="1" applyFill="1"/>
    <xf numFmtId="0" fontId="0" fillId="2" borderId="0" xfId="0" applyFont="1" applyFill="1" applyAlignment="1">
      <alignment horizontal="center"/>
    </xf>
    <xf numFmtId="165" fontId="0" fillId="2" borderId="0" xfId="0" applyNumberFormat="1" applyFill="1"/>
    <xf numFmtId="165" fontId="0" fillId="2" borderId="0" xfId="0" applyNumberFormat="1" applyFont="1" applyFill="1"/>
    <xf numFmtId="0" fontId="101" fillId="2" borderId="0" xfId="0" applyFont="1" applyFill="1"/>
    <xf numFmtId="165" fontId="39" fillId="2" borderId="0" xfId="0" applyNumberFormat="1" applyFont="1" applyFill="1"/>
    <xf numFmtId="0" fontId="102" fillId="2" borderId="0" xfId="0" applyFont="1" applyFill="1"/>
    <xf numFmtId="0" fontId="0" fillId="2" borderId="0" xfId="0" applyFill="1" applyAlignment="1">
      <alignment horizontal="right"/>
    </xf>
    <xf numFmtId="173" fontId="0" fillId="2" borderId="0" xfId="1408" applyNumberFormat="1" applyFont="1" applyFill="1"/>
    <xf numFmtId="43" fontId="0" fillId="2" borderId="0" xfId="0" applyNumberFormat="1" applyFill="1"/>
    <xf numFmtId="43" fontId="0" fillId="2" borderId="0" xfId="0" applyNumberFormat="1" applyFont="1" applyFill="1"/>
    <xf numFmtId="0" fontId="103" fillId="5" borderId="0" xfId="0" applyFont="1" applyFill="1" applyBorder="1" applyProtection="1">
      <protection locked="0"/>
    </xf>
    <xf numFmtId="0" fontId="27" fillId="2" borderId="0" xfId="285" applyFont="1" applyFill="1" applyBorder="1" applyProtection="1">
      <protection locked="0"/>
    </xf>
    <xf numFmtId="0" fontId="6" fillId="2" borderId="0" xfId="0" applyFont="1" applyFill="1" applyBorder="1" applyAlignment="1" applyProtection="1">
      <alignment horizontal="center"/>
      <protection locked="0"/>
    </xf>
    <xf numFmtId="0" fontId="6" fillId="2" borderId="0" xfId="0" applyFont="1" applyFill="1" applyBorder="1" applyProtection="1">
      <protection locked="0"/>
    </xf>
    <xf numFmtId="0" fontId="7" fillId="2" borderId="0" xfId="0" applyFont="1" applyFill="1" applyBorder="1" applyAlignment="1" applyProtection="1">
      <alignment horizontal="center" vertical="center"/>
      <protection locked="0"/>
    </xf>
    <xf numFmtId="165" fontId="6" fillId="2" borderId="0" xfId="0" applyNumberFormat="1" applyFont="1" applyFill="1" applyBorder="1" applyAlignment="1" applyProtection="1">
      <alignment horizontal="center" vertical="center"/>
      <protection locked="0"/>
    </xf>
    <xf numFmtId="0" fontId="6" fillId="2" borderId="0" xfId="0" applyFont="1" applyFill="1" applyBorder="1" applyAlignment="1" applyProtection="1">
      <alignment horizontal="center" vertical="center"/>
      <protection locked="0"/>
    </xf>
    <xf numFmtId="0" fontId="7" fillId="2" borderId="0" xfId="0" applyFont="1" applyFill="1" applyBorder="1" applyAlignment="1" applyProtection="1">
      <alignment horizontal="center" vertical="center" wrapText="1"/>
      <protection locked="0"/>
    </xf>
    <xf numFmtId="0" fontId="7" fillId="2" borderId="0" xfId="0" applyFont="1" applyFill="1" applyBorder="1" applyProtection="1">
      <protection locked="0"/>
    </xf>
    <xf numFmtId="2" fontId="7" fillId="2" borderId="0" xfId="0" applyNumberFormat="1" applyFont="1" applyFill="1" applyBorder="1" applyAlignment="1" applyProtection="1">
      <alignment horizontal="center"/>
      <protection locked="0"/>
    </xf>
    <xf numFmtId="0" fontId="18" fillId="2" borderId="0" xfId="285" applyFont="1" applyFill="1" applyBorder="1" applyProtection="1">
      <protection locked="0"/>
    </xf>
    <xf numFmtId="0" fontId="19" fillId="2" borderId="0" xfId="286" applyFont="1" applyFill="1" applyBorder="1" applyProtection="1">
      <protection locked="0"/>
    </xf>
    <xf numFmtId="0" fontId="7" fillId="2" borderId="0" xfId="0" applyFont="1" applyFill="1" applyBorder="1" applyAlignment="1" applyProtection="1">
      <alignment wrapText="1"/>
      <protection locked="0"/>
    </xf>
    <xf numFmtId="2" fontId="7" fillId="2" borderId="0" xfId="0" applyNumberFormat="1" applyFont="1" applyFill="1" applyBorder="1" applyProtection="1">
      <protection locked="0"/>
    </xf>
    <xf numFmtId="167" fontId="7" fillId="2" borderId="0" xfId="0" applyNumberFormat="1" applyFont="1" applyFill="1" applyBorder="1" applyProtection="1">
      <protection locked="0"/>
    </xf>
    <xf numFmtId="0" fontId="21" fillId="2" borderId="0" xfId="0" applyFont="1" applyFill="1" applyBorder="1" applyProtection="1">
      <protection locked="0"/>
    </xf>
    <xf numFmtId="0" fontId="19" fillId="2" borderId="0" xfId="0" applyFont="1" applyFill="1" applyBorder="1" applyProtection="1">
      <protection locked="0"/>
    </xf>
    <xf numFmtId="0" fontId="6" fillId="2" borderId="0" xfId="0" applyFont="1" applyFill="1" applyBorder="1" applyAlignment="1" applyProtection="1">
      <alignment horizontal="center" wrapText="1"/>
      <protection locked="0"/>
    </xf>
    <xf numFmtId="0" fontId="7" fillId="2" borderId="0" xfId="0" applyFont="1" applyFill="1" applyBorder="1" applyAlignment="1" applyProtection="1">
      <alignment horizontal="center"/>
      <protection locked="0"/>
    </xf>
    <xf numFmtId="0" fontId="6" fillId="2" borderId="0" xfId="0" applyFont="1" applyFill="1" applyBorder="1" applyAlignment="1" applyProtection="1">
      <alignment horizontal="right" wrapText="1"/>
      <protection locked="0"/>
    </xf>
    <xf numFmtId="0" fontId="8" fillId="2" borderId="0" xfId="0" applyFont="1" applyFill="1" applyBorder="1" applyAlignment="1" applyProtection="1">
      <alignment horizontal="center"/>
      <protection locked="0"/>
    </xf>
    <xf numFmtId="0" fontId="21" fillId="2" borderId="0" xfId="0" applyFont="1" applyFill="1" applyBorder="1" applyAlignment="1" applyProtection="1">
      <alignment horizontal="center"/>
      <protection locked="0"/>
    </xf>
    <xf numFmtId="0" fontId="6" fillId="2" borderId="0" xfId="0" applyFont="1" applyFill="1" applyBorder="1" applyAlignment="1">
      <alignment vertical="top"/>
    </xf>
    <xf numFmtId="10" fontId="6" fillId="2" borderId="0" xfId="0" applyNumberFormat="1" applyFont="1" applyFill="1" applyBorder="1" applyProtection="1">
      <protection locked="0"/>
    </xf>
    <xf numFmtId="0" fontId="49" fillId="2" borderId="0" xfId="0" applyFont="1" applyFill="1" applyBorder="1" applyProtection="1">
      <protection locked="0"/>
    </xf>
    <xf numFmtId="10" fontId="7" fillId="2" borderId="0" xfId="0" applyNumberFormat="1" applyFont="1" applyFill="1" applyBorder="1" applyProtection="1">
      <protection locked="0"/>
    </xf>
    <xf numFmtId="0" fontId="57" fillId="21" borderId="13" xfId="0" applyFont="1" applyFill="1" applyBorder="1" applyAlignment="1" applyProtection="1">
      <alignment vertical="top" wrapText="1"/>
      <protection locked="0"/>
    </xf>
    <xf numFmtId="0" fontId="57" fillId="21" borderId="15" xfId="0" applyFont="1" applyFill="1" applyBorder="1" applyAlignment="1" applyProtection="1">
      <alignment vertical="top" wrapText="1"/>
      <protection locked="0"/>
    </xf>
    <xf numFmtId="0" fontId="50" fillId="17" borderId="10" xfId="0" applyFont="1" applyFill="1" applyBorder="1" applyAlignment="1">
      <alignment horizontal="center" vertical="center" wrapText="1"/>
    </xf>
    <xf numFmtId="0" fontId="50" fillId="17" borderId="0" xfId="0" applyFont="1" applyFill="1" applyBorder="1" applyAlignment="1">
      <alignment horizontal="left" wrapText="1"/>
    </xf>
    <xf numFmtId="0" fontId="0" fillId="17" borderId="0" xfId="0" applyFill="1" applyAlignment="1">
      <alignment wrapText="1"/>
    </xf>
    <xf numFmtId="0" fontId="56" fillId="0" borderId="13" xfId="0" applyFont="1" applyBorder="1" applyAlignment="1" applyProtection="1">
      <alignment vertical="top" wrapText="1"/>
      <protection locked="0"/>
    </xf>
    <xf numFmtId="0" fontId="56" fillId="0" borderId="14" xfId="0" applyFont="1" applyBorder="1" applyAlignment="1" applyProtection="1">
      <alignment vertical="top" wrapText="1"/>
      <protection locked="0"/>
    </xf>
    <xf numFmtId="0" fontId="56" fillId="0" borderId="15" xfId="0" applyFont="1" applyBorder="1" applyAlignment="1" applyProtection="1">
      <alignment vertical="top" wrapText="1"/>
      <protection locked="0"/>
    </xf>
    <xf numFmtId="0" fontId="37" fillId="4" borderId="9" xfId="1131" applyBorder="1" applyAlignment="1">
      <alignment horizontal="center"/>
    </xf>
    <xf numFmtId="0" fontId="37" fillId="4" borderId="2" xfId="1131" applyBorder="1" applyAlignment="1">
      <alignment horizontal="center"/>
    </xf>
    <xf numFmtId="0" fontId="37" fillId="4" borderId="6" xfId="1131" applyBorder="1" applyAlignment="1">
      <alignment horizontal="center"/>
    </xf>
    <xf numFmtId="0" fontId="37" fillId="4" borderId="1" xfId="1131"/>
    <xf numFmtId="2" fontId="14" fillId="9" borderId="9" xfId="292" applyBorder="1" applyAlignment="1">
      <alignment horizontal="left"/>
    </xf>
    <xf numFmtId="2" fontId="14" fillId="9" borderId="2" xfId="292" applyBorder="1" applyAlignment="1">
      <alignment horizontal="left"/>
    </xf>
    <xf numFmtId="2" fontId="14" fillId="9" borderId="6" xfId="292" applyBorder="1" applyAlignment="1">
      <alignment horizontal="left"/>
    </xf>
    <xf numFmtId="0" fontId="10" fillId="2" borderId="9" xfId="0" applyFont="1" applyFill="1" applyBorder="1" applyAlignment="1" applyProtection="1">
      <alignment horizontal="left"/>
      <protection locked="0"/>
    </xf>
    <xf numFmtId="0" fontId="10" fillId="2" borderId="6" xfId="0" applyFont="1" applyFill="1" applyBorder="1" applyAlignment="1" applyProtection="1">
      <alignment horizontal="left"/>
      <protection locked="0"/>
    </xf>
    <xf numFmtId="0" fontId="37" fillId="4" borderId="9" xfId="1131" applyBorder="1" applyAlignment="1" applyProtection="1">
      <alignment horizontal="left"/>
      <protection locked="0"/>
    </xf>
    <xf numFmtId="0" fontId="37" fillId="4" borderId="6" xfId="1131" applyBorder="1" applyAlignment="1" applyProtection="1">
      <alignment horizontal="left"/>
      <protection locked="0"/>
    </xf>
    <xf numFmtId="0" fontId="37" fillId="4" borderId="9" xfId="1131" applyBorder="1" applyAlignment="1">
      <alignment horizontal="left"/>
    </xf>
    <xf numFmtId="0" fontId="37" fillId="4" borderId="2" xfId="1131" applyBorder="1" applyAlignment="1">
      <alignment horizontal="left"/>
    </xf>
    <xf numFmtId="0" fontId="37" fillId="4" borderId="6" xfId="1131" applyBorder="1" applyAlignment="1">
      <alignment horizontal="left"/>
    </xf>
    <xf numFmtId="0" fontId="104" fillId="27" borderId="0" xfId="0" applyFont="1" applyFill="1" applyBorder="1" applyAlignment="1">
      <alignment horizontal="left" vertical="top"/>
    </xf>
    <xf numFmtId="0" fontId="6" fillId="2" borderId="0" xfId="0" applyFont="1" applyFill="1" applyProtection="1">
      <protection locked="0"/>
    </xf>
    <xf numFmtId="2" fontId="7" fillId="2" borderId="0" xfId="0" applyNumberFormat="1" applyFont="1" applyFill="1" applyProtection="1">
      <protection locked="0"/>
    </xf>
    <xf numFmtId="2" fontId="6" fillId="2" borderId="0" xfId="0" applyNumberFormat="1" applyFont="1" applyFill="1" applyProtection="1">
      <protection locked="0"/>
    </xf>
    <xf numFmtId="2" fontId="7" fillId="2" borderId="0" xfId="0" applyNumberFormat="1" applyFont="1" applyFill="1" applyAlignment="1" applyProtection="1">
      <alignment horizontal="left"/>
      <protection locked="0"/>
    </xf>
    <xf numFmtId="166" fontId="7" fillId="2" borderId="0" xfId="0" applyNumberFormat="1" applyFont="1" applyFill="1" applyProtection="1">
      <protection locked="0"/>
    </xf>
    <xf numFmtId="166" fontId="7" fillId="2" borderId="0" xfId="0" applyNumberFormat="1" applyFont="1" applyFill="1" applyBorder="1" applyProtection="1">
      <protection locked="0"/>
    </xf>
    <xf numFmtId="4" fontId="7" fillId="2" borderId="0" xfId="0" applyNumberFormat="1" applyFont="1" applyFill="1" applyProtection="1">
      <protection locked="0"/>
    </xf>
    <xf numFmtId="0" fontId="6" fillId="2" borderId="0" xfId="0" applyFont="1" applyFill="1"/>
    <xf numFmtId="170" fontId="7" fillId="2" borderId="0" xfId="0" applyNumberFormat="1" applyFont="1" applyFill="1" applyProtection="1">
      <protection locked="0"/>
    </xf>
    <xf numFmtId="0" fontId="7" fillId="2" borderId="0" xfId="0" applyFont="1" applyFill="1" applyAlignment="1">
      <alignment horizontal="left"/>
    </xf>
    <xf numFmtId="0" fontId="7" fillId="2" borderId="0" xfId="0" applyFont="1" applyFill="1"/>
    <xf numFmtId="0" fontId="6" fillId="2" borderId="0" xfId="0" applyFont="1" applyFill="1" applyAlignment="1">
      <alignment horizontal="center"/>
    </xf>
    <xf numFmtId="0" fontId="7" fillId="2" borderId="0" xfId="0" applyFont="1" applyFill="1" applyAlignment="1">
      <alignment horizontal="center"/>
    </xf>
    <xf numFmtId="0" fontId="7" fillId="2" borderId="0" xfId="0" applyFont="1" applyFill="1" applyBorder="1"/>
    <xf numFmtId="0" fontId="25" fillId="2" borderId="0" xfId="0" applyFont="1" applyFill="1" applyBorder="1"/>
    <xf numFmtId="0" fontId="6" fillId="2" borderId="0" xfId="0" applyFont="1" applyFill="1" applyAlignment="1">
      <alignment horizontal="left"/>
    </xf>
    <xf numFmtId="165" fontId="6" fillId="2" borderId="0" xfId="0" applyNumberFormat="1" applyFont="1" applyFill="1" applyAlignment="1">
      <alignment horizontal="center"/>
    </xf>
    <xf numFmtId="165" fontId="7" fillId="2" borderId="0" xfId="0" applyNumberFormat="1" applyFont="1" applyFill="1" applyBorder="1"/>
    <xf numFmtId="9" fontId="7" fillId="2" borderId="0" xfId="0" applyNumberFormat="1" applyFont="1" applyFill="1" applyProtection="1">
      <protection locked="0"/>
    </xf>
    <xf numFmtId="9" fontId="7" fillId="2" borderId="0" xfId="125" applyNumberFormat="1" applyFont="1" applyFill="1" applyBorder="1"/>
    <xf numFmtId="9" fontId="7" fillId="2" borderId="0" xfId="0" applyNumberFormat="1" applyFont="1" applyFill="1" applyBorder="1"/>
    <xf numFmtId="10" fontId="6" fillId="2" borderId="0" xfId="0" applyNumberFormat="1" applyFont="1" applyFill="1" applyProtection="1">
      <protection locked="0"/>
    </xf>
    <xf numFmtId="10" fontId="7" fillId="2" borderId="0" xfId="0" applyNumberFormat="1" applyFont="1" applyFill="1" applyProtection="1">
      <protection locked="0"/>
    </xf>
    <xf numFmtId="10" fontId="7" fillId="2" borderId="0" xfId="0" applyNumberFormat="1" applyFont="1" applyFill="1" applyAlignment="1" applyProtection="1">
      <alignment horizontal="left"/>
      <protection locked="0"/>
    </xf>
    <xf numFmtId="165" fontId="7" fillId="2" borderId="0" xfId="0" applyNumberFormat="1" applyFont="1" applyFill="1" applyProtection="1">
      <protection locked="0"/>
    </xf>
    <xf numFmtId="165" fontId="7" fillId="2" borderId="0" xfId="0" applyNumberFormat="1" applyFont="1" applyFill="1" applyAlignment="1" applyProtection="1">
      <alignment horizontal="left"/>
      <protection locked="0"/>
    </xf>
    <xf numFmtId="167" fontId="7" fillId="2" borderId="0" xfId="0" applyNumberFormat="1" applyFont="1" applyFill="1" applyProtection="1">
      <protection locked="0"/>
    </xf>
    <xf numFmtId="15" fontId="7" fillId="2" borderId="0" xfId="0" applyNumberFormat="1" applyFont="1" applyFill="1" applyAlignment="1" applyProtection="1">
      <alignment horizontal="left"/>
      <protection locked="0"/>
    </xf>
    <xf numFmtId="169" fontId="25" fillId="2" borderId="0" xfId="0" applyNumberFormat="1" applyFont="1" applyFill="1"/>
    <xf numFmtId="0" fontId="1" fillId="2" borderId="0" xfId="1407" applyFill="1" applyAlignment="1">
      <alignment horizontal="left"/>
    </xf>
    <xf numFmtId="0" fontId="0" fillId="2" borderId="0" xfId="0" applyFill="1" applyAlignment="1">
      <alignment horizontal="left"/>
    </xf>
    <xf numFmtId="169" fontId="7" fillId="2" borderId="0" xfId="0" applyNumberFormat="1" applyFont="1" applyFill="1" applyProtection="1">
      <protection locked="0"/>
    </xf>
    <xf numFmtId="0" fontId="7" fillId="2" borderId="0" xfId="0" applyFont="1" applyFill="1" applyAlignment="1" applyProtection="1">
      <alignment horizontal="center"/>
      <protection locked="0"/>
    </xf>
    <xf numFmtId="1" fontId="6" fillId="2" borderId="0" xfId="0" applyNumberFormat="1" applyFont="1" applyFill="1" applyAlignment="1" applyProtection="1">
      <alignment horizontal="right"/>
      <protection locked="0"/>
    </xf>
    <xf numFmtId="2" fontId="6" fillId="2" borderId="0" xfId="0" applyNumberFormat="1" applyFont="1" applyFill="1" applyAlignment="1" applyProtection="1">
      <alignment horizontal="right"/>
      <protection locked="0"/>
    </xf>
    <xf numFmtId="4" fontId="6" fillId="2" borderId="0" xfId="0" applyNumberFormat="1" applyFont="1" applyFill="1" applyAlignment="1" applyProtection="1">
      <alignment horizontal="right"/>
      <protection locked="0"/>
    </xf>
    <xf numFmtId="0" fontId="6" fillId="2" borderId="0" xfId="0" applyFont="1" applyFill="1" applyBorder="1" applyAlignment="1" applyProtection="1">
      <alignment horizontal="left"/>
      <protection locked="0"/>
    </xf>
    <xf numFmtId="2" fontId="6" fillId="2" borderId="0" xfId="0" applyNumberFormat="1" applyFont="1" applyFill="1" applyBorder="1" applyAlignment="1" applyProtection="1">
      <alignment horizontal="left"/>
      <protection locked="0"/>
    </xf>
    <xf numFmtId="2" fontId="6" fillId="2" borderId="0" xfId="0" applyNumberFormat="1" applyFont="1" applyFill="1" applyBorder="1" applyAlignment="1" applyProtection="1">
      <alignment horizontal="center" vertical="center"/>
      <protection locked="0"/>
    </xf>
    <xf numFmtId="0" fontId="7" fillId="2" borderId="0" xfId="0" applyFont="1" applyFill="1" applyBorder="1" applyAlignment="1" applyProtection="1">
      <alignment horizontal="left"/>
      <protection locked="0"/>
    </xf>
    <xf numFmtId="0" fontId="7" fillId="2" borderId="5" xfId="0" applyFont="1" applyFill="1" applyBorder="1" applyAlignment="1" applyProtection="1">
      <alignment horizontal="center"/>
      <protection locked="0"/>
    </xf>
    <xf numFmtId="0" fontId="26" fillId="2" borderId="0" xfId="0" applyFont="1" applyFill="1" applyBorder="1" applyAlignment="1">
      <alignment horizontal="left"/>
    </xf>
    <xf numFmtId="0" fontId="14" fillId="2" borderId="0" xfId="0" applyFont="1" applyFill="1" applyBorder="1" applyAlignment="1" applyProtection="1">
      <alignment horizontal="center"/>
      <protection locked="0"/>
    </xf>
    <xf numFmtId="164" fontId="7" fillId="2" borderId="0" xfId="0" applyNumberFormat="1" applyFont="1" applyFill="1" applyBorder="1" applyAlignment="1" applyProtection="1">
      <alignment horizontal="center"/>
      <protection locked="0"/>
    </xf>
    <xf numFmtId="0" fontId="6" fillId="2" borderId="0" xfId="0" applyFont="1" applyFill="1" applyBorder="1" applyAlignment="1" applyProtection="1">
      <alignment horizontal="left" vertical="center"/>
      <protection locked="0"/>
    </xf>
    <xf numFmtId="0" fontId="7" fillId="2" borderId="0" xfId="0" applyFont="1" applyFill="1" applyBorder="1" applyAlignment="1" applyProtection="1">
      <alignment horizontal="left" vertical="center"/>
      <protection locked="0"/>
    </xf>
    <xf numFmtId="165" fontId="26" fillId="2" borderId="0" xfId="0" applyNumberFormat="1" applyFont="1" applyFill="1" applyBorder="1" applyAlignment="1">
      <alignment horizontal="left" vertical="center"/>
    </xf>
    <xf numFmtId="165" fontId="6" fillId="2" borderId="0" xfId="0" applyNumberFormat="1" applyFont="1" applyFill="1" applyBorder="1" applyAlignment="1" applyProtection="1">
      <alignment horizontal="left" vertical="center"/>
      <protection locked="0"/>
    </xf>
    <xf numFmtId="165" fontId="7" fillId="2" borderId="0" xfId="0" applyNumberFormat="1" applyFont="1" applyFill="1" applyBorder="1" applyAlignment="1" applyProtection="1">
      <alignment horizontal="center" vertical="center"/>
      <protection locked="0"/>
    </xf>
    <xf numFmtId="0" fontId="26" fillId="2" borderId="0" xfId="0" applyFont="1" applyFill="1" applyBorder="1" applyAlignment="1">
      <alignment horizontal="left" vertical="center"/>
    </xf>
    <xf numFmtId="10" fontId="7" fillId="2" borderId="0" xfId="125" applyNumberFormat="1" applyFont="1" applyFill="1" applyBorder="1" applyAlignment="1">
      <alignment horizontal="center" vertical="center"/>
    </xf>
    <xf numFmtId="166" fontId="7" fillId="2" borderId="0" xfId="0" applyNumberFormat="1" applyFont="1" applyFill="1" applyBorder="1" applyAlignment="1">
      <alignment horizontal="center" vertical="center"/>
    </xf>
    <xf numFmtId="0" fontId="33" fillId="2" borderId="0" xfId="0" applyFont="1" applyFill="1" applyAlignment="1">
      <alignment horizontal="left" vertical="center"/>
    </xf>
    <xf numFmtId="171" fontId="33" fillId="2" borderId="0" xfId="0" applyNumberFormat="1" applyFont="1" applyFill="1" applyBorder="1" applyAlignment="1">
      <alignment horizontal="center" vertical="center"/>
    </xf>
    <xf numFmtId="0" fontId="6" fillId="2" borderId="0" xfId="0" applyFont="1" applyFill="1" applyBorder="1" applyAlignment="1" applyProtection="1">
      <alignment horizontal="left" vertical="center" wrapText="1"/>
      <protection locked="0"/>
    </xf>
    <xf numFmtId="2" fontId="7" fillId="2" borderId="0" xfId="0" applyNumberFormat="1" applyFont="1" applyFill="1" applyBorder="1" applyAlignment="1" applyProtection="1">
      <alignment horizontal="left" vertical="center"/>
      <protection locked="0"/>
    </xf>
    <xf numFmtId="2" fontId="25" fillId="2" borderId="0" xfId="0" applyNumberFormat="1" applyFont="1" applyFill="1" applyBorder="1" applyAlignment="1">
      <alignment horizontal="center" vertical="center"/>
    </xf>
    <xf numFmtId="2" fontId="7" fillId="2" borderId="0" xfId="0" applyNumberFormat="1" applyFont="1" applyFill="1" applyBorder="1" applyAlignment="1" applyProtection="1">
      <alignment horizontal="center" vertical="center"/>
      <protection locked="0"/>
    </xf>
    <xf numFmtId="0" fontId="70" fillId="40" borderId="0" xfId="0" applyFont="1" applyFill="1" applyBorder="1"/>
    <xf numFmtId="0" fontId="85" fillId="40" borderId="0" xfId="0" applyFont="1" applyFill="1" applyBorder="1"/>
    <xf numFmtId="0" fontId="17" fillId="2" borderId="0" xfId="0" applyFont="1" applyFill="1" applyBorder="1" applyAlignment="1">
      <alignment horizontal="left"/>
    </xf>
    <xf numFmtId="0" fontId="17" fillId="2" borderId="0" xfId="0" applyFont="1" applyFill="1" applyBorder="1"/>
    <xf numFmtId="1" fontId="70" fillId="40" borderId="0" xfId="0" applyNumberFormat="1" applyFont="1" applyFill="1" applyBorder="1"/>
    <xf numFmtId="2" fontId="70" fillId="40" borderId="0" xfId="0" applyNumberFormat="1" applyFont="1" applyFill="1" applyBorder="1"/>
    <xf numFmtId="0" fontId="70" fillId="2" borderId="0" xfId="0" applyFont="1" applyFill="1" applyBorder="1"/>
    <xf numFmtId="0" fontId="36" fillId="2" borderId="0" xfId="0" applyFont="1" applyFill="1" applyBorder="1" applyProtection="1">
      <protection locked="0"/>
    </xf>
    <xf numFmtId="0" fontId="64" fillId="2" borderId="0" xfId="0" applyFont="1" applyFill="1" applyBorder="1" applyProtection="1">
      <protection locked="0"/>
    </xf>
    <xf numFmtId="0" fontId="66" fillId="2" borderId="0" xfId="0" applyFont="1" applyFill="1" applyBorder="1" applyProtection="1">
      <protection locked="0"/>
    </xf>
    <xf numFmtId="0" fontId="45" fillId="2" borderId="0" xfId="0" applyFont="1" applyFill="1" applyBorder="1" applyProtection="1">
      <protection locked="0"/>
    </xf>
    <xf numFmtId="0" fontId="25" fillId="2" borderId="0" xfId="0" applyFont="1" applyFill="1" applyBorder="1" applyAlignment="1">
      <alignment horizontal="left"/>
    </xf>
    <xf numFmtId="2" fontId="7" fillId="2" borderId="0" xfId="0" applyNumberFormat="1" applyFont="1" applyFill="1" applyBorder="1" applyAlignment="1" applyProtection="1">
      <alignment horizontal="left"/>
      <protection locked="0"/>
    </xf>
    <xf numFmtId="2" fontId="70" fillId="2" borderId="0" xfId="0" applyNumberFormat="1" applyFont="1" applyFill="1" applyBorder="1"/>
    <xf numFmtId="0" fontId="64" fillId="40" borderId="0" xfId="0" applyFont="1" applyFill="1" applyBorder="1" applyProtection="1">
      <protection locked="0"/>
    </xf>
    <xf numFmtId="0" fontId="27" fillId="13" borderId="24" xfId="285" applyFont="1" applyFill="1" applyBorder="1" applyProtection="1">
      <protection locked="0"/>
    </xf>
    <xf numFmtId="0" fontId="27" fillId="13" borderId="11" xfId="285" applyFont="1" applyFill="1" applyBorder="1" applyProtection="1">
      <protection locked="0"/>
    </xf>
    <xf numFmtId="0" fontId="6" fillId="2" borderId="11" xfId="0" applyFont="1" applyFill="1" applyBorder="1" applyAlignment="1" applyProtection="1">
      <alignment horizontal="center"/>
      <protection locked="0"/>
    </xf>
    <xf numFmtId="2" fontId="6" fillId="2" borderId="11" xfId="0" applyNumberFormat="1" applyFont="1" applyFill="1" applyBorder="1" applyAlignment="1" applyProtection="1">
      <alignment horizontal="center" vertical="center"/>
      <protection locked="0"/>
    </xf>
    <xf numFmtId="0" fontId="7" fillId="2" borderId="26" xfId="0" applyFont="1" applyFill="1" applyBorder="1" applyAlignment="1" applyProtection="1">
      <alignment horizontal="center"/>
      <protection locked="0"/>
    </xf>
    <xf numFmtId="0" fontId="7" fillId="2" borderId="11" xfId="0" applyFont="1" applyFill="1" applyBorder="1" applyAlignment="1" applyProtection="1">
      <alignment horizontal="center"/>
      <protection locked="0"/>
    </xf>
    <xf numFmtId="164" fontId="7" fillId="2" borderId="11" xfId="0" applyNumberFormat="1" applyFont="1" applyFill="1" applyBorder="1" applyAlignment="1" applyProtection="1">
      <alignment horizontal="center"/>
      <protection locked="0"/>
    </xf>
    <xf numFmtId="0" fontId="7" fillId="2" borderId="11" xfId="0" applyFont="1" applyFill="1" applyBorder="1" applyAlignment="1" applyProtection="1">
      <alignment horizontal="center" vertical="center"/>
      <protection locked="0"/>
    </xf>
    <xf numFmtId="165" fontId="7" fillId="2" borderId="11" xfId="0" applyNumberFormat="1" applyFont="1" applyFill="1" applyBorder="1" applyAlignment="1" applyProtection="1">
      <alignment horizontal="center" vertical="center"/>
      <protection locked="0"/>
    </xf>
    <xf numFmtId="10" fontId="7" fillId="2" borderId="11" xfId="125" applyNumberFormat="1" applyFont="1" applyFill="1" applyBorder="1" applyAlignment="1">
      <alignment horizontal="center" vertical="center"/>
    </xf>
    <xf numFmtId="166" fontId="7" fillId="2" borderId="11" xfId="0" applyNumberFormat="1" applyFont="1" applyFill="1" applyBorder="1" applyAlignment="1">
      <alignment horizontal="center" vertical="center"/>
    </xf>
    <xf numFmtId="171" fontId="33" fillId="2" borderId="11" xfId="0" applyNumberFormat="1" applyFont="1" applyFill="1" applyBorder="1" applyAlignment="1">
      <alignment horizontal="center" vertical="center"/>
    </xf>
    <xf numFmtId="0" fontId="7" fillId="2" borderId="11" xfId="0" applyFont="1" applyFill="1" applyBorder="1" applyAlignment="1" applyProtection="1">
      <alignment horizontal="center" vertical="center" wrapText="1"/>
      <protection locked="0"/>
    </xf>
    <xf numFmtId="2" fontId="7" fillId="2" borderId="11" xfId="0" applyNumberFormat="1" applyFont="1" applyFill="1" applyBorder="1" applyAlignment="1" applyProtection="1">
      <alignment horizontal="center" vertical="center"/>
      <protection locked="0"/>
    </xf>
    <xf numFmtId="0" fontId="18" fillId="4" borderId="11" xfId="285" applyFont="1" applyBorder="1" applyProtection="1">
      <protection locked="0"/>
    </xf>
    <xf numFmtId="0" fontId="103" fillId="5" borderId="11" xfId="0" applyFont="1" applyFill="1" applyBorder="1" applyProtection="1">
      <protection locked="0"/>
    </xf>
    <xf numFmtId="2" fontId="7" fillId="4" borderId="11" xfId="0" applyNumberFormat="1" applyFont="1" applyFill="1" applyBorder="1" applyAlignment="1" applyProtection="1">
      <alignment horizontal="center"/>
      <protection locked="0"/>
    </xf>
    <xf numFmtId="0" fontId="70" fillId="3" borderId="11" xfId="0" applyFont="1" applyFill="1" applyBorder="1"/>
    <xf numFmtId="0" fontId="85" fillId="3" borderId="11" xfId="0" applyFont="1" applyFill="1" applyBorder="1"/>
    <xf numFmtId="0" fontId="86" fillId="3" borderId="11" xfId="0" applyFont="1" applyFill="1" applyBorder="1"/>
    <xf numFmtId="167" fontId="70" fillId="3" borderId="11" xfId="0" applyNumberFormat="1" applyFont="1" applyFill="1" applyBorder="1" applyAlignment="1">
      <alignment vertical="center"/>
    </xf>
    <xf numFmtId="0" fontId="0" fillId="2" borderId="11" xfId="0" applyFill="1" applyBorder="1"/>
    <xf numFmtId="2" fontId="7" fillId="2" borderId="11" xfId="0" applyNumberFormat="1" applyFont="1" applyFill="1" applyBorder="1" applyAlignment="1" applyProtection="1">
      <alignment horizontal="center"/>
      <protection locked="0"/>
    </xf>
    <xf numFmtId="0" fontId="66" fillId="23" borderId="11" xfId="0" applyFont="1" applyFill="1" applyBorder="1" applyProtection="1">
      <protection locked="0"/>
    </xf>
    <xf numFmtId="0" fontId="87" fillId="23" borderId="11" xfId="0" applyFont="1" applyFill="1" applyBorder="1" applyProtection="1">
      <protection locked="0"/>
    </xf>
    <xf numFmtId="0" fontId="66" fillId="23" borderId="6" xfId="0" applyFont="1" applyFill="1" applyBorder="1" applyProtection="1">
      <protection locked="0"/>
    </xf>
    <xf numFmtId="0" fontId="7" fillId="2" borderId="11" xfId="0" applyFont="1" applyFill="1" applyBorder="1" applyProtection="1">
      <protection locked="0"/>
    </xf>
    <xf numFmtId="0" fontId="19" fillId="4" borderId="24" xfId="286" applyFont="1" applyBorder="1" applyProtection="1">
      <protection locked="0"/>
    </xf>
    <xf numFmtId="0" fontId="19" fillId="4" borderId="11" xfId="286" applyFont="1" applyBorder="1" applyProtection="1">
      <protection locked="0"/>
    </xf>
    <xf numFmtId="0" fontId="6" fillId="33" borderId="11" xfId="0" applyFont="1" applyFill="1" applyBorder="1" applyAlignment="1" applyProtection="1">
      <alignment horizontal="center"/>
      <protection locked="0"/>
    </xf>
    <xf numFmtId="2" fontId="7" fillId="33" borderId="11" xfId="0" applyNumberFormat="1" applyFont="1" applyFill="1" applyBorder="1" applyAlignment="1" applyProtection="1">
      <alignment horizontal="center"/>
      <protection locked="0"/>
    </xf>
    <xf numFmtId="0" fontId="7" fillId="33" borderId="11" xfId="0" applyFont="1" applyFill="1" applyBorder="1" applyProtection="1">
      <protection locked="0"/>
    </xf>
    <xf numFmtId="0" fontId="66" fillId="34" borderId="11" xfId="0" applyFont="1" applyFill="1" applyBorder="1" applyProtection="1">
      <protection locked="0"/>
    </xf>
    <xf numFmtId="0" fontId="66" fillId="35" borderId="11" xfId="0" applyFont="1" applyFill="1" applyBorder="1" applyAlignment="1" applyProtection="1">
      <alignment vertical="center"/>
      <protection locked="0"/>
    </xf>
    <xf numFmtId="165" fontId="66" fillId="33" borderId="6" xfId="289" applyNumberFormat="1" applyFont="1" applyFill="1" applyBorder="1" applyProtection="1">
      <protection locked="0"/>
    </xf>
    <xf numFmtId="0" fontId="67" fillId="35" borderId="11" xfId="289" applyFont="1" applyFill="1" applyBorder="1" applyProtection="1">
      <protection locked="0"/>
    </xf>
    <xf numFmtId="165" fontId="44" fillId="34" borderId="26" xfId="287" applyNumberFormat="1" applyFont="1" applyFill="1" applyBorder="1" applyProtection="1">
      <protection locked="0"/>
    </xf>
    <xf numFmtId="165" fontId="44" fillId="34" borderId="11" xfId="287" applyNumberFormat="1" applyFont="1" applyFill="1" applyBorder="1" applyProtection="1">
      <protection locked="0"/>
    </xf>
    <xf numFmtId="165" fontId="44" fillId="34" borderId="24" xfId="287" applyNumberFormat="1" applyFont="1" applyFill="1" applyBorder="1" applyProtection="1">
      <protection locked="0"/>
    </xf>
    <xf numFmtId="165" fontId="44" fillId="34" borderId="6" xfId="287" applyNumberFormat="1" applyFont="1" applyFill="1" applyBorder="1" applyProtection="1">
      <protection locked="0"/>
    </xf>
    <xf numFmtId="0" fontId="25" fillId="33" borderId="11" xfId="0" applyFont="1" applyFill="1" applyBorder="1" applyProtection="1">
      <protection locked="0"/>
    </xf>
    <xf numFmtId="0" fontId="30" fillId="33" borderId="11" xfId="286" applyFont="1" applyFill="1" applyBorder="1" applyProtection="1">
      <protection locked="0"/>
    </xf>
    <xf numFmtId="0" fontId="6" fillId="33" borderId="11" xfId="0" applyFont="1" applyFill="1" applyBorder="1" applyProtection="1">
      <protection locked="0"/>
    </xf>
    <xf numFmtId="165" fontId="31" fillId="33" borderId="1" xfId="291" applyFont="1" applyFill="1" applyBorder="1"/>
    <xf numFmtId="2" fontId="29" fillId="33" borderId="26" xfId="291" applyNumberFormat="1" applyFont="1" applyFill="1" applyBorder="1" applyProtection="1">
      <protection locked="0"/>
    </xf>
    <xf numFmtId="2" fontId="29" fillId="33" borderId="11" xfId="291" applyNumberFormat="1" applyFont="1" applyFill="1" applyBorder="1" applyProtection="1">
      <protection locked="0"/>
    </xf>
    <xf numFmtId="2" fontId="29" fillId="33" borderId="24" xfId="291" applyNumberFormat="1" applyFont="1" applyFill="1" applyBorder="1" applyProtection="1">
      <protection locked="0"/>
    </xf>
    <xf numFmtId="0" fontId="66" fillId="34" borderId="6" xfId="0" applyFont="1" applyFill="1" applyBorder="1" applyProtection="1">
      <protection locked="0"/>
    </xf>
    <xf numFmtId="0" fontId="7" fillId="0" borderId="11" xfId="0" applyFont="1" applyBorder="1" applyProtection="1">
      <protection locked="0"/>
    </xf>
    <xf numFmtId="0" fontId="19" fillId="4" borderId="24" xfId="286" applyFont="1" applyBorder="1" applyAlignment="1" applyProtection="1">
      <alignment horizontal="fill"/>
      <protection locked="0"/>
    </xf>
    <xf numFmtId="0" fontId="45" fillId="23" borderId="11" xfId="0" applyFont="1" applyFill="1" applyBorder="1" applyProtection="1">
      <protection locked="0"/>
    </xf>
    <xf numFmtId="0" fontId="45" fillId="0" borderId="11" xfId="0" applyFont="1" applyFill="1" applyBorder="1" applyProtection="1">
      <protection locked="0"/>
    </xf>
    <xf numFmtId="2" fontId="45" fillId="23" borderId="11" xfId="0" applyNumberFormat="1" applyFont="1" applyFill="1" applyBorder="1" applyProtection="1">
      <protection locked="0"/>
    </xf>
    <xf numFmtId="1" fontId="45" fillId="23" borderId="11" xfId="0" applyNumberFormat="1" applyFont="1" applyFill="1" applyBorder="1" applyProtection="1">
      <protection locked="0"/>
    </xf>
    <xf numFmtId="165" fontId="45" fillId="23" borderId="11" xfId="0" applyNumberFormat="1" applyFont="1" applyFill="1" applyBorder="1" applyProtection="1">
      <protection locked="0"/>
    </xf>
    <xf numFmtId="165" fontId="19" fillId="4" borderId="11" xfId="0" applyNumberFormat="1" applyFont="1" applyFill="1" applyBorder="1" applyAlignment="1" applyProtection="1">
      <alignment horizontal="center"/>
      <protection locked="0"/>
    </xf>
    <xf numFmtId="0" fontId="7" fillId="16" borderId="11" xfId="0" applyFont="1" applyFill="1" applyBorder="1" applyProtection="1">
      <protection locked="0"/>
    </xf>
    <xf numFmtId="0" fontId="75" fillId="27" borderId="11" xfId="0" applyFont="1" applyFill="1" applyBorder="1" applyAlignment="1">
      <alignment horizontal="center" vertical="center"/>
    </xf>
    <xf numFmtId="164" fontId="42" fillId="2" borderId="11" xfId="141" applyNumberFormat="1" applyFont="1" applyFill="1" applyBorder="1" applyAlignment="1">
      <alignment horizontal="center" vertical="center"/>
    </xf>
    <xf numFmtId="0" fontId="76" fillId="28" borderId="11" xfId="143" applyNumberFormat="1" applyFont="1" applyFill="1" applyBorder="1" applyAlignment="1">
      <alignment horizontal="center" vertical="center"/>
    </xf>
    <xf numFmtId="0" fontId="4" fillId="2" borderId="11" xfId="0" applyFont="1" applyFill="1" applyBorder="1" applyAlignment="1">
      <alignment horizontal="center" vertical="center" wrapText="1"/>
    </xf>
    <xf numFmtId="0" fontId="4" fillId="2" borderId="11" xfId="0" applyNumberFormat="1" applyFont="1" applyFill="1" applyBorder="1" applyAlignment="1">
      <alignment horizontal="center" vertical="center" wrapText="1"/>
    </xf>
    <xf numFmtId="0" fontId="76" fillId="13" borderId="11" xfId="0" applyNumberFormat="1" applyFont="1" applyFill="1" applyBorder="1" applyAlignment="1">
      <alignment horizontal="center" vertical="center" wrapText="1"/>
    </xf>
    <xf numFmtId="168" fontId="42" fillId="8" borderId="11" xfId="141" applyNumberFormat="1" applyFont="1" applyFill="1" applyBorder="1" applyAlignment="1">
      <alignment horizontal="center" vertical="center" wrapText="1"/>
    </xf>
    <xf numFmtId="168" fontId="41" fillId="2" borderId="11" xfId="0" applyNumberFormat="1" applyFont="1" applyFill="1" applyBorder="1" applyAlignment="1">
      <alignment horizontal="center" vertical="center"/>
    </xf>
    <xf numFmtId="168" fontId="42" fillId="8" borderId="11" xfId="141" applyNumberFormat="1" applyFont="1" applyFill="1" applyBorder="1" applyAlignment="1">
      <alignment horizontal="center" vertical="center"/>
    </xf>
    <xf numFmtId="10" fontId="41" fillId="2" borderId="11" xfId="0" applyNumberFormat="1" applyFont="1" applyFill="1" applyBorder="1" applyAlignment="1">
      <alignment horizontal="center" vertical="center"/>
    </xf>
    <xf numFmtId="168" fontId="41" fillId="2" borderId="11" xfId="141" applyNumberFormat="1" applyFont="1" applyFill="1" applyBorder="1" applyAlignment="1">
      <alignment horizontal="center" vertical="center"/>
    </xf>
    <xf numFmtId="166" fontId="4" fillId="2" borderId="11" xfId="0" applyNumberFormat="1" applyFont="1" applyFill="1" applyBorder="1" applyAlignment="1">
      <alignment horizontal="center" vertical="center"/>
    </xf>
    <xf numFmtId="0" fontId="4" fillId="14" borderId="11" xfId="144" applyFont="1" applyFill="1" applyBorder="1" applyAlignment="1">
      <alignment horizontal="center" vertical="center" wrapText="1"/>
    </xf>
    <xf numFmtId="164" fontId="43" fillId="12" borderId="11" xfId="0" applyNumberFormat="1" applyFont="1" applyFill="1" applyBorder="1" applyAlignment="1">
      <alignment horizontal="center" vertical="center"/>
    </xf>
    <xf numFmtId="0" fontId="42" fillId="8" borderId="11" xfId="0" applyFont="1" applyFill="1" applyBorder="1" applyAlignment="1">
      <alignment horizontal="center" vertical="center" wrapText="1"/>
    </xf>
    <xf numFmtId="4" fontId="41" fillId="2" borderId="11" xfId="0" applyNumberFormat="1" applyFont="1" applyFill="1" applyBorder="1" applyAlignment="1">
      <alignment horizontal="center" vertical="center"/>
    </xf>
    <xf numFmtId="4" fontId="40" fillId="14" borderId="11" xfId="126" applyNumberFormat="1" applyFont="1" applyFill="1" applyBorder="1" applyAlignment="1">
      <alignment horizontal="center" vertical="center"/>
    </xf>
    <xf numFmtId="0" fontId="42" fillId="8" borderId="11" xfId="0" applyFont="1" applyFill="1" applyBorder="1" applyAlignment="1">
      <alignment horizontal="center" vertical="center"/>
    </xf>
    <xf numFmtId="4" fontId="43" fillId="2" borderId="11" xfId="126" applyNumberFormat="1" applyFont="1" applyFill="1" applyBorder="1" applyAlignment="1">
      <alignment horizontal="center" vertical="center"/>
    </xf>
    <xf numFmtId="4" fontId="42" fillId="14" borderId="11" xfId="126" applyNumberFormat="1" applyFont="1" applyFill="1" applyBorder="1" applyAlignment="1">
      <alignment horizontal="center" vertical="center"/>
    </xf>
    <xf numFmtId="0" fontId="76" fillId="26" borderId="11" xfId="143" applyNumberFormat="1" applyFont="1" applyFill="1" applyBorder="1" applyAlignment="1">
      <alignment horizontal="center" vertical="center"/>
    </xf>
    <xf numFmtId="0" fontId="76" fillId="29" borderId="11" xfId="143" applyNumberFormat="1" applyFont="1" applyFill="1" applyBorder="1" applyAlignment="1">
      <alignment horizontal="center" vertical="center"/>
    </xf>
    <xf numFmtId="166" fontId="42" fillId="30" borderId="11" xfId="141" applyNumberFormat="1" applyFont="1" applyFill="1" applyBorder="1" applyAlignment="1">
      <alignment horizontal="center" vertical="center" wrapText="1"/>
    </xf>
    <xf numFmtId="4" fontId="42" fillId="30" borderId="11" xfId="141" applyNumberFormat="1" applyFont="1" applyFill="1" applyBorder="1" applyAlignment="1">
      <alignment horizontal="center" vertical="center"/>
    </xf>
    <xf numFmtId="0" fontId="76" fillId="26" borderId="11" xfId="144" applyFont="1" applyFill="1" applyBorder="1" applyAlignment="1">
      <alignment horizontal="center" vertical="center" wrapText="1"/>
    </xf>
    <xf numFmtId="164" fontId="43" fillId="31" borderId="11" xfId="0" applyNumberFormat="1" applyFont="1" applyFill="1" applyBorder="1" applyAlignment="1">
      <alignment horizontal="center" vertical="center"/>
    </xf>
    <xf numFmtId="0" fontId="42" fillId="30" borderId="11" xfId="0" applyFont="1" applyFill="1" applyBorder="1" applyAlignment="1">
      <alignment horizontal="center" vertical="center"/>
    </xf>
    <xf numFmtId="4" fontId="77" fillId="2" borderId="11" xfId="0" applyNumberFormat="1" applyFont="1" applyFill="1" applyBorder="1" applyAlignment="1">
      <alignment horizontal="center" vertical="center"/>
    </xf>
    <xf numFmtId="4" fontId="71" fillId="2" borderId="11" xfId="0" applyNumberFormat="1" applyFont="1" applyFill="1" applyBorder="1" applyAlignment="1">
      <alignment horizontal="center" vertical="center"/>
    </xf>
    <xf numFmtId="4" fontId="42" fillId="30" borderId="11" xfId="0" applyNumberFormat="1" applyFont="1" applyFill="1" applyBorder="1" applyAlignment="1">
      <alignment horizontal="center" vertical="center"/>
    </xf>
    <xf numFmtId="4" fontId="43" fillId="2" borderId="11" xfId="0" applyNumberFormat="1" applyFont="1" applyFill="1" applyBorder="1" applyAlignment="1">
      <alignment horizontal="center" vertical="center"/>
    </xf>
    <xf numFmtId="166" fontId="7" fillId="2" borderId="11" xfId="0" applyNumberFormat="1" applyFont="1" applyFill="1" applyBorder="1" applyProtection="1">
      <protection locked="0"/>
    </xf>
    <xf numFmtId="2" fontId="7" fillId="2" borderId="11" xfId="0" applyNumberFormat="1" applyFont="1" applyFill="1" applyBorder="1" applyProtection="1">
      <protection locked="0"/>
    </xf>
    <xf numFmtId="0" fontId="42" fillId="8" borderId="11" xfId="142" applyNumberFormat="1" applyFont="1" applyFill="1" applyBorder="1" applyAlignment="1">
      <alignment horizontal="left" vertical="center"/>
    </xf>
    <xf numFmtId="0" fontId="42" fillId="8" borderId="11" xfId="142" applyNumberFormat="1" applyFont="1" applyFill="1" applyBorder="1" applyAlignment="1">
      <alignment horizontal="center" vertical="center"/>
    </xf>
    <xf numFmtId="165" fontId="41" fillId="2" borderId="11" xfId="0" applyNumberFormat="1" applyFont="1" applyFill="1" applyBorder="1" applyAlignment="1">
      <alignment horizontal="center" vertical="center"/>
    </xf>
    <xf numFmtId="0" fontId="42" fillId="8" borderId="11" xfId="0" applyNumberFormat="1" applyFont="1" applyFill="1" applyBorder="1" applyAlignment="1">
      <alignment horizontal="center" vertical="center"/>
    </xf>
    <xf numFmtId="165" fontId="41" fillId="2" borderId="11" xfId="142" applyNumberFormat="1" applyFont="1" applyFill="1" applyBorder="1" applyAlignment="1">
      <alignment horizontal="center" vertical="center"/>
    </xf>
    <xf numFmtId="165" fontId="76" fillId="13" borderId="11" xfId="0" applyNumberFormat="1" applyFont="1" applyFill="1" applyBorder="1" applyAlignment="1">
      <alignment horizontal="center" vertical="center" wrapText="1"/>
    </xf>
    <xf numFmtId="165" fontId="4" fillId="14" borderId="11" xfId="144" applyNumberFormat="1" applyFont="1" applyFill="1" applyBorder="1" applyAlignment="1">
      <alignment horizontal="center" vertical="center" wrapText="1"/>
    </xf>
    <xf numFmtId="165" fontId="43" fillId="12" borderId="11" xfId="0" applyNumberFormat="1" applyFont="1" applyFill="1" applyBorder="1" applyAlignment="1">
      <alignment horizontal="center" vertical="center"/>
    </xf>
    <xf numFmtId="165" fontId="42" fillId="8" borderId="11" xfId="0" applyNumberFormat="1" applyFont="1" applyFill="1" applyBorder="1" applyAlignment="1">
      <alignment horizontal="center" vertical="center" wrapText="1"/>
    </xf>
    <xf numFmtId="165" fontId="40" fillId="2" borderId="11" xfId="0" applyNumberFormat="1" applyFont="1" applyFill="1" applyBorder="1" applyAlignment="1">
      <alignment horizontal="center" vertical="center"/>
    </xf>
    <xf numFmtId="165" fontId="42" fillId="14" borderId="11" xfId="0" applyNumberFormat="1" applyFont="1" applyFill="1" applyBorder="1" applyAlignment="1">
      <alignment horizontal="center" vertical="center"/>
    </xf>
    <xf numFmtId="0" fontId="7" fillId="0" borderId="11" xfId="0" applyFont="1" applyFill="1" applyBorder="1" applyProtection="1">
      <protection locked="0"/>
    </xf>
    <xf numFmtId="0" fontId="7" fillId="6" borderId="11" xfId="0" applyFont="1" applyFill="1" applyBorder="1" applyProtection="1">
      <protection locked="0"/>
    </xf>
    <xf numFmtId="4" fontId="7" fillId="2" borderId="11" xfId="0" applyNumberFormat="1" applyFont="1" applyFill="1" applyBorder="1" applyProtection="1">
      <protection locked="0"/>
    </xf>
    <xf numFmtId="0" fontId="6" fillId="6" borderId="11" xfId="0" applyFont="1" applyFill="1" applyBorder="1" applyProtection="1">
      <protection locked="0"/>
    </xf>
    <xf numFmtId="10" fontId="6" fillId="6" borderId="11" xfId="0" applyNumberFormat="1" applyFont="1" applyFill="1" applyBorder="1" applyProtection="1">
      <protection locked="0"/>
    </xf>
    <xf numFmtId="0" fontId="7" fillId="6" borderId="11" xfId="0" applyFont="1" applyFill="1" applyBorder="1"/>
    <xf numFmtId="0" fontId="7" fillId="2" borderId="11" xfId="0" applyFont="1" applyFill="1" applyBorder="1"/>
    <xf numFmtId="165" fontId="7" fillId="2" borderId="11" xfId="0" applyNumberFormat="1" applyFont="1" applyFill="1" applyBorder="1"/>
    <xf numFmtId="9" fontId="7" fillId="2" borderId="11" xfId="0" applyNumberFormat="1" applyFont="1" applyFill="1" applyBorder="1"/>
    <xf numFmtId="165" fontId="6" fillId="6" borderId="11" xfId="0" applyNumberFormat="1" applyFont="1" applyFill="1" applyBorder="1"/>
    <xf numFmtId="165" fontId="49" fillId="12" borderId="11" xfId="0" applyNumberFormat="1" applyFont="1" applyFill="1" applyBorder="1" applyProtection="1">
      <protection locked="0"/>
    </xf>
    <xf numFmtId="0" fontId="6" fillId="12" borderId="11" xfId="0" applyFont="1" applyFill="1" applyBorder="1" applyProtection="1">
      <protection locked="0"/>
    </xf>
    <xf numFmtId="10" fontId="7" fillId="2" borderId="11" xfId="0" applyNumberFormat="1" applyFont="1" applyFill="1" applyBorder="1" applyProtection="1">
      <protection locked="0"/>
    </xf>
    <xf numFmtId="165" fontId="7" fillId="2" borderId="11" xfId="0" applyNumberFormat="1" applyFont="1" applyFill="1" applyBorder="1" applyProtection="1">
      <protection locked="0"/>
    </xf>
    <xf numFmtId="167" fontId="6" fillId="12" borderId="11" xfId="0" applyNumberFormat="1" applyFont="1" applyFill="1" applyBorder="1" applyProtection="1">
      <protection locked="0"/>
    </xf>
    <xf numFmtId="167" fontId="7" fillId="2" borderId="11" xfId="0" applyNumberFormat="1" applyFont="1" applyFill="1" applyBorder="1" applyProtection="1">
      <protection locked="0"/>
    </xf>
    <xf numFmtId="169" fontId="7" fillId="2" borderId="11" xfId="0" applyNumberFormat="1" applyFont="1" applyFill="1" applyBorder="1" applyProtection="1">
      <protection locked="0"/>
    </xf>
    <xf numFmtId="4" fontId="7" fillId="12" borderId="11" xfId="0" applyNumberFormat="1" applyFont="1" applyFill="1" applyBorder="1" applyProtection="1">
      <protection locked="0"/>
    </xf>
    <xf numFmtId="0" fontId="7" fillId="2" borderId="0" xfId="0" applyFont="1" applyFill="1" applyBorder="1" applyAlignment="1" applyProtection="1">
      <alignment vertical="center"/>
      <protection locked="0"/>
    </xf>
    <xf numFmtId="0" fontId="10" fillId="2" borderId="0" xfId="0" applyFont="1" applyFill="1" applyBorder="1" applyAlignment="1" applyProtection="1">
      <alignment vertical="center"/>
      <protection locked="0"/>
    </xf>
    <xf numFmtId="0" fontId="14" fillId="2" borderId="0" xfId="0" applyFont="1" applyFill="1" applyBorder="1" applyAlignment="1" applyProtection="1">
      <alignment vertical="center"/>
      <protection locked="0"/>
    </xf>
    <xf numFmtId="0" fontId="10" fillId="2" borderId="0" xfId="0" applyFont="1" applyFill="1" applyBorder="1" applyProtection="1">
      <protection locked="0"/>
    </xf>
    <xf numFmtId="0" fontId="44" fillId="3" borderId="6" xfId="287" applyFont="1" applyFill="1" applyBorder="1"/>
    <xf numFmtId="0" fontId="44" fillId="11" borderId="6" xfId="287" applyFont="1" applyFill="1" applyBorder="1"/>
    <xf numFmtId="1" fontId="44" fillId="3" borderId="6" xfId="287" applyNumberFormat="1" applyFont="1" applyFill="1" applyBorder="1"/>
    <xf numFmtId="2" fontId="44" fillId="11" borderId="6" xfId="287" applyNumberFormat="1" applyFont="1" applyFill="1" applyBorder="1"/>
    <xf numFmtId="2" fontId="44" fillId="3" borderId="6" xfId="287" applyNumberFormat="1" applyFont="1" applyFill="1" applyBorder="1"/>
    <xf numFmtId="167" fontId="44" fillId="11" borderId="6" xfId="287" applyNumberFormat="1" applyFont="1" applyFill="1" applyBorder="1"/>
    <xf numFmtId="0" fontId="0" fillId="2" borderId="0" xfId="0" applyFill="1" applyBorder="1"/>
    <xf numFmtId="0" fontId="19" fillId="2" borderId="0" xfId="286" applyFont="1" applyFill="1" applyBorder="1" applyAlignment="1" applyProtection="1">
      <alignment horizontal="left"/>
      <protection locked="0"/>
    </xf>
    <xf numFmtId="0" fontId="6" fillId="2" borderId="0" xfId="0" applyFont="1" applyFill="1" applyBorder="1" applyAlignment="1" applyProtection="1">
      <protection locked="0"/>
    </xf>
    <xf numFmtId="0" fontId="36" fillId="2" borderId="0" xfId="0" applyFont="1" applyFill="1" applyBorder="1" applyAlignment="1" applyProtection="1">
      <protection locked="0"/>
    </xf>
    <xf numFmtId="0" fontId="17" fillId="2" borderId="0" xfId="0" applyFont="1" applyFill="1" applyAlignment="1">
      <alignment horizontal="left"/>
    </xf>
    <xf numFmtId="0" fontId="17" fillId="2" borderId="0" xfId="0" applyFont="1" applyFill="1"/>
    <xf numFmtId="0" fontId="22" fillId="2" borderId="0" xfId="0" applyFont="1" applyFill="1"/>
    <xf numFmtId="0" fontId="22" fillId="2" borderId="0" xfId="0" applyFont="1" applyFill="1" applyAlignment="1">
      <alignment horizontal="left"/>
    </xf>
    <xf numFmtId="0" fontId="32" fillId="2" borderId="0" xfId="0" applyFont="1" applyFill="1" applyProtection="1">
      <protection locked="0"/>
    </xf>
    <xf numFmtId="0" fontId="45" fillId="41" borderId="0" xfId="0" applyFont="1" applyFill="1" applyBorder="1" applyProtection="1">
      <protection locked="0"/>
    </xf>
    <xf numFmtId="0" fontId="63" fillId="41" borderId="0" xfId="0" applyFont="1" applyFill="1" applyBorder="1" applyProtection="1">
      <protection locked="0"/>
    </xf>
    <xf numFmtId="0" fontId="63" fillId="2" borderId="0" xfId="0" applyFont="1" applyFill="1" applyBorder="1" applyProtection="1">
      <protection locked="0"/>
    </xf>
    <xf numFmtId="0" fontId="69" fillId="41" borderId="0" xfId="0" applyFont="1" applyFill="1" applyBorder="1" applyProtection="1">
      <protection locked="0"/>
    </xf>
    <xf numFmtId="0" fontId="69" fillId="2" borderId="0" xfId="0" applyFont="1" applyFill="1" applyBorder="1" applyProtection="1">
      <protection locked="0"/>
    </xf>
    <xf numFmtId="0" fontId="83" fillId="2" borderId="0" xfId="0" applyFont="1" applyFill="1"/>
    <xf numFmtId="0" fontId="36" fillId="40" borderId="0" xfId="0" applyFont="1" applyFill="1" applyBorder="1" applyProtection="1">
      <protection locked="0"/>
    </xf>
    <xf numFmtId="0" fontId="90" fillId="2" borderId="0" xfId="0" applyFont="1" applyFill="1" applyProtection="1">
      <protection locked="0"/>
    </xf>
    <xf numFmtId="0" fontId="44" fillId="40" borderId="6" xfId="287" applyFont="1" applyFill="1" applyBorder="1"/>
    <xf numFmtId="0" fontId="44" fillId="40" borderId="1" xfId="287" applyFont="1" applyFill="1" applyBorder="1"/>
    <xf numFmtId="0" fontId="96" fillId="2" borderId="1" xfId="1785" applyFont="1" applyFill="1"/>
    <xf numFmtId="0" fontId="44" fillId="2" borderId="1" xfId="287" applyFont="1" applyFill="1"/>
    <xf numFmtId="0" fontId="28" fillId="2" borderId="0" xfId="0" applyFont="1" applyFill="1"/>
    <xf numFmtId="0" fontId="19" fillId="2" borderId="0" xfId="0" applyFont="1" applyFill="1" applyProtection="1">
      <protection locked="0"/>
    </xf>
    <xf numFmtId="0" fontId="19" fillId="2" borderId="0" xfId="0" applyFont="1" applyFill="1" applyAlignment="1" applyProtection="1">
      <alignment horizontal="left"/>
      <protection locked="0"/>
    </xf>
    <xf numFmtId="0" fontId="21" fillId="2" borderId="0" xfId="0" applyFont="1" applyFill="1" applyAlignment="1" applyProtection="1">
      <alignment horizontal="left"/>
      <protection locked="0"/>
    </xf>
    <xf numFmtId="0" fontId="20" fillId="2" borderId="0" xfId="0" applyFont="1" applyFill="1" applyBorder="1" applyAlignment="1" applyProtection="1">
      <alignment horizontal="left"/>
      <protection locked="0"/>
    </xf>
    <xf numFmtId="0" fontId="23" fillId="2" borderId="0" xfId="0" applyFont="1" applyFill="1" applyBorder="1" applyAlignment="1" applyProtection="1">
      <alignment horizontal="left"/>
      <protection locked="0"/>
    </xf>
    <xf numFmtId="165" fontId="19" fillId="2" borderId="0" xfId="0" applyNumberFormat="1" applyFont="1" applyFill="1" applyAlignment="1" applyProtection="1">
      <alignment horizontal="center"/>
      <protection locked="0"/>
    </xf>
    <xf numFmtId="165" fontId="46" fillId="2" borderId="0" xfId="0" applyNumberFormat="1" applyFont="1" applyFill="1" applyProtection="1">
      <protection locked="0"/>
    </xf>
    <xf numFmtId="165" fontId="19" fillId="2" borderId="0" xfId="0" applyNumberFormat="1" applyFont="1" applyFill="1" applyProtection="1">
      <protection locked="0"/>
    </xf>
    <xf numFmtId="171" fontId="7" fillId="2" borderId="0" xfId="1408" applyNumberFormat="1" applyFont="1" applyFill="1" applyAlignment="1" applyProtection="1">
      <alignment horizontal="center"/>
      <protection locked="0"/>
    </xf>
    <xf numFmtId="167" fontId="7" fillId="2" borderId="0" xfId="0" applyNumberFormat="1" applyFont="1" applyFill="1" applyAlignment="1" applyProtection="1">
      <alignment horizontal="center"/>
      <protection locked="0"/>
    </xf>
    <xf numFmtId="171" fontId="7" fillId="2" borderId="11" xfId="1408" applyNumberFormat="1" applyFont="1" applyFill="1" applyBorder="1" applyProtection="1">
      <protection locked="0"/>
    </xf>
    <xf numFmtId="167" fontId="7" fillId="2" borderId="11" xfId="0" applyNumberFormat="1" applyFont="1" applyFill="1" applyBorder="1" applyAlignment="1" applyProtection="1">
      <alignment horizontal="center"/>
      <protection locked="0"/>
    </xf>
    <xf numFmtId="0" fontId="6" fillId="2" borderId="7" xfId="0" applyFont="1" applyFill="1" applyBorder="1" applyAlignment="1" applyProtection="1">
      <alignment wrapText="1"/>
      <protection locked="0"/>
    </xf>
    <xf numFmtId="0" fontId="6" fillId="2" borderId="7" xfId="0" applyFont="1" applyFill="1" applyBorder="1" applyAlignment="1" applyProtection="1">
      <alignment horizontal="left" wrapText="1"/>
      <protection locked="0"/>
    </xf>
    <xf numFmtId="0" fontId="6" fillId="2" borderId="7" xfId="0" quotePrefix="1" applyFont="1" applyFill="1" applyBorder="1" applyAlignment="1" applyProtection="1">
      <alignment wrapText="1"/>
      <protection locked="0"/>
    </xf>
    <xf numFmtId="0" fontId="7" fillId="2" borderId="7" xfId="0" applyFont="1" applyFill="1" applyBorder="1" applyAlignment="1" applyProtection="1">
      <alignment wrapText="1"/>
      <protection locked="0"/>
    </xf>
    <xf numFmtId="0" fontId="7" fillId="2" borderId="25" xfId="0" applyFont="1" applyFill="1" applyBorder="1" applyAlignment="1" applyProtection="1">
      <alignment wrapText="1"/>
      <protection locked="0"/>
    </xf>
    <xf numFmtId="0" fontId="7" fillId="12" borderId="0" xfId="0" applyFont="1" applyFill="1" applyBorder="1" applyProtection="1">
      <protection locked="0"/>
    </xf>
    <xf numFmtId="0" fontId="6" fillId="12" borderId="0" xfId="0" applyFont="1" applyFill="1" applyBorder="1" applyAlignment="1" applyProtection="1">
      <alignment horizontal="left"/>
      <protection locked="0"/>
    </xf>
    <xf numFmtId="0" fontId="7" fillId="12" borderId="0" xfId="0" applyFont="1" applyFill="1" applyBorder="1" applyAlignment="1" applyProtection="1">
      <alignment horizontal="left"/>
      <protection locked="0"/>
    </xf>
    <xf numFmtId="4" fontId="7" fillId="12" borderId="0" xfId="0" applyNumberFormat="1" applyFont="1" applyFill="1" applyBorder="1" applyProtection="1">
      <protection locked="0"/>
    </xf>
    <xf numFmtId="0" fontId="7" fillId="12" borderId="3" xfId="0" applyFont="1" applyFill="1" applyBorder="1" applyProtection="1">
      <protection locked="0"/>
    </xf>
    <xf numFmtId="0" fontId="6" fillId="12" borderId="3" xfId="0" applyFont="1" applyFill="1" applyBorder="1" applyAlignment="1" applyProtection="1">
      <alignment horizontal="left"/>
      <protection locked="0"/>
    </xf>
    <xf numFmtId="0" fontId="7" fillId="12" borderId="3" xfId="0" applyFont="1" applyFill="1" applyBorder="1" applyAlignment="1" applyProtection="1">
      <alignment horizontal="left"/>
      <protection locked="0"/>
    </xf>
    <xf numFmtId="4" fontId="7" fillId="12" borderId="3" xfId="0" applyNumberFormat="1" applyFont="1" applyFill="1" applyBorder="1" applyProtection="1">
      <protection locked="0"/>
    </xf>
    <xf numFmtId="4" fontId="7" fillId="12" borderId="24" xfId="0" applyNumberFormat="1" applyFont="1" applyFill="1" applyBorder="1" applyProtection="1">
      <protection locked="0"/>
    </xf>
  </cellXfs>
  <cellStyles count="1816">
    <cellStyle name="Calculation" xfId="126" builtinId="22"/>
    <cellStyle name="Comma" xfId="1408" builtinId="3"/>
    <cellStyle name="Default_Free" xfId="2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GHG First" xfId="286"/>
    <cellStyle name="GHG First 2" xfId="1782"/>
    <cellStyle name="GHG Second" xfId="289"/>
    <cellStyle name="GHG Second 2" xfId="1783"/>
    <cellStyle name="GHG Third" xfId="1733"/>
    <cellStyle name="GHG Third 2" xfId="1784"/>
    <cellStyle name="GHG_Title" xfId="285"/>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cellStyle name="Hyperlink 2" xfId="1734"/>
    <cellStyle name="Normal" xfId="0" builtinId="0"/>
    <cellStyle name="Normal 17" xfId="142"/>
    <cellStyle name="Normal 2" xfId="288"/>
    <cellStyle name="Normal 2 2" xfId="141"/>
    <cellStyle name="Normal 20" xfId="143"/>
    <cellStyle name="Normal 3" xfId="1296"/>
    <cellStyle name="Normal 4" xfId="1732"/>
    <cellStyle name="Normal 6" xfId="144"/>
    <cellStyle name="Percent" xfId="125" builtinId="5"/>
    <cellStyle name="Percent 2" xfId="1735"/>
    <cellStyle name="Percent 3" xfId="1786"/>
    <cellStyle name="Table_Body" xfId="292"/>
    <cellStyle name="Table_Header" xfId="1131"/>
    <cellStyle name="User_Free" xfId="287"/>
    <cellStyle name="User_Free 2" xfId="1785"/>
    <cellStyle name="User_Locked" xfId="291"/>
  </cellStyles>
  <dxfs count="6">
    <dxf>
      <font>
        <b/>
        <i val="0"/>
        <color rgb="FF9C0006"/>
      </font>
      <fill>
        <patternFill patternType="none">
          <fgColor rgb="FF000000"/>
          <bgColor auto="1"/>
        </patternFill>
      </fill>
      <border>
        <left style="thin">
          <color rgb="FFAA2D0D"/>
        </left>
        <right style="thin">
          <color rgb="FFAA2D0D"/>
        </right>
        <top style="thin">
          <color rgb="FFAA2D0D"/>
        </top>
        <bottom style="thin">
          <color rgb="FFAA2D0D"/>
        </bottom>
      </border>
    </dxf>
    <dxf>
      <font>
        <b/>
        <i val="0"/>
        <color rgb="FF008000"/>
      </font>
      <fill>
        <patternFill patternType="solid">
          <fgColor rgb="FF000000"/>
          <bgColor rgb="FFFFFFFF"/>
        </patternFill>
      </fill>
      <border>
        <left style="thin">
          <color rgb="FF008000"/>
        </left>
        <right style="thin">
          <color rgb="FF008000"/>
        </right>
        <top style="thin">
          <color rgb="FF008000"/>
        </top>
        <bottom style="thin">
          <color rgb="FF008000"/>
        </bottom>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s>
  <tableStyles count="0" defaultTableStyle="TableStyleMedium2" defaultPivotStyle="PivotStyleLight16"/>
  <colors>
    <mruColors>
      <color rgb="FF009200"/>
      <color rgb="FFF8CD52"/>
      <color rgb="FF8C1515"/>
      <color rgb="FF00FF00"/>
      <color rgb="FF005600"/>
      <color rgb="FF00D700"/>
      <color rgb="FF000084"/>
      <color rgb="FFFD7373"/>
      <color rgb="FF987300"/>
      <color rgb="FFFF6E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ClassAPI" displayName="ClassAPI" ref="A4:B9" totalsRowShown="0">
  <autoFilter ref="A4:B9"/>
  <tableColumns count="2">
    <tableColumn id="1" name="Lower Bound"/>
    <tableColumn id="2" name="Classification"/>
  </tableColumns>
  <tableStyleInfo name="TableStyleMedium2" showFirstColumn="0" showLastColumn="0" showRowStripes="1" showColumnStripes="0"/>
</table>
</file>

<file path=xl/tables/table2.xml><?xml version="1.0" encoding="utf-8"?>
<table xmlns="http://schemas.openxmlformats.org/spreadsheetml/2006/main" id="2" name="ClassSulfur" displayName="ClassSulfur" ref="A12:B14" totalsRowShown="0">
  <autoFilter ref="A12:B14"/>
  <tableColumns count="2">
    <tableColumn id="1" name="Lower Bound" dataDxfId="5"/>
    <tableColumn id="2" name="Classification"/>
  </tableColumns>
  <tableStyleInfo name="TableStyleMedium2" showFirstColumn="0" showLastColumn="0" showRowStripes="1" showColumnStripes="0"/>
</table>
</file>

<file path=xl/tables/table3.xml><?xml version="1.0" encoding="utf-8"?>
<table xmlns="http://schemas.openxmlformats.org/spreadsheetml/2006/main" id="3" name="ClassProd" displayName="ClassProd" ref="A17:B22" totalsRowShown="0">
  <autoFilter ref="A17:B22"/>
  <tableColumns count="2">
    <tableColumn id="1" name="Lower Bound"/>
    <tableColumn id="2" name="Classification"/>
  </tableColumns>
  <tableStyleInfo name="TableStyleMedium2" showFirstColumn="0" showLastColumn="0" showRowStripes="1" showColumnStripes="0"/>
</table>
</file>

<file path=xl/tables/table4.xml><?xml version="1.0" encoding="utf-8"?>
<table xmlns="http://schemas.openxmlformats.org/spreadsheetml/2006/main" id="4" name="ClassDepth" displayName="ClassDepth" ref="A25:B28" totalsRowShown="0" headerRowDxfId="4" headerRowBorderDxfId="3" tableBorderDxfId="2">
  <autoFilter ref="A25:B28"/>
  <tableColumns count="2">
    <tableColumn id="1" name="Lower Bound"/>
    <tableColumn id="2" name="Classification"/>
  </tableColumns>
  <tableStyleInfo name="TableStyleMedium2" showFirstColumn="0" showLastColumn="0" showRowStripes="1" showColumnStripes="0"/>
</table>
</file>

<file path=xl/tables/table5.xml><?xml version="1.0" encoding="utf-8"?>
<table xmlns="http://schemas.openxmlformats.org/spreadsheetml/2006/main" id="7" name="ClassFlare" displayName="ClassFlare" ref="A31:B34" totalsRowShown="0">
  <autoFilter ref="A31:B34"/>
  <tableColumns count="2">
    <tableColumn id="1" name="Lower Bound"/>
    <tableColumn id="2" name="Classification"/>
  </tableColumns>
  <tableStyleInfo name="TableStyleMedium2" showFirstColumn="0" showLastColumn="0" showRowStripes="1" showColumnStripes="0"/>
</table>
</file>

<file path=xl/tables/table6.xml><?xml version="1.0" encoding="utf-8"?>
<table xmlns="http://schemas.openxmlformats.org/spreadsheetml/2006/main" id="9" name="ClassWater" displayName="ClassWater" ref="A37:B39" totalsRowShown="0">
  <autoFilter ref="A37:B39"/>
  <tableColumns count="2">
    <tableColumn id="1" name="Lower Bound"/>
    <tableColumn id="2" name="Classification"/>
  </tableColumns>
  <tableStyleInfo name="TableStyleMedium2" showFirstColumn="0" showLastColumn="0" showRowStripes="1" showColumnStripes="0"/>
</table>
</file>

<file path=xl/tables/table7.xml><?xml version="1.0" encoding="utf-8"?>
<table xmlns="http://schemas.openxmlformats.org/spreadsheetml/2006/main" id="10" name="ClassGas" displayName="ClassGas" ref="A42:B46" totalsRowShown="0">
  <autoFilter ref="A42:B46"/>
  <tableColumns count="2">
    <tableColumn id="1" name="Lower Bound"/>
    <tableColumn id="2" name="Classification"/>
  </tableColumns>
  <tableStyleInfo name="TableStyleMedium2" showFirstColumn="0" showLastColumn="0" showRowStripes="1" showColumnStripes="0"/>
</table>
</file>

<file path=xl/tables/table8.xml><?xml version="1.0" encoding="utf-8"?>
<table xmlns="http://schemas.openxmlformats.org/spreadsheetml/2006/main" id="5" name="Table5" displayName="Table5" ref="D4:E46" totalsRowShown="0">
  <autoFilter ref="D4:E46"/>
  <tableColumns count="2">
    <tableColumn id="1" name="Deg API"/>
    <tableColumn id="2" name="LHV - MJ/bbl"/>
  </tableColumns>
  <tableStyleInfo name="TableStyleMedium2" showFirstColumn="0" showLastColumn="0" showRowStripes="1" showColumnStripes="0"/>
</table>
</file>

<file path=xl/tables/table9.xml><?xml version="1.0" encoding="utf-8"?>
<table xmlns="http://schemas.openxmlformats.org/spreadsheetml/2006/main" id="6" name="Table6" displayName="Table6" ref="G4:G23" totalsRowShown="0">
  <autoFilter ref="G4:G23"/>
  <tableColumns count="1">
    <tableColumn id="1" name="Types of Sort"/>
  </tableColumns>
  <tableStyleInfo name="TableStyleMedium2" showFirstColumn="0" showLastColumn="0" showRowStripes="1" showColumnStripes="0"/>
</table>
</file>

<file path=xl/theme/theme1.xml><?xml version="1.0" encoding="utf-8"?>
<a:theme xmlns:a="http://schemas.openxmlformats.org/drawingml/2006/main" name="Theme1">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eia.gov/dnav/pet/pet_pri_refoth_dcu_nus_m.htm" TargetMode="External"/><Relationship Id="rId1" Type="http://schemas.openxmlformats.org/officeDocument/2006/relationships/hyperlink" Target="http://www.argusmedia.com/~/media/Files/PDFs/Samples/Energy-Argus-Petroleum-Coke.pdf?la=en"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J1128"/>
  <sheetViews>
    <sheetView tabSelected="1" topLeftCell="A2" zoomScale="70" zoomScaleNormal="70" zoomScalePageLayoutView="80" workbookViewId="0">
      <pane xSplit="6" ySplit="5" topLeftCell="G412" activePane="bottomRight" state="frozen"/>
      <selection activeCell="A2" sqref="A2"/>
      <selection pane="topRight" activeCell="I2" sqref="I2"/>
      <selection pane="bottomLeft" activeCell="A11" sqref="A11"/>
      <selection pane="bottomRight" activeCell="G285" sqref="G285"/>
    </sheetView>
  </sheetViews>
  <sheetFormatPr defaultColWidth="10.28515625" defaultRowHeight="12.75" x14ac:dyDescent="0.2"/>
  <cols>
    <col min="1" max="1" width="2.42578125" style="4" customWidth="1"/>
    <col min="2" max="2" width="14.28515625" style="4" customWidth="1"/>
    <col min="3" max="3" width="21.28515625" style="4" customWidth="1"/>
    <col min="4" max="4" width="34.28515625" style="180" customWidth="1"/>
    <col min="5" max="5" width="15" style="179" customWidth="1"/>
    <col min="6" max="6" width="20.42578125" style="179" customWidth="1"/>
    <col min="7" max="35" width="21.7109375" style="4" customWidth="1"/>
    <col min="36" max="36" width="21.7109375" style="610" customWidth="1"/>
    <col min="37" max="16384" width="10.28515625" style="470"/>
  </cols>
  <sheetData>
    <row r="1" spans="1:36" s="463" customFormat="1" ht="15" customHeight="1" x14ac:dyDescent="0.3">
      <c r="A1" s="15"/>
      <c r="B1" s="15" t="s">
        <v>174</v>
      </c>
      <c r="C1" s="15"/>
      <c r="D1" s="175"/>
      <c r="E1" s="176"/>
      <c r="F1" s="176"/>
      <c r="G1" s="23"/>
      <c r="H1" s="23"/>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584"/>
    </row>
    <row r="2" spans="1:36" s="463" customFormat="1" ht="20.25" x14ac:dyDescent="0.3">
      <c r="A2" s="22"/>
      <c r="B2" s="23" t="s">
        <v>942</v>
      </c>
      <c r="C2" s="23"/>
      <c r="D2" s="176"/>
      <c r="E2" s="176"/>
      <c r="F2" s="176"/>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585"/>
    </row>
    <row r="3" spans="1:36" s="463" customFormat="1" ht="20.25" x14ac:dyDescent="0.3">
      <c r="A3" s="22"/>
      <c r="B3" s="23" t="s">
        <v>943</v>
      </c>
      <c r="C3" s="23"/>
      <c r="D3" s="176"/>
      <c r="E3" s="176"/>
      <c r="F3" s="176"/>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585"/>
    </row>
    <row r="4" spans="1:36" s="474" customFormat="1" ht="45" customHeight="1" thickBot="1" x14ac:dyDescent="0.25">
      <c r="A4" s="22"/>
      <c r="B4" s="747" t="s">
        <v>411</v>
      </c>
      <c r="C4" s="747" t="s">
        <v>411</v>
      </c>
      <c r="D4" s="748" t="s">
        <v>177</v>
      </c>
      <c r="E4" s="748" t="s">
        <v>175</v>
      </c>
      <c r="F4" s="748" t="s">
        <v>863</v>
      </c>
      <c r="G4" s="747" t="s">
        <v>196</v>
      </c>
      <c r="H4" s="749"/>
      <c r="I4" s="750"/>
      <c r="J4" s="750"/>
      <c r="K4" s="750"/>
      <c r="L4" s="750"/>
      <c r="M4" s="750"/>
      <c r="N4" s="750"/>
      <c r="O4" s="750"/>
      <c r="P4" s="750"/>
      <c r="Q4" s="750"/>
      <c r="R4" s="750"/>
      <c r="S4" s="750"/>
      <c r="T4" s="750"/>
      <c r="U4" s="750"/>
      <c r="V4" s="750"/>
      <c r="W4" s="750"/>
      <c r="X4" s="750"/>
      <c r="Y4" s="750"/>
      <c r="Z4" s="750"/>
      <c r="AA4" s="750"/>
      <c r="AB4" s="750"/>
      <c r="AC4" s="750"/>
      <c r="AD4" s="750"/>
      <c r="AE4" s="750" t="s">
        <v>797</v>
      </c>
      <c r="AF4" s="750"/>
      <c r="AG4" s="750"/>
      <c r="AH4" s="750"/>
      <c r="AI4" s="750"/>
      <c r="AJ4" s="751"/>
    </row>
    <row r="5" spans="1:36" s="464" customFormat="1" ht="15" customHeight="1" x14ac:dyDescent="0.2">
      <c r="A5" s="22"/>
      <c r="D5" s="547" t="s">
        <v>173</v>
      </c>
      <c r="E5" s="547"/>
      <c r="F5" s="547"/>
      <c r="G5" s="464" t="s">
        <v>410</v>
      </c>
      <c r="H5" s="464" t="s">
        <v>168</v>
      </c>
      <c r="I5" s="464" t="s">
        <v>171</v>
      </c>
      <c r="J5" s="464" t="s">
        <v>410</v>
      </c>
      <c r="K5" s="464" t="s">
        <v>169</v>
      </c>
      <c r="L5" s="464" t="s">
        <v>170</v>
      </c>
      <c r="M5" s="464" t="s">
        <v>169</v>
      </c>
      <c r="N5" s="464" t="s">
        <v>170</v>
      </c>
      <c r="O5" s="464" t="s">
        <v>406</v>
      </c>
      <c r="P5" s="464" t="s">
        <v>410</v>
      </c>
      <c r="Q5" s="464" t="s">
        <v>406</v>
      </c>
      <c r="R5" s="464" t="s">
        <v>168</v>
      </c>
      <c r="S5" s="464" t="s">
        <v>407</v>
      </c>
      <c r="T5" s="464" t="s">
        <v>406</v>
      </c>
      <c r="U5" s="464" t="s">
        <v>168</v>
      </c>
      <c r="V5" s="464" t="s">
        <v>168</v>
      </c>
      <c r="W5" s="464" t="s">
        <v>168</v>
      </c>
      <c r="X5" s="464" t="s">
        <v>410</v>
      </c>
      <c r="Y5" s="464" t="s">
        <v>407</v>
      </c>
      <c r="Z5" s="464" t="s">
        <v>168</v>
      </c>
      <c r="AA5" s="464" t="s">
        <v>171</v>
      </c>
      <c r="AB5" s="464" t="s">
        <v>168</v>
      </c>
      <c r="AC5" s="464" t="s">
        <v>168</v>
      </c>
      <c r="AD5" s="464" t="s">
        <v>407</v>
      </c>
      <c r="AE5" s="464" t="s">
        <v>170</v>
      </c>
      <c r="AF5" s="464" t="s">
        <v>171</v>
      </c>
      <c r="AG5" s="464" t="s">
        <v>168</v>
      </c>
      <c r="AH5" s="464" t="s">
        <v>168</v>
      </c>
      <c r="AI5" s="464" t="s">
        <v>168</v>
      </c>
      <c r="AJ5" s="586" t="s">
        <v>168</v>
      </c>
    </row>
    <row r="6" spans="1:36" s="465" customFormat="1" ht="15" customHeight="1" x14ac:dyDescent="0.2">
      <c r="A6" s="22"/>
      <c r="D6" s="547" t="s">
        <v>469</v>
      </c>
      <c r="E6" s="547"/>
      <c r="F6" s="548"/>
      <c r="G6" s="549" t="str">
        <f t="shared" ref="G6:AD6" si="0">CONCATENATE(G7," ",G8)</f>
        <v>Nigeria Agbami</v>
      </c>
      <c r="H6" s="549" t="str">
        <f t="shared" si="0"/>
        <v>U.S. Alaska North Slope</v>
      </c>
      <c r="I6" s="549" t="str">
        <f t="shared" si="0"/>
        <v>Azerbaijan Azeri Light</v>
      </c>
      <c r="J6" s="549" t="str">
        <f t="shared" si="0"/>
        <v>Nigeria Bonny</v>
      </c>
      <c r="K6" s="549" t="str">
        <f t="shared" si="0"/>
        <v>China Bozhong</v>
      </c>
      <c r="L6" s="549" t="str">
        <f t="shared" si="0"/>
        <v>UK Brent</v>
      </c>
      <c r="M6" s="549" t="str">
        <f t="shared" si="0"/>
        <v>Indonesia Duri</v>
      </c>
      <c r="N6" s="549" t="str">
        <f t="shared" si="0"/>
        <v>Norway Ekofisk</v>
      </c>
      <c r="O6" s="549" t="str">
        <f t="shared" si="0"/>
        <v>Brazil Frade</v>
      </c>
      <c r="P6" s="549" t="str">
        <f t="shared" si="0"/>
        <v>Angola Girassol</v>
      </c>
      <c r="Q6" s="549" t="str">
        <f t="shared" si="0"/>
        <v>Venezuela Hamaca</v>
      </c>
      <c r="R6" s="549" t="str">
        <f t="shared" si="0"/>
        <v>Canada Hibernia</v>
      </c>
      <c r="S6" s="549" t="str">
        <f t="shared" si="0"/>
        <v>Angola Kuito</v>
      </c>
      <c r="T6" s="549" t="str">
        <f t="shared" si="0"/>
        <v>Brazil Lula</v>
      </c>
      <c r="U6" s="549" t="str">
        <f t="shared" si="0"/>
        <v>U.S. Gulf Mars</v>
      </c>
      <c r="V6" s="549" t="str">
        <f t="shared" si="0"/>
        <v>Canada Midale</v>
      </c>
      <c r="W6" s="549" t="str">
        <f t="shared" si="0"/>
        <v>California Midway Sunset</v>
      </c>
      <c r="X6" s="549" t="str">
        <f t="shared" si="0"/>
        <v>Nigeria Obagi</v>
      </c>
      <c r="Y6" s="549" t="str">
        <f t="shared" si="0"/>
        <v>Kuwait Ratawi</v>
      </c>
      <c r="Z6" s="549" t="str">
        <f t="shared" si="0"/>
        <v>California South Belridge</v>
      </c>
      <c r="AA6" s="549" t="str">
        <f t="shared" si="0"/>
        <v>Kazakhstan Tengiz</v>
      </c>
      <c r="AB6" s="549" t="str">
        <f t="shared" si="0"/>
        <v>U.S. Gulf Thunder Horse</v>
      </c>
      <c r="AC6" s="549" t="str">
        <f t="shared" si="0"/>
        <v>California Wilmington</v>
      </c>
      <c r="AD6" s="549" t="str">
        <f t="shared" si="0"/>
        <v>Iraq Zubair</v>
      </c>
      <c r="AE6" s="549" t="str">
        <f t="shared" ref="AE6:AJ6" si="1">CONCATENATE(AE7," ",AE8)</f>
        <v>UK Forties</v>
      </c>
      <c r="AF6" s="549" t="str">
        <f>CONCATENATE(AF7," ",AF8)</f>
        <v>Russia Chayvo</v>
      </c>
      <c r="AG6" s="549" t="str">
        <f t="shared" si="1"/>
        <v>Canada Cold Lake Dilbit</v>
      </c>
      <c r="AH6" s="549" t="str">
        <f>CONCATENATE(AH7," ",AH8)</f>
        <v>Canada Heavy Sour SCO</v>
      </c>
      <c r="AI6" s="549" t="str">
        <f>CONCATENATE(AI7," ",AI8)</f>
        <v>Canada Light Sweet SCO</v>
      </c>
      <c r="AJ6" s="587" t="str">
        <f t="shared" si="1"/>
        <v>Canada Medium Sweet SCO</v>
      </c>
    </row>
    <row r="7" spans="1:36" s="464" customFormat="1" ht="15" customHeight="1" x14ac:dyDescent="0.2">
      <c r="A7" s="22"/>
      <c r="D7" s="547" t="s">
        <v>152</v>
      </c>
      <c r="E7" s="547"/>
      <c r="F7" s="550"/>
      <c r="G7" s="551" t="s">
        <v>71</v>
      </c>
      <c r="H7" s="551" t="s">
        <v>800</v>
      </c>
      <c r="I7" s="551" t="s">
        <v>295</v>
      </c>
      <c r="J7" s="551" t="s">
        <v>71</v>
      </c>
      <c r="K7" s="551" t="s">
        <v>70</v>
      </c>
      <c r="L7" s="551" t="s">
        <v>73</v>
      </c>
      <c r="M7" s="551" t="s">
        <v>133</v>
      </c>
      <c r="N7" s="551" t="s">
        <v>136</v>
      </c>
      <c r="O7" s="551" t="s">
        <v>68</v>
      </c>
      <c r="P7" s="551" t="s">
        <v>67</v>
      </c>
      <c r="Q7" s="551" t="s">
        <v>137</v>
      </c>
      <c r="R7" s="551" t="s">
        <v>142</v>
      </c>
      <c r="S7" s="551" t="s">
        <v>67</v>
      </c>
      <c r="T7" s="551" t="s">
        <v>68</v>
      </c>
      <c r="U7" s="551" t="s">
        <v>802</v>
      </c>
      <c r="V7" s="551" t="s">
        <v>142</v>
      </c>
      <c r="W7" s="551" t="s">
        <v>443</v>
      </c>
      <c r="X7" s="551" t="s">
        <v>71</v>
      </c>
      <c r="Y7" s="551" t="s">
        <v>135</v>
      </c>
      <c r="Z7" s="551" t="s">
        <v>443</v>
      </c>
      <c r="AA7" s="551" t="s">
        <v>172</v>
      </c>
      <c r="AB7" s="551" t="s">
        <v>802</v>
      </c>
      <c r="AC7" s="551" t="s">
        <v>443</v>
      </c>
      <c r="AD7" s="551" t="s">
        <v>134</v>
      </c>
      <c r="AE7" s="551" t="s">
        <v>73</v>
      </c>
      <c r="AF7" s="551" t="s">
        <v>74</v>
      </c>
      <c r="AG7" s="551" t="s">
        <v>142</v>
      </c>
      <c r="AH7" s="551" t="s">
        <v>142</v>
      </c>
      <c r="AI7" s="551" t="s">
        <v>142</v>
      </c>
      <c r="AJ7" s="588" t="s">
        <v>142</v>
      </c>
    </row>
    <row r="8" spans="1:36" s="465" customFormat="1" ht="15" customHeight="1" x14ac:dyDescent="0.2">
      <c r="A8" s="22"/>
      <c r="D8" s="552" t="s">
        <v>471</v>
      </c>
      <c r="E8" s="552"/>
      <c r="F8" s="547"/>
      <c r="G8" s="480" t="s">
        <v>76</v>
      </c>
      <c r="H8" s="480" t="s">
        <v>801</v>
      </c>
      <c r="I8" s="553" t="s">
        <v>409</v>
      </c>
      <c r="J8" s="480" t="s">
        <v>121</v>
      </c>
      <c r="K8" s="480" t="s">
        <v>58</v>
      </c>
      <c r="L8" s="480" t="s">
        <v>0</v>
      </c>
      <c r="M8" s="480" t="s">
        <v>60</v>
      </c>
      <c r="N8" s="480" t="s">
        <v>4</v>
      </c>
      <c r="O8" s="480" t="s">
        <v>57</v>
      </c>
      <c r="P8" s="480" t="s">
        <v>56</v>
      </c>
      <c r="Q8" s="480" t="s">
        <v>127</v>
      </c>
      <c r="R8" s="553" t="s">
        <v>405</v>
      </c>
      <c r="S8" s="553" t="s">
        <v>294</v>
      </c>
      <c r="T8" s="480" t="s">
        <v>123</v>
      </c>
      <c r="U8" s="480" t="s">
        <v>59</v>
      </c>
      <c r="V8" s="480" t="s">
        <v>139</v>
      </c>
      <c r="W8" s="480" t="s">
        <v>1</v>
      </c>
      <c r="X8" s="480" t="s">
        <v>120</v>
      </c>
      <c r="Y8" s="480" t="s">
        <v>125</v>
      </c>
      <c r="Z8" s="480" t="s">
        <v>8</v>
      </c>
      <c r="AA8" s="480" t="s">
        <v>6</v>
      </c>
      <c r="AB8" s="480" t="s">
        <v>124</v>
      </c>
      <c r="AC8" s="480" t="s">
        <v>138</v>
      </c>
      <c r="AD8" s="480" t="s">
        <v>122</v>
      </c>
      <c r="AE8" s="480" t="s">
        <v>141</v>
      </c>
      <c r="AF8" s="480" t="s">
        <v>61</v>
      </c>
      <c r="AG8" s="480" t="s">
        <v>885</v>
      </c>
      <c r="AH8" s="480" t="s">
        <v>886</v>
      </c>
      <c r="AI8" s="480" t="s">
        <v>887</v>
      </c>
      <c r="AJ8" s="589" t="s">
        <v>888</v>
      </c>
    </row>
    <row r="9" spans="1:36" s="465" customFormat="1" ht="15" customHeight="1" x14ac:dyDescent="0.2">
      <c r="A9" s="22"/>
      <c r="D9" s="552" t="s">
        <v>472</v>
      </c>
      <c r="E9" s="552"/>
      <c r="F9" s="550" t="s">
        <v>814</v>
      </c>
      <c r="G9" s="554" t="str">
        <f>G449</f>
        <v>Nigeria Agbami_Chevron</v>
      </c>
      <c r="H9" s="554" t="str">
        <f t="shared" ref="H9:AD9" si="2">H449</f>
        <v>Alaskan North Slope_Exxon</v>
      </c>
      <c r="I9" s="554" t="str">
        <f t="shared" si="2"/>
        <v>Azeri Light_Chevron</v>
      </c>
      <c r="J9" s="554" t="str">
        <f t="shared" si="2"/>
        <v>Bonny Light_Chevron</v>
      </c>
      <c r="K9" s="554" t="str">
        <f t="shared" si="2"/>
        <v>China Bozhong_Chevron</v>
      </c>
      <c r="L9" s="554" t="str">
        <f t="shared" si="2"/>
        <v>Brent_Chevron</v>
      </c>
      <c r="M9" s="554" t="str">
        <f t="shared" si="2"/>
        <v>Indonesia Duri</v>
      </c>
      <c r="N9" s="554" t="str">
        <f t="shared" si="2"/>
        <v>Ekofisk_BP</v>
      </c>
      <c r="O9" s="554" t="str">
        <f t="shared" si="2"/>
        <v>Brazil Frade_Chevron</v>
      </c>
      <c r="P9" s="554" t="str">
        <f t="shared" si="2"/>
        <v>Angola Girassol_Exxon</v>
      </c>
      <c r="Q9" s="554" t="str">
        <f t="shared" si="2"/>
        <v>Hamaca Venezuela_Knovel</v>
      </c>
      <c r="R9" s="554" t="str">
        <f t="shared" si="2"/>
        <v>Canada Hibernia_Exxon</v>
      </c>
      <c r="S9" s="554" t="str">
        <f t="shared" si="2"/>
        <v>Angola Kuito_Chevron</v>
      </c>
      <c r="T9" s="554" t="str">
        <f t="shared" si="2"/>
        <v>Brazil Lula_BG Group</v>
      </c>
      <c r="U9" s="554" t="str">
        <f t="shared" si="2"/>
        <v>Mars USA-Gulf of Mexico_BP</v>
      </c>
      <c r="V9" s="554" t="str">
        <f t="shared" si="2"/>
        <v>Midale_Crude Monitor</v>
      </c>
      <c r="W9" s="554" t="str">
        <f t="shared" si="2"/>
        <v>Midway- Sunset_Knovel</v>
      </c>
      <c r="X9" s="554" t="str">
        <f t="shared" si="2"/>
        <v>Bonny Light_Chevron</v>
      </c>
      <c r="Y9" s="554" t="str">
        <f t="shared" si="2"/>
        <v>Kuwait Ratawi_Chevron</v>
      </c>
      <c r="Z9" s="554" t="str">
        <f t="shared" si="2"/>
        <v>Belridge_Knovel</v>
      </c>
      <c r="AA9" s="554" t="str">
        <f t="shared" si="2"/>
        <v>Tengiz_Chevron</v>
      </c>
      <c r="AB9" s="554" t="str">
        <f t="shared" si="2"/>
        <v>Thunderhorse_Exxon</v>
      </c>
      <c r="AC9" s="554" t="str">
        <f t="shared" si="2"/>
        <v>Wilmington CA_Knovel</v>
      </c>
      <c r="AD9" s="554" t="str">
        <f t="shared" si="2"/>
        <v>Iraq Basra_BP</v>
      </c>
      <c r="AE9" s="554" t="str">
        <f t="shared" ref="AE9:AJ9" si="3">AE449</f>
        <v xml:space="preserve">Forties Blend_BP </v>
      </c>
      <c r="AF9" s="554" t="str">
        <f>AF449</f>
        <v>Russia Sokol_Exxon</v>
      </c>
      <c r="AG9" s="554" t="str">
        <f t="shared" si="3"/>
        <v>Cold Lake_Crude Monitor</v>
      </c>
      <c r="AH9" s="554" t="str">
        <f t="shared" si="3"/>
        <v>Suncor Synthetic H_Crude Monitor</v>
      </c>
      <c r="AI9" s="554" t="str">
        <f t="shared" si="3"/>
        <v>Suncor Synthetic A_Crude Monitor</v>
      </c>
      <c r="AJ9" s="590" t="str">
        <f t="shared" si="3"/>
        <v>Syncrude Synthetic_Crude Monitor</v>
      </c>
    </row>
    <row r="10" spans="1:36" s="466" customFormat="1" ht="15" customHeight="1" x14ac:dyDescent="0.25">
      <c r="A10" s="173"/>
      <c r="D10" s="555" t="s">
        <v>132</v>
      </c>
      <c r="E10" s="556"/>
      <c r="F10" s="556"/>
      <c r="G10" s="466" t="s">
        <v>143</v>
      </c>
      <c r="H10" s="466" t="s">
        <v>143</v>
      </c>
      <c r="I10" s="466" t="s">
        <v>143</v>
      </c>
      <c r="J10" s="466" t="s">
        <v>143</v>
      </c>
      <c r="K10" s="466" t="s">
        <v>143</v>
      </c>
      <c r="L10" s="466" t="s">
        <v>143</v>
      </c>
      <c r="M10" s="466" t="s">
        <v>143</v>
      </c>
      <c r="N10" s="466" t="s">
        <v>143</v>
      </c>
      <c r="O10" s="466" t="s">
        <v>143</v>
      </c>
      <c r="P10" s="466" t="s">
        <v>143</v>
      </c>
      <c r="Q10" s="466" t="s">
        <v>143</v>
      </c>
      <c r="R10" s="466" t="s">
        <v>143</v>
      </c>
      <c r="S10" s="466" t="s">
        <v>143</v>
      </c>
      <c r="T10" s="466" t="s">
        <v>143</v>
      </c>
      <c r="U10" s="466" t="s">
        <v>143</v>
      </c>
      <c r="V10" s="466" t="s">
        <v>143</v>
      </c>
      <c r="W10" s="466" t="s">
        <v>143</v>
      </c>
      <c r="X10" s="466" t="s">
        <v>143</v>
      </c>
      <c r="Y10" s="466" t="s">
        <v>143</v>
      </c>
      <c r="Z10" s="466" t="s">
        <v>143</v>
      </c>
      <c r="AA10" s="466" t="s">
        <v>143</v>
      </c>
      <c r="AB10" s="466" t="s">
        <v>143</v>
      </c>
      <c r="AC10" s="466" t="s">
        <v>143</v>
      </c>
      <c r="AD10" s="466" t="s">
        <v>143</v>
      </c>
      <c r="AE10" s="466" t="s">
        <v>143</v>
      </c>
      <c r="AF10" s="466" t="s">
        <v>143</v>
      </c>
      <c r="AG10" s="466" t="s">
        <v>155</v>
      </c>
      <c r="AH10" s="466" t="s">
        <v>155</v>
      </c>
      <c r="AI10" s="466" t="s">
        <v>155</v>
      </c>
      <c r="AJ10" s="591" t="s">
        <v>155</v>
      </c>
    </row>
    <row r="11" spans="1:36" s="467" customFormat="1" ht="15" customHeight="1" x14ac:dyDescent="0.25">
      <c r="A11" s="174"/>
      <c r="D11" s="557" t="s">
        <v>414</v>
      </c>
      <c r="E11" s="557"/>
      <c r="F11" s="558"/>
      <c r="G11" s="559">
        <f t="shared" ref="G11:AJ11" si="4">IF(G10="Oil Sands",G123,G283)</f>
        <v>47</v>
      </c>
      <c r="H11" s="559">
        <f t="shared" si="4"/>
        <v>28.3</v>
      </c>
      <c r="I11" s="559">
        <f t="shared" si="4"/>
        <v>35</v>
      </c>
      <c r="J11" s="559">
        <f t="shared" si="4"/>
        <v>35.299999999999997</v>
      </c>
      <c r="K11" s="559">
        <f t="shared" si="4"/>
        <v>17.5</v>
      </c>
      <c r="L11" s="559">
        <f t="shared" si="4"/>
        <v>39</v>
      </c>
      <c r="M11" s="559">
        <f t="shared" si="4"/>
        <v>19</v>
      </c>
      <c r="N11" s="559">
        <f t="shared" si="4"/>
        <v>38.4</v>
      </c>
      <c r="O11" s="559">
        <f t="shared" si="4"/>
        <v>19</v>
      </c>
      <c r="P11" s="559">
        <f t="shared" si="4"/>
        <v>32</v>
      </c>
      <c r="Q11" s="559">
        <f t="shared" si="4"/>
        <v>8.6</v>
      </c>
      <c r="R11" s="559">
        <f t="shared" si="4"/>
        <v>34.6</v>
      </c>
      <c r="S11" s="559">
        <f t="shared" si="4"/>
        <v>21</v>
      </c>
      <c r="T11" s="559">
        <f t="shared" si="4"/>
        <v>28</v>
      </c>
      <c r="U11" s="559">
        <f t="shared" si="4"/>
        <v>28.8</v>
      </c>
      <c r="V11" s="559">
        <f t="shared" si="4"/>
        <v>28.7</v>
      </c>
      <c r="W11" s="559">
        <f t="shared" si="4"/>
        <v>22.6</v>
      </c>
      <c r="X11" s="559">
        <f t="shared" si="4"/>
        <v>35.299999999999997</v>
      </c>
      <c r="Y11" s="559">
        <f t="shared" si="4"/>
        <v>24.2</v>
      </c>
      <c r="Z11" s="559">
        <f t="shared" si="4"/>
        <v>15</v>
      </c>
      <c r="AA11" s="559">
        <f t="shared" si="4"/>
        <v>46.4</v>
      </c>
      <c r="AB11" s="559">
        <f t="shared" si="4"/>
        <v>34.5</v>
      </c>
      <c r="AC11" s="559">
        <f t="shared" si="4"/>
        <v>19.5</v>
      </c>
      <c r="AD11" s="559">
        <f t="shared" si="4"/>
        <v>30.2</v>
      </c>
      <c r="AE11" s="559">
        <f t="shared" si="4"/>
        <v>35</v>
      </c>
      <c r="AF11" s="559">
        <f>IF(AF10="Oil Sands",AF123,AF283)</f>
        <v>36.4</v>
      </c>
      <c r="AG11" s="559">
        <f t="shared" si="4"/>
        <v>10.199999999999999</v>
      </c>
      <c r="AH11" s="559">
        <f t="shared" si="4"/>
        <v>8</v>
      </c>
      <c r="AI11" s="559">
        <f t="shared" si="4"/>
        <v>8</v>
      </c>
      <c r="AJ11" s="592">
        <f t="shared" si="4"/>
        <v>8</v>
      </c>
    </row>
    <row r="12" spans="1:36" s="468" customFormat="1" ht="15" customHeight="1" x14ac:dyDescent="0.25">
      <c r="A12" s="173"/>
      <c r="D12" s="560" t="s">
        <v>415</v>
      </c>
      <c r="E12" s="556"/>
      <c r="F12" s="555"/>
      <c r="G12" s="561">
        <f>G486/SUM(G480:G488)</f>
        <v>6.5586348566360703E-5</v>
      </c>
      <c r="H12" s="561">
        <f t="shared" ref="H12:AD12" si="5">H486/SUM(H480:H488)</f>
        <v>3.1620169030879782E-3</v>
      </c>
      <c r="I12" s="561">
        <f t="shared" si="5"/>
        <v>2.0072756201655473E-4</v>
      </c>
      <c r="J12" s="561">
        <f t="shared" si="5"/>
        <v>3.1821948110960112E-4</v>
      </c>
      <c r="K12" s="561">
        <f t="shared" si="5"/>
        <v>2.0892186277562488E-3</v>
      </c>
      <c r="L12" s="561">
        <f t="shared" si="5"/>
        <v>3.6242175312912735E-4</v>
      </c>
      <c r="M12" s="561">
        <f t="shared" si="5"/>
        <v>1.7078281675461616E-3</v>
      </c>
      <c r="N12" s="561">
        <f t="shared" si="5"/>
        <v>2.8170555842893508E-4</v>
      </c>
      <c r="O12" s="561">
        <f t="shared" si="5"/>
        <v>5.7792488206883617E-3</v>
      </c>
      <c r="P12" s="561">
        <f t="shared" si="5"/>
        <v>1.3902959868159887E-3</v>
      </c>
      <c r="Q12" s="561">
        <f t="shared" si="5"/>
        <v>2.6248895994339392E-3</v>
      </c>
      <c r="R12" s="561">
        <f t="shared" si="5"/>
        <v>1.5810115332247777E-3</v>
      </c>
      <c r="S12" s="561">
        <f t="shared" si="5"/>
        <v>2.1082089224829757E-3</v>
      </c>
      <c r="T12" s="561">
        <f t="shared" si="5"/>
        <v>2.0304904843525449E-3</v>
      </c>
      <c r="U12" s="561">
        <f t="shared" si="5"/>
        <v>6.2968179645441916E-3</v>
      </c>
      <c r="V12" s="561">
        <f t="shared" si="5"/>
        <v>1.0497155507988095E-2</v>
      </c>
      <c r="W12" s="561">
        <f t="shared" si="5"/>
        <v>8.6387722132843705E-3</v>
      </c>
      <c r="X12" s="561">
        <f t="shared" si="5"/>
        <v>3.1821948110960112E-4</v>
      </c>
      <c r="Y12" s="561">
        <f t="shared" si="5"/>
        <v>9.2844132511802988E-3</v>
      </c>
      <c r="Z12" s="561">
        <f t="shared" si="5"/>
        <v>1.1527417226338691E-3</v>
      </c>
      <c r="AA12" s="561">
        <f t="shared" si="5"/>
        <v>4.2161907170057593E-3</v>
      </c>
      <c r="AB12" s="561">
        <f t="shared" si="5"/>
        <v>2.7322670255273129E-3</v>
      </c>
      <c r="AC12" s="561">
        <f t="shared" si="5"/>
        <v>-8.3049097487635967E-8</v>
      </c>
      <c r="AD12" s="561">
        <f t="shared" si="5"/>
        <v>1.1271535731296311E-2</v>
      </c>
      <c r="AE12" s="561">
        <f t="shared" ref="AE12:AJ12" si="6">AE486/SUM(AE480:AE488)</f>
        <v>3.9268765224932337E-3</v>
      </c>
      <c r="AF12" s="561">
        <f>AF486/SUM(AF480:AF488)</f>
        <v>5.032665741158312E-4</v>
      </c>
      <c r="AG12" s="561">
        <f t="shared" si="6"/>
        <v>2.8114596165148237E-2</v>
      </c>
      <c r="AH12" s="561">
        <f t="shared" si="6"/>
        <v>2.6519635275309459E-2</v>
      </c>
      <c r="AI12" s="561">
        <f t="shared" si="6"/>
        <v>3.2468438352447991E-4</v>
      </c>
      <c r="AJ12" s="593">
        <f t="shared" si="6"/>
        <v>1.1365588004598212E-3</v>
      </c>
    </row>
    <row r="13" spans="1:36" s="466" customFormat="1" ht="15" customHeight="1" x14ac:dyDescent="0.25">
      <c r="A13" s="173"/>
      <c r="D13" s="555" t="s">
        <v>176</v>
      </c>
      <c r="E13" s="556"/>
      <c r="F13" s="556" t="s">
        <v>815</v>
      </c>
      <c r="G13" s="466" t="str">
        <f>IF(G$10="Oil Sands","Extra-Heavy",VLOOKUP(G283,ClassAPI[],2,TRUE))</f>
        <v>Ultra-Light</v>
      </c>
      <c r="H13" s="466" t="str">
        <f>IF(H$10="Oil Sands","Extra-Heavy",VLOOKUP(H283,ClassAPI[],2,TRUE))</f>
        <v>Medium</v>
      </c>
      <c r="I13" s="466" t="str">
        <f>IF(I10="Oil Sands","Extra-Heavy",VLOOKUP(I283,'Classification Bounds'!$A$4:$B$9,2,TRUE))</f>
        <v>Light</v>
      </c>
      <c r="J13" s="466" t="str">
        <f>IF(J$10="Oil Sands","Extra-Heavy",VLOOKUP(J283,ClassAPI[],2,TRUE))</f>
        <v>Light</v>
      </c>
      <c r="K13" s="466" t="str">
        <f>IF(K$10="Oil Sands","Extra-Heavy",VLOOKUP(K283,ClassAPI[],2,TRUE))</f>
        <v>Heavy</v>
      </c>
      <c r="L13" s="466" t="str">
        <f>IF(L$10="Oil Sands","Extra-Heavy",VLOOKUP(L283,ClassAPI[],2,TRUE))</f>
        <v>Light</v>
      </c>
      <c r="M13" s="466" t="str">
        <f>IF(M$10="Oil Sands","Extra-Heavy",VLOOKUP(M283,ClassAPI[],2,TRUE))</f>
        <v>Heavy</v>
      </c>
      <c r="N13" s="466" t="str">
        <f>IF(N$10="Oil Sands","Extra-Heavy",VLOOKUP(N283,ClassAPI[],2,TRUE))</f>
        <v>Light</v>
      </c>
      <c r="O13" s="466" t="str">
        <f>IF(O$10="Oil Sands","Extra-Heavy",VLOOKUP(O283,ClassAPI[],2,TRUE))</f>
        <v>Heavy</v>
      </c>
      <c r="P13" s="466" t="str">
        <f>IF(P$10="Oil Sands","Extra-Heavy",VLOOKUP(P283,ClassAPI[],2,TRUE))</f>
        <v>Light</v>
      </c>
      <c r="Q13" s="466" t="str">
        <f>IF(Q$10="Oil Sands","Extra-Heavy",VLOOKUP(Q283,ClassAPI[],2,TRUE))</f>
        <v>Extra-Heavy</v>
      </c>
      <c r="R13" s="466" t="str">
        <f>IF(R10="Oil Sands","Extra-Heavy",VLOOKUP(R283,'Classification Bounds'!$A$4:$B$9,2,TRUE))</f>
        <v>Light</v>
      </c>
      <c r="S13" s="466" t="str">
        <f>IF(S10="Oil Sands","Extra-Heavy",VLOOKUP(S283,'Classification Bounds'!$A$4:$B$9,2,TRUE))</f>
        <v>Heavy</v>
      </c>
      <c r="T13" s="466" t="str">
        <f>IF(T$10="Oil Sands","Extra-Heavy",VLOOKUP(T283,ClassAPI[],2,TRUE))</f>
        <v>Medium</v>
      </c>
      <c r="U13" s="466" t="str">
        <f>IF(U$10="Oil Sands","Extra-Heavy",VLOOKUP(U283,ClassAPI[],2,TRUE))</f>
        <v>Medium</v>
      </c>
      <c r="V13" s="466" t="str">
        <f>IF(V$10="Oil Sands","Extra-Heavy",VLOOKUP(V283,ClassAPI[],2,TRUE))</f>
        <v>Medium</v>
      </c>
      <c r="W13" s="466" t="s">
        <v>131</v>
      </c>
      <c r="X13" s="466" t="str">
        <f>IF(X$10="Oil Sands","Extra-Heavy",VLOOKUP(X283,ClassAPI[],2,TRUE))</f>
        <v>Light</v>
      </c>
      <c r="Y13" s="466" t="str">
        <f>IF(Y$10="Oil Sands","Extra-Heavy",VLOOKUP(Y283,ClassAPI[],2,TRUE))</f>
        <v>Medium</v>
      </c>
      <c r="Z13" s="466" t="str">
        <f>IF(Z$10="Oil Sands","Extra-Heavy",VLOOKUP(Z283,ClassAPI[],2,TRUE))</f>
        <v>Heavy</v>
      </c>
      <c r="AA13" s="466" t="str">
        <f>IF(AA$10="Oil Sands","Extra-Heavy",VLOOKUP(AA283,ClassAPI[],2,TRUE))</f>
        <v>Ultra-Light</v>
      </c>
      <c r="AB13" s="466" t="str">
        <f>IF(AB$10="Oil Sands","Extra-Heavy",VLOOKUP(AB283,ClassAPI[],2,TRUE))</f>
        <v>Light</v>
      </c>
      <c r="AC13" s="466" t="str">
        <f>IF(AC$10="Oil Sands","Extra-Heavy",VLOOKUP(AC283,ClassAPI[],2,TRUE))</f>
        <v>Heavy</v>
      </c>
      <c r="AD13" s="466" t="str">
        <f>IF(AD$10="Oil Sands","Extra-Heavy",VLOOKUP(AD283,ClassAPI[],2,TRUE))</f>
        <v>Medium</v>
      </c>
      <c r="AE13" s="466" t="str">
        <f>IF(AE$10="Oil Sands","Extra-Heavy",VLOOKUP(AE283,ClassAPI[],2,TRUE))</f>
        <v>Light</v>
      </c>
      <c r="AF13" s="466" t="str">
        <f>IF(AF$10="Oil Sands","Extra-Heavy",VLOOKUP(AF283,ClassAPI[],2,TRUE))</f>
        <v>Light</v>
      </c>
      <c r="AG13" s="466" t="str">
        <f>IF(AG$10="Oil Sands","Extra-Heavy",VLOOKUP(AG283,ClassAPI[],2,TRUE))</f>
        <v>Extra-Heavy</v>
      </c>
      <c r="AH13" s="466" t="str">
        <f>IF(AH$10="Oil Sands","Extra-Heavy",VLOOKUP(AH283,ClassAPI[],2,TRUE))</f>
        <v>Extra-Heavy</v>
      </c>
      <c r="AI13" s="466" t="str">
        <f>IF(AI$10="Oil Sands","Extra-Heavy",VLOOKUP(AI283,ClassAPI[],2,TRUE))</f>
        <v>Extra-Heavy</v>
      </c>
      <c r="AJ13" s="591" t="str">
        <f>IF(AJ$10="Oil Sands","Extra-Heavy",VLOOKUP(AJ283,ClassAPI[],2,TRUE))</f>
        <v>Extra-Heavy</v>
      </c>
    </row>
    <row r="14" spans="1:36" s="466" customFormat="1" ht="15" customHeight="1" x14ac:dyDescent="0.25">
      <c r="A14" s="173"/>
      <c r="D14" s="555" t="s">
        <v>416</v>
      </c>
      <c r="E14" s="556"/>
      <c r="F14" s="556" t="s">
        <v>815</v>
      </c>
      <c r="G14" s="466" t="str">
        <f>IF(G$10="Oil Sands","Sour",VLOOKUP(G12,ClassSulfur[],2,TRUE))</f>
        <v>Sweet</v>
      </c>
      <c r="H14" s="466" t="str">
        <f>IF(H$10="Oil Sands","Sour",VLOOKUP(H12,ClassSulfur[],2,TRUE))</f>
        <v>Sweet</v>
      </c>
      <c r="I14" s="466" t="str">
        <f>IF(I$10="Oil Sands","Sour",VLOOKUP(I12,ClassSulfur[],2,TRUE))</f>
        <v>Sweet</v>
      </c>
      <c r="J14" s="466" t="str">
        <f>IF(J$10="Oil Sands","Sour",VLOOKUP(J12,ClassSulfur[],2,TRUE))</f>
        <v>Sweet</v>
      </c>
      <c r="K14" s="466" t="str">
        <f>IF(K$10="Oil Sands","Sour",VLOOKUP(K12,ClassSulfur[],2,TRUE))</f>
        <v>Sweet</v>
      </c>
      <c r="L14" s="466" t="str">
        <f>IF(L$10="Oil Sands","Sour",VLOOKUP(L12,ClassSulfur[],2,TRUE))</f>
        <v>Sweet</v>
      </c>
      <c r="M14" s="466" t="str">
        <f>IF(M$10="Oil Sands","Sour",VLOOKUP(M12,ClassSulfur[],2,TRUE))</f>
        <v>Sweet</v>
      </c>
      <c r="N14" s="466" t="str">
        <f>IF(N$10="Oil Sands","Sour",VLOOKUP(N12,ClassSulfur[],2,TRUE))</f>
        <v>Sweet</v>
      </c>
      <c r="O14" s="466" t="str">
        <f>IF(O$10="Oil Sands","Sour",VLOOKUP(O12,ClassSulfur[],2,TRUE))</f>
        <v>Sour</v>
      </c>
      <c r="P14" s="466" t="str">
        <f>IF(P$10="Oil Sands","Sour",VLOOKUP(P12,ClassSulfur[],2,TRUE))</f>
        <v>Sweet</v>
      </c>
      <c r="Q14" s="466" t="str">
        <f>IF(Q$10="Oil Sands","Sour",VLOOKUP(Q12,ClassSulfur[],2,TRUE))</f>
        <v>Sweet</v>
      </c>
      <c r="R14" s="466" t="str">
        <f>IF(R$10="Oil Sands","Sour",VLOOKUP(R12,ClassSulfur[],2,TRUE))</f>
        <v>Sweet</v>
      </c>
      <c r="S14" s="466" t="str">
        <f>IF(S$10="Oil Sands","Sour",VLOOKUP(S12,ClassSulfur[],2,TRUE))</f>
        <v>Sweet</v>
      </c>
      <c r="T14" s="466" t="str">
        <f>IF(T$10="Oil Sands","Sour",VLOOKUP(T12,ClassSulfur[],2,TRUE))</f>
        <v>Sweet</v>
      </c>
      <c r="U14" s="466" t="str">
        <f>IF(U$10="Oil Sands","Sour",VLOOKUP(U12,ClassSulfur[],2,TRUE))</f>
        <v>Sour</v>
      </c>
      <c r="V14" s="466" t="str">
        <f>IF(V$10="Oil Sands","Sour",VLOOKUP(V12,ClassSulfur[],2,TRUE))</f>
        <v>Sour</v>
      </c>
      <c r="W14" s="466" t="str">
        <f>IF(W$10="Oil Sands","Sour",VLOOKUP(W12,ClassSulfur[],2,TRUE))</f>
        <v>Sour</v>
      </c>
      <c r="X14" s="466" t="str">
        <f>IF(X$10="Oil Sands","Sour",VLOOKUP(X12,ClassSulfur[],2,TRUE))</f>
        <v>Sweet</v>
      </c>
      <c r="Y14" s="466" t="str">
        <f>IF(Y$10="Oil Sands","Sour",VLOOKUP(Y12,ClassSulfur[],2,TRUE))</f>
        <v>Sour</v>
      </c>
      <c r="Z14" s="466" t="str">
        <f>IF(Z$10="Oil Sands","Sour",VLOOKUP(Z12,ClassSulfur[],2,TRUE))</f>
        <v>Sweet</v>
      </c>
      <c r="AA14" s="466" t="str">
        <f>IF(AA$10="Oil Sands","Sour",VLOOKUP(AA12,ClassSulfur[],2,TRUE))</f>
        <v>Sweet</v>
      </c>
      <c r="AB14" s="466" t="str">
        <f>IF(AB$10="Oil Sands","Sour",VLOOKUP(AB12,ClassSulfur[],2,TRUE))</f>
        <v>Sweet</v>
      </c>
      <c r="AC14" s="466" t="str">
        <f>IF(AC$10="Oil Sands","Sour",VLOOKUP(AC12,ClassSulfur[],2,TRUE))</f>
        <v>Sweet</v>
      </c>
      <c r="AD14" s="466" t="str">
        <f>IF(AD$10="Oil Sands","Sour",VLOOKUP(AD12,ClassSulfur[],2,TRUE))</f>
        <v>Sour</v>
      </c>
      <c r="AE14" s="466" t="str">
        <f>IF(AE$10="Oil Sands","Sour",VLOOKUP(AE12,ClassSulfur[],2,TRUE))</f>
        <v>Sweet</v>
      </c>
      <c r="AF14" s="466" t="str">
        <f>IF(AF$10="Oil Sands","Sour",VLOOKUP(AF12,ClassSulfur[],2,TRUE))</f>
        <v>Sweet</v>
      </c>
      <c r="AG14" s="466" t="str">
        <f>IF(AG$10="Oil Sands","Sour",VLOOKUP(AG12,ClassSulfur[],2,TRUE))</f>
        <v>Sour</v>
      </c>
      <c r="AH14" s="466" t="str">
        <f>IF(AH$10="Oil Sands","Sour",VLOOKUP(AH12,ClassSulfur[],2,TRUE))</f>
        <v>Sour</v>
      </c>
      <c r="AI14" s="466" t="str">
        <f>IF(AI$10="Oil Sands","Sour",VLOOKUP(AI12,ClassSulfur[],2,TRUE))</f>
        <v>Sour</v>
      </c>
      <c r="AJ14" s="591" t="str">
        <f>IF(AJ$10="Oil Sands","Sour",VLOOKUP(AJ12,ClassSulfur[],2,TRUE))</f>
        <v>Sour</v>
      </c>
    </row>
    <row r="15" spans="1:36" s="466" customFormat="1" ht="15" customHeight="1" x14ac:dyDescent="0.25">
      <c r="A15" s="173"/>
      <c r="D15" s="555" t="s">
        <v>164</v>
      </c>
      <c r="E15" s="556"/>
      <c r="F15" s="556" t="s">
        <v>815</v>
      </c>
      <c r="G15" s="466" t="str">
        <f>VLOOKUP(G275,ClassProd[],2,TRUE)</f>
        <v>Medium</v>
      </c>
      <c r="H15" s="466" t="str">
        <f>VLOOKUP(H275,ClassProd[],2,TRUE)</f>
        <v>High</v>
      </c>
      <c r="I15" s="466" t="str">
        <f>VLOOKUP(I275,ClassProd[],2,TRUE)</f>
        <v>High</v>
      </c>
      <c r="J15" s="466" t="str">
        <f>VLOOKUP(J275,ClassProd[],2,TRUE)</f>
        <v>Very Low</v>
      </c>
      <c r="K15" s="466" t="str">
        <f>VLOOKUP(K275,ClassProd[],2,TRUE)</f>
        <v>Medium</v>
      </c>
      <c r="L15" s="466" t="str">
        <f>VLOOKUP(L275,ClassProd[],2,TRUE)</f>
        <v>Very Low</v>
      </c>
      <c r="M15" s="466" t="str">
        <f>VLOOKUP(M275,ClassProd[],2,TRUE)</f>
        <v>Medium</v>
      </c>
      <c r="N15" s="466" t="str">
        <f>VLOOKUP(N275,ClassProd[],2,TRUE)</f>
        <v>Medium</v>
      </c>
      <c r="O15" s="466" t="str">
        <f>VLOOKUP(O275,ClassProd[],2,TRUE)</f>
        <v>Low</v>
      </c>
      <c r="P15" s="466" t="str">
        <f>VLOOKUP(P275,ClassProd[],2,TRUE)</f>
        <v>Medium</v>
      </c>
      <c r="Q15" s="466" t="str">
        <f>VLOOKUP(Q275,ClassProd[],2,TRUE)</f>
        <v>Medium</v>
      </c>
      <c r="R15" s="466" t="str">
        <f>VLOOKUP(R275,ClassProd[],2,TRUE)</f>
        <v>Medium</v>
      </c>
      <c r="S15" s="466" t="str">
        <f>VLOOKUP(S275,ClassProd[],2,TRUE)</f>
        <v>Medium</v>
      </c>
      <c r="T15" s="466" t="str">
        <f>VLOOKUP(T275,ClassProd[],2,TRUE)</f>
        <v>Medium</v>
      </c>
      <c r="U15" s="466" t="str">
        <f>VLOOKUP(U275,ClassProd[],2,TRUE)</f>
        <v>Medium</v>
      </c>
      <c r="V15" s="466" t="str">
        <f>VLOOKUP(V275,ClassProd[],2,TRUE)</f>
        <v>Low</v>
      </c>
      <c r="W15" s="466" t="str">
        <f>VLOOKUP(W275,ClassProd[],2,TRUE)</f>
        <v>Medium</v>
      </c>
      <c r="X15" s="466" t="str">
        <f>VLOOKUP(X275,ClassProd[],2,TRUE)</f>
        <v>Low</v>
      </c>
      <c r="Y15" s="466" t="str">
        <f>VLOOKUP(Y275,ClassProd[],2,TRUE)</f>
        <v>Medium</v>
      </c>
      <c r="Z15" s="466" t="str">
        <f>VLOOKUP(Z275,ClassProd[],2,TRUE)</f>
        <v>Medium</v>
      </c>
      <c r="AA15" s="466" t="str">
        <f>VLOOKUP(AA275,ClassProd[],2,TRUE)</f>
        <v>High</v>
      </c>
      <c r="AB15" s="466" t="str">
        <f>VLOOKUP(AB275,ClassProd[],2,TRUE)</f>
        <v>Medium</v>
      </c>
      <c r="AC15" s="466" t="str">
        <f>VLOOKUP(AC275,ClassProd[],2,TRUE)</f>
        <v>Medium</v>
      </c>
      <c r="AD15" s="466" t="str">
        <f>VLOOKUP(AD275,ClassProd[],2,TRUE)</f>
        <v>Medium</v>
      </c>
      <c r="AE15" s="466" t="str">
        <f>VLOOKUP(AE275,ClassProd[],2,TRUE)</f>
        <v>Medium</v>
      </c>
      <c r="AF15" s="466" t="str">
        <f>VLOOKUP(AF275,ClassProd[],2,TRUE)</f>
        <v>High</v>
      </c>
      <c r="AG15" s="466" t="str">
        <f>VLOOKUP(AG275,ClassProd[],2,TRUE)</f>
        <v>Medium</v>
      </c>
      <c r="AH15" s="466" t="str">
        <f>VLOOKUP(AH275,ClassProd[],2,TRUE)</f>
        <v>Medium</v>
      </c>
      <c r="AI15" s="466" t="str">
        <f>VLOOKUP(AI275,ClassProd[],2,TRUE)</f>
        <v>Medium</v>
      </c>
      <c r="AJ15" s="591" t="str">
        <f>VLOOKUP(AJ275,ClassProd[],2,TRUE)</f>
        <v>High</v>
      </c>
    </row>
    <row r="16" spans="1:36" s="466" customFormat="1" ht="15" customHeight="1" x14ac:dyDescent="0.25">
      <c r="A16" s="173"/>
      <c r="D16" s="555" t="s">
        <v>154</v>
      </c>
      <c r="E16" s="556"/>
      <c r="F16" s="556"/>
      <c r="G16" s="466" t="s">
        <v>49</v>
      </c>
      <c r="H16" s="466" t="s">
        <v>158</v>
      </c>
      <c r="I16" s="466" t="s">
        <v>49</v>
      </c>
      <c r="J16" s="466" t="s">
        <v>158</v>
      </c>
      <c r="K16" s="466" t="s">
        <v>49</v>
      </c>
      <c r="L16" s="466" t="s">
        <v>49</v>
      </c>
      <c r="M16" s="466" t="s">
        <v>158</v>
      </c>
      <c r="N16" s="466" t="s">
        <v>49</v>
      </c>
      <c r="O16" s="466" t="s">
        <v>49</v>
      </c>
      <c r="P16" s="466" t="s">
        <v>158</v>
      </c>
      <c r="Q16" s="466" t="s">
        <v>158</v>
      </c>
      <c r="R16" s="466" t="s">
        <v>49</v>
      </c>
      <c r="S16" s="466" t="s">
        <v>49</v>
      </c>
      <c r="T16" s="466" t="s">
        <v>49</v>
      </c>
      <c r="U16" s="466" t="s">
        <v>49</v>
      </c>
      <c r="V16" s="466" t="s">
        <v>158</v>
      </c>
      <c r="W16" s="466" t="s">
        <v>158</v>
      </c>
      <c r="X16" s="466" t="s">
        <v>158</v>
      </c>
      <c r="Y16" s="466" t="s">
        <v>158</v>
      </c>
      <c r="Z16" s="466" t="s">
        <v>158</v>
      </c>
      <c r="AA16" s="466" t="s">
        <v>158</v>
      </c>
      <c r="AB16" s="466" t="s">
        <v>49</v>
      </c>
      <c r="AC16" s="466" t="s">
        <v>158</v>
      </c>
      <c r="AD16" s="466" t="s">
        <v>158</v>
      </c>
      <c r="AE16" s="466" t="s">
        <v>49</v>
      </c>
      <c r="AF16" s="466" t="s">
        <v>49</v>
      </c>
      <c r="AG16" s="466" t="s">
        <v>158</v>
      </c>
      <c r="AH16" s="466" t="s">
        <v>158</v>
      </c>
      <c r="AI16" s="466" t="s">
        <v>158</v>
      </c>
      <c r="AJ16" s="591" t="s">
        <v>158</v>
      </c>
    </row>
    <row r="17" spans="1:36" s="466" customFormat="1" ht="15" customHeight="1" x14ac:dyDescent="0.25">
      <c r="A17" s="173"/>
      <c r="D17" s="555" t="s">
        <v>151</v>
      </c>
      <c r="E17" s="556"/>
      <c r="F17" s="556" t="s">
        <v>815</v>
      </c>
      <c r="G17" s="466" t="str">
        <f>VLOOKUP(G$274,ClassDepth[],2,TRUE)</f>
        <v>Ultra-Deep</v>
      </c>
      <c r="H17" s="466" t="str">
        <f>VLOOKUP(H$274,ClassDepth[],2,TRUE)</f>
        <v>Deep</v>
      </c>
      <c r="I17" s="466" t="str">
        <f>VLOOKUP(I$274,ClassDepth[],2,TRUE)</f>
        <v>Deep</v>
      </c>
      <c r="J17" s="466" t="str">
        <f>VLOOKUP(J$274,ClassDepth[],2,TRUE)</f>
        <v>Ultra-Deep</v>
      </c>
      <c r="K17" s="466" t="str">
        <f>VLOOKUP(K$274,ClassDepth[],2,TRUE)</f>
        <v>Deep</v>
      </c>
      <c r="L17" s="466" t="str">
        <f>VLOOKUP(L$274,ClassDepth[],2,TRUE)</f>
        <v>Deep</v>
      </c>
      <c r="M17" s="466" t="str">
        <f>VLOOKUP(M$274,ClassDepth[],2,TRUE)</f>
        <v>Shallow</v>
      </c>
      <c r="N17" s="466" t="str">
        <f>VLOOKUP(N$274,ClassDepth[],2,TRUE)</f>
        <v>Deep</v>
      </c>
      <c r="O17" s="466" t="str">
        <f>VLOOKUP(O$274,ClassDepth[],2,TRUE)</f>
        <v>Shallow</v>
      </c>
      <c r="P17" s="466" t="str">
        <f>VLOOKUP(P$274,ClassDepth[],2,TRUE)</f>
        <v>Shallow</v>
      </c>
      <c r="Q17" s="466" t="str">
        <f>VLOOKUP(Q$274,ClassDepth[],2,TRUE)</f>
        <v>Shallow</v>
      </c>
      <c r="R17" s="466" t="str">
        <f>VLOOKUP(R$274,ClassDepth[],2,TRUE)</f>
        <v>Deep</v>
      </c>
      <c r="S17" s="466" t="str">
        <f>VLOOKUP(S$274,ClassDepth[],2,TRUE)</f>
        <v>Deep</v>
      </c>
      <c r="T17" s="466" t="str">
        <f>VLOOKUP(T$274,ClassDepth[],2,TRUE)</f>
        <v>Ultra-Deep</v>
      </c>
      <c r="U17" s="466" t="str">
        <f>VLOOKUP(U$274,ClassDepth[],2,TRUE)</f>
        <v>Ultra-Deep</v>
      </c>
      <c r="V17" s="466" t="str">
        <f>VLOOKUP(V$274,ClassDepth[],2,TRUE)</f>
        <v>Shallow</v>
      </c>
      <c r="W17" s="466" t="str">
        <f>VLOOKUP(W$274,ClassDepth[],2,TRUE)</f>
        <v>Shallow</v>
      </c>
      <c r="X17" s="466" t="str">
        <f>VLOOKUP(X$274,ClassDepth[],2,TRUE)</f>
        <v>Shallow</v>
      </c>
      <c r="Y17" s="466" t="str">
        <f>VLOOKUP(Y$274,ClassDepth[],2,TRUE)</f>
        <v>Shallow</v>
      </c>
      <c r="Z17" s="466" t="str">
        <f>VLOOKUP(Z$274,ClassDepth[],2,TRUE)</f>
        <v>Shallow</v>
      </c>
      <c r="AA17" s="466" t="str">
        <f>VLOOKUP(AA$274,ClassDepth[],2,TRUE)</f>
        <v>Ultra-Deep</v>
      </c>
      <c r="AB17" s="466" t="str">
        <f>VLOOKUP(AB$274,ClassDepth[],2,TRUE)</f>
        <v>Ultra-Deep</v>
      </c>
      <c r="AC17" s="466" t="str">
        <f>VLOOKUP(AC$274,ClassDepth[],2,TRUE)</f>
        <v>Shallow</v>
      </c>
      <c r="AD17" s="466" t="str">
        <f>VLOOKUP(AD$274,ClassDepth[],2,TRUE)</f>
        <v>Ultra-Deep</v>
      </c>
      <c r="AE17" s="466" t="str">
        <f>VLOOKUP(AE$274,ClassDepth[],2,TRUE)</f>
        <v>Deep</v>
      </c>
      <c r="AF17" s="466" t="str">
        <f>VLOOKUP(AF$274,ClassDepth[],2,TRUE)</f>
        <v>Ultra-Deep</v>
      </c>
      <c r="AG17" s="466" t="str">
        <f>VLOOKUP(AG$274,ClassDepth[],2,TRUE)</f>
        <v>Shallow</v>
      </c>
      <c r="AH17" s="466" t="str">
        <f>VLOOKUP(AH$274,ClassDepth[],2,TRUE)</f>
        <v>Shallow</v>
      </c>
      <c r="AI17" s="466" t="str">
        <f>VLOOKUP(AI$274,ClassDepth[],2,TRUE)</f>
        <v>Shallow</v>
      </c>
      <c r="AJ17" s="591" t="str">
        <f>VLOOKUP(AJ$274,ClassDepth[],2,TRUE)</f>
        <v>Shallow</v>
      </c>
    </row>
    <row r="18" spans="1:36" s="466" customFormat="1" ht="15" customHeight="1" x14ac:dyDescent="0.25">
      <c r="A18" s="173"/>
      <c r="D18" s="555" t="s">
        <v>429</v>
      </c>
      <c r="E18" s="556"/>
      <c r="F18" s="556" t="s">
        <v>815</v>
      </c>
      <c r="G18" s="562" t="str">
        <f>VLOOKUP(G$312,ClassFlare[],2,TRUE)</f>
        <v>Low Flare</v>
      </c>
      <c r="H18" s="562" t="str">
        <f>VLOOKUP(H$312,ClassFlare[],2,TRUE)</f>
        <v>Low Flare</v>
      </c>
      <c r="I18" s="562" t="str">
        <f>VLOOKUP(I$312,ClassFlare[],2,TRUE)</f>
        <v>Minimal Flare</v>
      </c>
      <c r="J18" s="562" t="str">
        <f>VLOOKUP(J$312,ClassFlare[],2,TRUE)</f>
        <v>High Flare</v>
      </c>
      <c r="K18" s="562" t="str">
        <f>VLOOKUP(K$312,ClassFlare[],2,TRUE)</f>
        <v>High Flare</v>
      </c>
      <c r="L18" s="562" t="str">
        <f>VLOOKUP(L$312,ClassFlare[],2,TRUE)</f>
        <v>High Flare</v>
      </c>
      <c r="M18" s="562" t="str">
        <f>VLOOKUP(M$312,ClassFlare[],2,TRUE)</f>
        <v>Minimal Flare</v>
      </c>
      <c r="N18" s="562" t="str">
        <f>VLOOKUP(N$312,ClassFlare[],2,TRUE)</f>
        <v>Minimal Flare</v>
      </c>
      <c r="O18" s="562" t="str">
        <f>VLOOKUP(O$312,ClassFlare[],2,TRUE)</f>
        <v>Minimal Flare</v>
      </c>
      <c r="P18" s="562" t="str">
        <f>VLOOKUP(P$312,ClassFlare[],2,TRUE)</f>
        <v>High Flare</v>
      </c>
      <c r="Q18" s="562" t="str">
        <f>VLOOKUP(Q$312,ClassFlare[],2,TRUE)</f>
        <v>Low Flare</v>
      </c>
      <c r="R18" s="562" t="str">
        <f>VLOOKUP(R$312,ClassFlare[],2,TRUE)</f>
        <v>Low Flare</v>
      </c>
      <c r="S18" s="562" t="str">
        <f>VLOOKUP(S$312,ClassFlare[],2,TRUE)</f>
        <v>Low Flare</v>
      </c>
      <c r="T18" s="562" t="str">
        <f>VLOOKUP(T$312,ClassFlare[],2,TRUE)</f>
        <v>Minimal Flare</v>
      </c>
      <c r="U18" s="562" t="str">
        <f>VLOOKUP(U$312,ClassFlare[],2,TRUE)</f>
        <v>Minimal Flare</v>
      </c>
      <c r="V18" s="562" t="str">
        <f>VLOOKUP(V$312,ClassFlare[],2,TRUE)</f>
        <v>Low Flare</v>
      </c>
      <c r="W18" s="562" t="str">
        <f>VLOOKUP(W$312,ClassFlare[],2,TRUE)</f>
        <v>Minimal Flare</v>
      </c>
      <c r="X18" s="562" t="str">
        <f>VLOOKUP(X$312,ClassFlare[],2,TRUE)</f>
        <v>High Flare</v>
      </c>
      <c r="Y18" s="562" t="str">
        <f>VLOOKUP(Y$312,ClassFlare[],2,TRUE)</f>
        <v>Low Flare</v>
      </c>
      <c r="Z18" s="562" t="str">
        <f>VLOOKUP(Z$312,ClassFlare[],2,TRUE)</f>
        <v>Minimal Flare</v>
      </c>
      <c r="AA18" s="562" t="str">
        <f>VLOOKUP(AA$312,ClassFlare[],2,TRUE)</f>
        <v>Minimal Flare</v>
      </c>
      <c r="AB18" s="562" t="str">
        <f>VLOOKUP(AB$312,ClassFlare[],2,TRUE)</f>
        <v>Minimal Flare</v>
      </c>
      <c r="AC18" s="562" t="str">
        <f>VLOOKUP(AC$312,ClassFlare[],2,TRUE)</f>
        <v>Minimal Flare</v>
      </c>
      <c r="AD18" s="562" t="str">
        <f>VLOOKUP(AD$312,ClassFlare[],2,TRUE)</f>
        <v>High Flare</v>
      </c>
      <c r="AE18" s="562" t="str">
        <f>VLOOKUP(AE$312,ClassFlare[],2,TRUE)</f>
        <v>Minimal Flare</v>
      </c>
      <c r="AF18" s="562" t="str">
        <f>VLOOKUP(AF$312,ClassFlare[],2,TRUE)</f>
        <v>High Flare</v>
      </c>
      <c r="AG18" s="562" t="str">
        <f>VLOOKUP(AG$312,ClassFlare[],2,TRUE)</f>
        <v>Minimal Flare</v>
      </c>
      <c r="AH18" s="562" t="str">
        <f>VLOOKUP(AH$312,ClassFlare[],2,TRUE)</f>
        <v>Minimal Flare</v>
      </c>
      <c r="AI18" s="562" t="str">
        <f>VLOOKUP(AI$312,ClassFlare[],2,TRUE)</f>
        <v>Minimal Flare</v>
      </c>
      <c r="AJ18" s="594" t="str">
        <f>VLOOKUP(AJ$312,ClassFlare[],2,TRUE)</f>
        <v>Minimal Flare</v>
      </c>
    </row>
    <row r="19" spans="1:36" s="466" customFormat="1" ht="15" customHeight="1" x14ac:dyDescent="0.25">
      <c r="A19" s="173"/>
      <c r="D19" s="555" t="s">
        <v>428</v>
      </c>
      <c r="E19" s="556"/>
      <c r="F19" s="556" t="s">
        <v>815</v>
      </c>
      <c r="G19" s="562" t="str">
        <f>VLOOKUP(G$296,ClassWater[],2,TRUE)</f>
        <v>Low Water</v>
      </c>
      <c r="H19" s="562" t="str">
        <f>VLOOKUP(H$296,ClassWater[],2,TRUE)</f>
        <v>Low Water</v>
      </c>
      <c r="I19" s="562" t="str">
        <f>VLOOKUP(I$296,ClassWater[],2,TRUE)</f>
        <v>Low Water</v>
      </c>
      <c r="J19" s="562" t="str">
        <f>VLOOKUP(J$296,ClassWater[],2,TRUE)</f>
        <v>Low Water</v>
      </c>
      <c r="K19" s="562" t="str">
        <f>VLOOKUP(K$296,ClassWater[],2,TRUE)</f>
        <v>Low Water</v>
      </c>
      <c r="L19" s="562" t="str">
        <f>VLOOKUP(L$296,ClassWater[],2,TRUE)</f>
        <v>Watery Oil</v>
      </c>
      <c r="M19" s="562" t="str">
        <f>VLOOKUP(M$296,ClassWater[],2,TRUE)</f>
        <v>Low Water</v>
      </c>
      <c r="N19" s="562" t="str">
        <f>VLOOKUP(N$296,ClassWater[],2,TRUE)</f>
        <v>Low Water</v>
      </c>
      <c r="O19" s="562" t="str">
        <f>VLOOKUP(O$296,ClassWater[],2,TRUE)</f>
        <v>Low Water</v>
      </c>
      <c r="P19" s="562" t="str">
        <f>VLOOKUP(P$296,ClassWater[],2,TRUE)</f>
        <v>Low Water</v>
      </c>
      <c r="Q19" s="562" t="str">
        <f>VLOOKUP(Q$296,ClassWater[],2,TRUE)</f>
        <v>Low Water</v>
      </c>
      <c r="R19" s="562" t="str">
        <f>VLOOKUP(R$296,ClassWater[],2,TRUE)</f>
        <v>Low Water</v>
      </c>
      <c r="S19" s="562" t="str">
        <f>VLOOKUP(S$296,ClassWater[],2,TRUE)</f>
        <v>Low Water</v>
      </c>
      <c r="T19" s="562" t="str">
        <f>VLOOKUP(T$296,ClassWater[],2,TRUE)</f>
        <v>Low Water</v>
      </c>
      <c r="U19" s="562" t="str">
        <f>VLOOKUP(U$296,ClassWater[],2,TRUE)</f>
        <v>Low Water</v>
      </c>
      <c r="V19" s="562" t="str">
        <f>VLOOKUP(V$296,ClassWater[],2,TRUE)</f>
        <v>Watery Oil</v>
      </c>
      <c r="W19" s="562" t="str">
        <f>VLOOKUP(W$296,ClassWater[],2,TRUE)</f>
        <v>Watery Oil</v>
      </c>
      <c r="X19" s="562" t="str">
        <f>VLOOKUP(X$296,ClassWater[],2,TRUE)</f>
        <v>Low Water</v>
      </c>
      <c r="Y19" s="562" t="str">
        <f>VLOOKUP(Y$296,ClassWater[],2,TRUE)</f>
        <v>Low Water</v>
      </c>
      <c r="Z19" s="562" t="str">
        <f>VLOOKUP(Z$296,ClassWater[],2,TRUE)</f>
        <v>Watery Oil</v>
      </c>
      <c r="AA19" s="562" t="str">
        <f>VLOOKUP(AA$296,ClassWater[],2,TRUE)</f>
        <v>Low Water</v>
      </c>
      <c r="AB19" s="562" t="str">
        <f>VLOOKUP(AB$296,ClassWater[],2,TRUE)</f>
        <v>Low Water</v>
      </c>
      <c r="AC19" s="562" t="str">
        <f>VLOOKUP(AC$296,ClassWater[],2,TRUE)</f>
        <v>Watery Oil</v>
      </c>
      <c r="AD19" s="562" t="str">
        <f>VLOOKUP(AD$296,ClassWater[],2,TRUE)</f>
        <v>Low Water</v>
      </c>
      <c r="AE19" s="562" t="str">
        <f>VLOOKUP(AE$296,ClassWater[],2,TRUE)</f>
        <v>Watery Oil</v>
      </c>
      <c r="AF19" s="562" t="str">
        <f>VLOOKUP(AF$296,ClassWater[],2,TRUE)</f>
        <v>Low Water</v>
      </c>
      <c r="AG19" s="562" t="str">
        <f>VLOOKUP(AG$296,ClassWater[],2,TRUE)</f>
        <v>Low Water</v>
      </c>
      <c r="AH19" s="562" t="str">
        <f>VLOOKUP(AH$296,ClassWater[],2,TRUE)</f>
        <v>Low Water</v>
      </c>
      <c r="AI19" s="562" t="str">
        <f>VLOOKUP(AI$296,ClassWater[],2,TRUE)</f>
        <v>Low Water</v>
      </c>
      <c r="AJ19" s="594" t="str">
        <f>VLOOKUP(AJ$296,ClassWater[],2,TRUE)</f>
        <v>Low Water</v>
      </c>
    </row>
    <row r="20" spans="1:36" s="466" customFormat="1" ht="15" customHeight="1" x14ac:dyDescent="0.25">
      <c r="A20" s="173"/>
      <c r="D20" s="555" t="s">
        <v>430</v>
      </c>
      <c r="E20" s="556"/>
      <c r="F20" s="556" t="s">
        <v>815</v>
      </c>
      <c r="G20" s="562" t="str">
        <f>VLOOKUP(G$295,ClassGas[],2,TRUE)</f>
        <v>Medium Gas</v>
      </c>
      <c r="H20" s="562" t="str">
        <f>VLOOKUP(H$295,ClassGas[],2,TRUE)</f>
        <v>High Gas</v>
      </c>
      <c r="I20" s="562" t="str">
        <f>VLOOKUP(I$295,ClassGas[],2,TRUE)</f>
        <v>Medium Gas</v>
      </c>
      <c r="J20" s="562" t="str">
        <f>VLOOKUP(J$295,ClassGas[],2,TRUE)</f>
        <v>High Gas</v>
      </c>
      <c r="K20" s="562" t="str">
        <f>VLOOKUP(K$295,ClassGas[],2,TRUE)</f>
        <v>Medium Gas</v>
      </c>
      <c r="L20" s="562" t="str">
        <f>VLOOKUP(L$295,ClassGas[],2,TRUE)</f>
        <v>High Gas</v>
      </c>
      <c r="M20" s="562" t="str">
        <f>VLOOKUP(M$295,ClassGas[],2,TRUE)</f>
        <v>Very Low Gas</v>
      </c>
      <c r="N20" s="562" t="str">
        <f>VLOOKUP(N$295,ClassGas[],2,TRUE)</f>
        <v>Medium Gas</v>
      </c>
      <c r="O20" s="562" t="str">
        <f>VLOOKUP(O$295,ClassGas[],2,TRUE)</f>
        <v>Medium Gas</v>
      </c>
      <c r="P20" s="562" t="str">
        <f>VLOOKUP(P$295,ClassGas[],2,TRUE)</f>
        <v>Low Gas</v>
      </c>
      <c r="Q20" s="562" t="str">
        <f>VLOOKUP(Q$295,ClassGas[],2,TRUE)</f>
        <v>Low Gas</v>
      </c>
      <c r="R20" s="562" t="str">
        <f>VLOOKUP(R$295,ClassGas[],2,TRUE)</f>
        <v>Low Gas</v>
      </c>
      <c r="S20" s="562" t="str">
        <f>VLOOKUP(S$295,ClassGas[],2,TRUE)</f>
        <v>Low Gas</v>
      </c>
      <c r="T20" s="562" t="str">
        <f>VLOOKUP(T$295,ClassGas[],2,TRUE)</f>
        <v>Medium Gas</v>
      </c>
      <c r="U20" s="562" t="str">
        <f>VLOOKUP(U$295,ClassGas[],2,TRUE)</f>
        <v>Medium Gas</v>
      </c>
      <c r="V20" s="562" t="str">
        <f>VLOOKUP(V$295,ClassGas[],2,TRUE)</f>
        <v>Medium Gas</v>
      </c>
      <c r="W20" s="562" t="str">
        <f>VLOOKUP(W$295,ClassGas[],2,TRUE)</f>
        <v>Low Gas</v>
      </c>
      <c r="X20" s="562" t="str">
        <f>VLOOKUP(X$295,ClassGas[],2,TRUE)</f>
        <v>High Gas</v>
      </c>
      <c r="Y20" s="562" t="str">
        <f>VLOOKUP(Y$295,ClassGas[],2,TRUE)</f>
        <v>Low Gas</v>
      </c>
      <c r="Z20" s="562" t="str">
        <f>VLOOKUP(Z$295,ClassGas[],2,TRUE)</f>
        <v>Low Gas</v>
      </c>
      <c r="AA20" s="562" t="str">
        <f>VLOOKUP(AA$295,ClassGas[],2,TRUE)</f>
        <v>Low Gas</v>
      </c>
      <c r="AB20" s="562" t="str">
        <f>VLOOKUP(AB$295,ClassGas[],2,TRUE)</f>
        <v>Low Gas</v>
      </c>
      <c r="AC20" s="562" t="str">
        <f>VLOOKUP(AC$295,ClassGas[],2,TRUE)</f>
        <v>Low Gas</v>
      </c>
      <c r="AD20" s="562" t="str">
        <f>VLOOKUP(AD$295,ClassGas[],2,TRUE)</f>
        <v>Low Gas</v>
      </c>
      <c r="AE20" s="562" t="str">
        <f>VLOOKUP(AE$295,ClassGas[],2,TRUE)</f>
        <v>Low Gas</v>
      </c>
      <c r="AF20" s="562" t="str">
        <f>VLOOKUP(AF$295,ClassGas[],2,TRUE)</f>
        <v>Medium Gas</v>
      </c>
      <c r="AG20" s="562" t="str">
        <f>VLOOKUP(AG$295,ClassGas[],2,TRUE)</f>
        <v>Low Gas</v>
      </c>
      <c r="AH20" s="562" t="str">
        <f>VLOOKUP(AH$295,ClassGas[],2,TRUE)</f>
        <v>Very Low Gas</v>
      </c>
      <c r="AI20" s="562" t="str">
        <f>VLOOKUP(AI$295,ClassGas[],2,TRUE)</f>
        <v>Very Low Gas</v>
      </c>
      <c r="AJ20" s="594" t="str">
        <f>VLOOKUP(AJ$295,ClassGas[],2,TRUE)</f>
        <v>Very Low Gas</v>
      </c>
    </row>
    <row r="21" spans="1:36" s="466" customFormat="1" ht="15" customHeight="1" x14ac:dyDescent="0.25">
      <c r="A21" s="173"/>
      <c r="D21" s="555" t="s">
        <v>163</v>
      </c>
      <c r="E21" s="556"/>
      <c r="F21" s="556"/>
      <c r="G21" s="466" t="str">
        <f t="shared" ref="G21:AD21" si="7">IF(G265+G267+G268&gt;0,"EOR","")</f>
        <v>EOR</v>
      </c>
      <c r="H21" s="466" t="str">
        <f t="shared" si="7"/>
        <v>EOR</v>
      </c>
      <c r="I21" s="466" t="str">
        <f t="shared" si="7"/>
        <v/>
      </c>
      <c r="J21" s="466" t="str">
        <f t="shared" si="7"/>
        <v/>
      </c>
      <c r="K21" s="466" t="str">
        <f t="shared" si="7"/>
        <v/>
      </c>
      <c r="L21" s="466" t="str">
        <f t="shared" si="7"/>
        <v/>
      </c>
      <c r="M21" s="466" t="str">
        <f t="shared" si="7"/>
        <v>EOR</v>
      </c>
      <c r="N21" s="466" t="str">
        <f t="shared" si="7"/>
        <v/>
      </c>
      <c r="O21" s="466" t="str">
        <f t="shared" si="7"/>
        <v/>
      </c>
      <c r="P21" s="466" t="str">
        <f t="shared" si="7"/>
        <v/>
      </c>
      <c r="Q21" s="466" t="str">
        <f t="shared" si="7"/>
        <v/>
      </c>
      <c r="R21" s="466" t="str">
        <f t="shared" si="7"/>
        <v/>
      </c>
      <c r="S21" s="466" t="str">
        <f t="shared" si="7"/>
        <v/>
      </c>
      <c r="T21" s="466" t="str">
        <f t="shared" si="7"/>
        <v/>
      </c>
      <c r="U21" s="466" t="str">
        <f t="shared" si="7"/>
        <v>EOR</v>
      </c>
      <c r="V21" s="466" t="str">
        <f t="shared" si="7"/>
        <v/>
      </c>
      <c r="W21" s="466" t="str">
        <f t="shared" si="7"/>
        <v>EOR</v>
      </c>
      <c r="X21" s="466" t="str">
        <f t="shared" si="7"/>
        <v/>
      </c>
      <c r="Y21" s="466" t="str">
        <f t="shared" si="7"/>
        <v>EOR</v>
      </c>
      <c r="Z21" s="466" t="str">
        <f t="shared" si="7"/>
        <v>EOR</v>
      </c>
      <c r="AA21" s="466" t="str">
        <f t="shared" si="7"/>
        <v/>
      </c>
      <c r="AB21" s="466" t="str">
        <f t="shared" si="7"/>
        <v>EOR</v>
      </c>
      <c r="AC21" s="466" t="str">
        <f t="shared" si="7"/>
        <v>EOR</v>
      </c>
      <c r="AD21" s="466" t="str">
        <f t="shared" si="7"/>
        <v/>
      </c>
      <c r="AE21" s="466" t="str">
        <f t="shared" ref="AE21:AJ21" si="8">IF(AE265+AE267+AE268&gt;0,"EOR","")</f>
        <v/>
      </c>
      <c r="AF21" s="466" t="str">
        <f>IF(AF265+AF267+AF268&gt;0,"EOR","")</f>
        <v/>
      </c>
      <c r="AG21" s="466" t="str">
        <f t="shared" si="8"/>
        <v/>
      </c>
      <c r="AH21" s="466" t="str">
        <f t="shared" si="8"/>
        <v/>
      </c>
      <c r="AI21" s="466" t="str">
        <f t="shared" si="8"/>
        <v/>
      </c>
      <c r="AJ21" s="591" t="str">
        <f t="shared" si="8"/>
        <v/>
      </c>
    </row>
    <row r="22" spans="1:36" s="466" customFormat="1" ht="15" customHeight="1" x14ac:dyDescent="0.25">
      <c r="A22" s="173"/>
      <c r="D22" s="555"/>
      <c r="E22" s="556"/>
      <c r="F22" s="563"/>
      <c r="AJ22" s="591"/>
    </row>
    <row r="23" spans="1:36" s="466" customFormat="1" ht="15" customHeight="1" x14ac:dyDescent="0.25">
      <c r="A23" s="173"/>
      <c r="D23" s="555" t="s">
        <v>391</v>
      </c>
      <c r="E23" s="556"/>
      <c r="F23" s="563"/>
      <c r="G23" s="564" t="s">
        <v>130</v>
      </c>
      <c r="H23" s="564" t="s">
        <v>301</v>
      </c>
      <c r="I23" s="466" t="s">
        <v>130</v>
      </c>
      <c r="J23" s="564" t="s">
        <v>296</v>
      </c>
      <c r="K23" s="564" t="s">
        <v>296</v>
      </c>
      <c r="L23" s="564" t="s">
        <v>804</v>
      </c>
      <c r="M23" s="564" t="s">
        <v>300</v>
      </c>
      <c r="N23" s="564" t="s">
        <v>130</v>
      </c>
      <c r="O23" s="564" t="s">
        <v>131</v>
      </c>
      <c r="P23" s="564" t="s">
        <v>143</v>
      </c>
      <c r="Q23" s="564" t="s">
        <v>128</v>
      </c>
      <c r="R23" s="466" t="s">
        <v>143</v>
      </c>
      <c r="S23" s="466" t="s">
        <v>131</v>
      </c>
      <c r="T23" s="564" t="s">
        <v>422</v>
      </c>
      <c r="U23" s="564" t="s">
        <v>422</v>
      </c>
      <c r="V23" s="564" t="s">
        <v>804</v>
      </c>
      <c r="W23" s="564" t="s">
        <v>300</v>
      </c>
      <c r="X23" s="564" t="s">
        <v>296</v>
      </c>
      <c r="Y23" s="564" t="s">
        <v>143</v>
      </c>
      <c r="Z23" s="564" t="s">
        <v>804</v>
      </c>
      <c r="AA23" s="564" t="s">
        <v>130</v>
      </c>
      <c r="AB23" s="564" t="s">
        <v>422</v>
      </c>
      <c r="AC23" s="564" t="s">
        <v>804</v>
      </c>
      <c r="AD23" s="564" t="s">
        <v>143</v>
      </c>
      <c r="AE23" s="564" t="s">
        <v>804</v>
      </c>
      <c r="AF23" s="564" t="s">
        <v>422</v>
      </c>
      <c r="AG23" s="564" t="s">
        <v>128</v>
      </c>
      <c r="AH23" s="564" t="s">
        <v>128</v>
      </c>
      <c r="AI23" s="564" t="s">
        <v>128</v>
      </c>
      <c r="AJ23" s="595" t="s">
        <v>128</v>
      </c>
    </row>
    <row r="24" spans="1:36" s="466" customFormat="1" ht="15" customHeight="1" x14ac:dyDescent="0.25">
      <c r="A24" s="173"/>
      <c r="D24" s="555" t="s">
        <v>195</v>
      </c>
      <c r="E24" s="556"/>
      <c r="F24" s="556"/>
      <c r="G24" s="466" t="s">
        <v>439</v>
      </c>
      <c r="H24" s="466" t="s">
        <v>438</v>
      </c>
      <c r="I24" s="466" t="s">
        <v>439</v>
      </c>
      <c r="J24" s="466" t="s">
        <v>439</v>
      </c>
      <c r="K24" s="466" t="s">
        <v>438</v>
      </c>
      <c r="L24" s="466" t="s">
        <v>438</v>
      </c>
      <c r="M24" s="466" t="s">
        <v>438</v>
      </c>
      <c r="N24" s="466" t="s">
        <v>439</v>
      </c>
      <c r="O24" s="466" t="s">
        <v>439</v>
      </c>
      <c r="P24" s="466" t="s">
        <v>439</v>
      </c>
      <c r="Q24" s="466" t="s">
        <v>439</v>
      </c>
      <c r="R24" s="466" t="s">
        <v>439</v>
      </c>
      <c r="S24" s="466" t="s">
        <v>439</v>
      </c>
      <c r="T24" s="466" t="s">
        <v>451</v>
      </c>
      <c r="U24" s="466" t="s">
        <v>438</v>
      </c>
      <c r="V24" s="466" t="s">
        <v>439</v>
      </c>
      <c r="W24" s="466" t="s">
        <v>438</v>
      </c>
      <c r="X24" s="466" t="s">
        <v>439</v>
      </c>
      <c r="Y24" s="466" t="s">
        <v>439</v>
      </c>
      <c r="Z24" s="466" t="s">
        <v>438</v>
      </c>
      <c r="AA24" s="466" t="s">
        <v>439</v>
      </c>
      <c r="AB24" s="466" t="s">
        <v>452</v>
      </c>
      <c r="AC24" s="466" t="s">
        <v>438</v>
      </c>
      <c r="AD24" s="466" t="s">
        <v>439</v>
      </c>
      <c r="AE24" s="466" t="s">
        <v>438</v>
      </c>
      <c r="AF24" s="466" t="s">
        <v>439</v>
      </c>
      <c r="AG24" s="466" t="s">
        <v>439</v>
      </c>
      <c r="AH24" s="466" t="s">
        <v>439</v>
      </c>
      <c r="AI24" s="466" t="s">
        <v>439</v>
      </c>
      <c r="AJ24" s="591" t="s">
        <v>439</v>
      </c>
    </row>
    <row r="25" spans="1:36" s="469" customFormat="1" ht="35.1" customHeight="1" x14ac:dyDescent="0.25">
      <c r="A25" s="173"/>
      <c r="D25" s="565" t="s">
        <v>166</v>
      </c>
      <c r="E25" s="556"/>
      <c r="F25" s="566" t="s">
        <v>816</v>
      </c>
      <c r="G25" s="469" t="s">
        <v>448</v>
      </c>
      <c r="H25" s="469" t="s">
        <v>442</v>
      </c>
      <c r="I25" s="469" t="s">
        <v>790</v>
      </c>
      <c r="J25" s="469" t="s">
        <v>436</v>
      </c>
      <c r="K25" s="469" t="s">
        <v>167</v>
      </c>
      <c r="L25" s="469" t="s">
        <v>441</v>
      </c>
      <c r="M25" s="469" t="s">
        <v>440</v>
      </c>
      <c r="N25" s="469" t="s">
        <v>458</v>
      </c>
      <c r="O25" s="469" t="s">
        <v>455</v>
      </c>
      <c r="P25" s="469" t="s">
        <v>449</v>
      </c>
      <c r="Q25" s="469" t="s">
        <v>459</v>
      </c>
      <c r="R25" s="469" t="s">
        <v>791</v>
      </c>
      <c r="S25" s="469" t="s">
        <v>792</v>
      </c>
      <c r="T25" s="469" t="s">
        <v>450</v>
      </c>
      <c r="U25" s="469" t="s">
        <v>457</v>
      </c>
      <c r="V25" s="469" t="s">
        <v>868</v>
      </c>
      <c r="W25" s="469" t="s">
        <v>437</v>
      </c>
      <c r="X25" s="469" t="s">
        <v>436</v>
      </c>
      <c r="Y25" s="469" t="s">
        <v>454</v>
      </c>
      <c r="Z25" s="469" t="s">
        <v>443</v>
      </c>
      <c r="AA25" s="469" t="s">
        <v>456</v>
      </c>
      <c r="AB25" s="469" t="s">
        <v>453</v>
      </c>
      <c r="AC25" s="469" t="s">
        <v>446</v>
      </c>
      <c r="AD25" s="469" t="s">
        <v>445</v>
      </c>
      <c r="AE25" s="469" t="s">
        <v>447</v>
      </c>
      <c r="AF25" s="469" t="s">
        <v>444</v>
      </c>
      <c r="AG25" s="469" t="s">
        <v>728</v>
      </c>
      <c r="AH25" s="469" t="s">
        <v>727</v>
      </c>
      <c r="AI25" s="469" t="s">
        <v>727</v>
      </c>
      <c r="AJ25" s="596" t="s">
        <v>727</v>
      </c>
    </row>
    <row r="26" spans="1:36" s="466" customFormat="1" ht="15" customHeight="1" x14ac:dyDescent="0.25">
      <c r="A26" s="173"/>
      <c r="D26" s="555" t="s">
        <v>161</v>
      </c>
      <c r="E26" s="556"/>
      <c r="G26" s="567">
        <v>3.4396770000000001</v>
      </c>
      <c r="H26" s="568">
        <v>70.306667000000004</v>
      </c>
      <c r="I26" s="568">
        <v>40.167999999999999</v>
      </c>
      <c r="J26" s="568">
        <v>5.2377779999999996</v>
      </c>
      <c r="K26" s="568">
        <v>38.332814999999997</v>
      </c>
      <c r="L26" s="568">
        <v>60.9</v>
      </c>
      <c r="M26" s="567">
        <v>1.2627539999999999</v>
      </c>
      <c r="N26" s="567">
        <v>56.549196999999999</v>
      </c>
      <c r="O26" s="568">
        <v>-21.563559000000001</v>
      </c>
      <c r="P26" s="568">
        <v>-7.8870209999999998</v>
      </c>
      <c r="Q26" s="568">
        <v>8</v>
      </c>
      <c r="R26" s="568">
        <v>46.750433000000001</v>
      </c>
      <c r="S26" s="568">
        <v>-5.4621750000000002</v>
      </c>
      <c r="T26" s="567">
        <v>-25.5</v>
      </c>
      <c r="U26" s="567">
        <v>28.169525</v>
      </c>
      <c r="V26" s="568">
        <v>49.377257</v>
      </c>
      <c r="W26" s="568">
        <v>35.247284999999998</v>
      </c>
      <c r="X26" s="568">
        <v>5.2377779999999996</v>
      </c>
      <c r="Y26" s="567">
        <v>28.620338</v>
      </c>
      <c r="Z26" s="568">
        <v>35.474795</v>
      </c>
      <c r="AA26" s="567">
        <v>46.152777999999998</v>
      </c>
      <c r="AB26" s="567">
        <v>28.109100000000002</v>
      </c>
      <c r="AC26" s="567">
        <v>33.763843000000001</v>
      </c>
      <c r="AD26" s="567">
        <v>30.35</v>
      </c>
      <c r="AE26" s="567">
        <v>57.716667000000001</v>
      </c>
      <c r="AF26" s="567">
        <v>52.121862999999998</v>
      </c>
      <c r="AG26" s="568">
        <v>54.430988999999997</v>
      </c>
      <c r="AH26" s="568">
        <v>56.724035000000001</v>
      </c>
      <c r="AI26" s="568">
        <v>56.724035000000001</v>
      </c>
      <c r="AJ26" s="597">
        <v>56.724035000000001</v>
      </c>
    </row>
    <row r="27" spans="1:36" s="466" customFormat="1" ht="15" customHeight="1" x14ac:dyDescent="0.25">
      <c r="A27" s="173"/>
      <c r="D27" s="555" t="s">
        <v>162</v>
      </c>
      <c r="E27" s="556"/>
      <c r="F27" s="566"/>
      <c r="G27" s="568">
        <v>5.6708299999999996</v>
      </c>
      <c r="H27" s="568">
        <v>-148.73249999999999</v>
      </c>
      <c r="I27" s="568">
        <v>51.331198999999998</v>
      </c>
      <c r="J27" s="568">
        <v>6.6294440000000003</v>
      </c>
      <c r="K27" s="568">
        <v>119.433498</v>
      </c>
      <c r="L27" s="568">
        <v>1.8</v>
      </c>
      <c r="M27" s="568">
        <v>101.132226</v>
      </c>
      <c r="N27" s="568">
        <v>3.2099859999999998</v>
      </c>
      <c r="O27" s="568">
        <v>-39.328097</v>
      </c>
      <c r="P27" s="568">
        <v>12.144488000000001</v>
      </c>
      <c r="Q27" s="568">
        <v>-65</v>
      </c>
      <c r="R27" s="568">
        <v>-48.782933</v>
      </c>
      <c r="S27" s="568">
        <v>11.676736999999999</v>
      </c>
      <c r="T27" s="568">
        <v>-43.5</v>
      </c>
      <c r="U27" s="568">
        <v>-89.222875000000002</v>
      </c>
      <c r="V27" s="568">
        <v>-103.340248</v>
      </c>
      <c r="W27" s="567">
        <v>-119.60129499999999</v>
      </c>
      <c r="X27" s="568">
        <v>6.6294440000000003</v>
      </c>
      <c r="Y27" s="568">
        <v>47.901383000000003</v>
      </c>
      <c r="Z27" s="568">
        <v>-119.742125</v>
      </c>
      <c r="AA27" s="568">
        <v>53.383333</v>
      </c>
      <c r="AB27" s="568">
        <v>-88.494399999999999</v>
      </c>
      <c r="AC27" s="568">
        <v>-118.225059</v>
      </c>
      <c r="AD27" s="568">
        <v>47.6</v>
      </c>
      <c r="AE27" s="568">
        <v>1.016667</v>
      </c>
      <c r="AF27" s="568">
        <v>143.759424</v>
      </c>
      <c r="AG27" s="568">
        <v>-110.217512</v>
      </c>
      <c r="AH27" s="568">
        <v>-111.23680899999999</v>
      </c>
      <c r="AI27" s="568">
        <v>-111.23680899999999</v>
      </c>
      <c r="AJ27" s="597">
        <v>-111.23680899999999</v>
      </c>
    </row>
    <row r="28" spans="1:36" s="466" customFormat="1" ht="15" customHeight="1" x14ac:dyDescent="0.25">
      <c r="A28" s="173"/>
      <c r="D28" s="555" t="s">
        <v>465</v>
      </c>
      <c r="E28" s="556"/>
      <c r="F28" s="566"/>
      <c r="G28" s="559">
        <f>G1086</f>
        <v>471.38959518103803</v>
      </c>
      <c r="H28" s="559">
        <f t="shared" ref="H28:AJ28" si="9">H1086</f>
        <v>556.07322362516834</v>
      </c>
      <c r="I28" s="559">
        <f t="shared" si="9"/>
        <v>485.28461987429182</v>
      </c>
      <c r="J28" s="559">
        <f t="shared" si="9"/>
        <v>651.25708361341162</v>
      </c>
      <c r="K28" s="559">
        <f t="shared" si="9"/>
        <v>812.07972909031128</v>
      </c>
      <c r="L28" s="559">
        <f t="shared" si="9"/>
        <v>558.66416320850317</v>
      </c>
      <c r="M28" s="559">
        <f t="shared" si="9"/>
        <v>732.0623178620109</v>
      </c>
      <c r="N28" s="559">
        <f t="shared" si="9"/>
        <v>466.23993164993749</v>
      </c>
      <c r="O28" s="559">
        <f t="shared" si="9"/>
        <v>576.56816294161456</v>
      </c>
      <c r="P28" s="559">
        <f t="shared" si="9"/>
        <v>518.96152755071182</v>
      </c>
      <c r="Q28" s="559">
        <f t="shared" si="9"/>
        <v>742.22805398595574</v>
      </c>
      <c r="R28" s="559">
        <f t="shared" si="9"/>
        <v>492.23728148523992</v>
      </c>
      <c r="S28" s="559">
        <f t="shared" si="9"/>
        <v>515.04811573411735</v>
      </c>
      <c r="T28" s="559">
        <f t="shared" si="9"/>
        <v>539.15775694236515</v>
      </c>
      <c r="U28" s="559">
        <f t="shared" si="9"/>
        <v>505.00830237025298</v>
      </c>
      <c r="V28" s="559">
        <f t="shared" si="9"/>
        <v>522.96751746758775</v>
      </c>
      <c r="W28" s="559">
        <f t="shared" si="9"/>
        <v>738.96660642209429</v>
      </c>
      <c r="X28" s="559">
        <f t="shared" si="9"/>
        <v>719.74802793972924</v>
      </c>
      <c r="Y28" s="559">
        <f t="shared" si="9"/>
        <v>494.35537553973609</v>
      </c>
      <c r="Z28" s="559">
        <f t="shared" si="9"/>
        <v>685.054197223747</v>
      </c>
      <c r="AA28" s="559">
        <f t="shared" si="9"/>
        <v>456.27712274779969</v>
      </c>
      <c r="AB28" s="559">
        <f t="shared" si="9"/>
        <v>486.83378905497153</v>
      </c>
      <c r="AC28" s="559">
        <f t="shared" si="9"/>
        <v>608.64476902982221</v>
      </c>
      <c r="AD28" s="559">
        <f t="shared" si="9"/>
        <v>539.99387502634852</v>
      </c>
      <c r="AE28" s="559">
        <f t="shared" si="9"/>
        <v>502.43445475392718</v>
      </c>
      <c r="AF28" s="559">
        <f>AF1086</f>
        <v>529.12288256615466</v>
      </c>
      <c r="AG28" s="559">
        <f t="shared" si="9"/>
        <v>637.76411112509754</v>
      </c>
      <c r="AH28" s="559">
        <f t="shared" si="9"/>
        <v>825.21098865455019</v>
      </c>
      <c r="AI28" s="559">
        <f t="shared" si="9"/>
        <v>733.24748824633866</v>
      </c>
      <c r="AJ28" s="592">
        <f t="shared" si="9"/>
        <v>766.95508306938348</v>
      </c>
    </row>
    <row r="29" spans="1:36" s="472" customFormat="1" ht="15" customHeight="1" x14ac:dyDescent="0.3">
      <c r="A29" s="24"/>
      <c r="B29" s="6" t="s">
        <v>197</v>
      </c>
      <c r="C29" s="6"/>
      <c r="D29" s="177"/>
      <c r="E29" s="177"/>
      <c r="F29" s="177"/>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598"/>
    </row>
    <row r="30" spans="1:36" s="472" customFormat="1" ht="20.25" x14ac:dyDescent="0.3">
      <c r="A30" s="25"/>
      <c r="B30" s="6"/>
      <c r="C30" s="6"/>
      <c r="D30" s="177"/>
      <c r="E30" s="177"/>
      <c r="F30" s="177"/>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598"/>
    </row>
    <row r="31" spans="1:36" s="465" customFormat="1" ht="15" customHeight="1" x14ac:dyDescent="0.25">
      <c r="A31" s="25"/>
      <c r="D31" s="552" t="s">
        <v>152</v>
      </c>
      <c r="E31" s="552"/>
      <c r="F31" s="547"/>
      <c r="G31" s="404" t="s">
        <v>71</v>
      </c>
      <c r="H31" s="404" t="s">
        <v>470</v>
      </c>
      <c r="I31" s="404" t="s">
        <v>295</v>
      </c>
      <c r="J31" s="404" t="s">
        <v>71</v>
      </c>
      <c r="K31" s="404" t="s">
        <v>70</v>
      </c>
      <c r="L31" s="404" t="s">
        <v>73</v>
      </c>
      <c r="M31" s="404" t="s">
        <v>133</v>
      </c>
      <c r="N31" s="404" t="s">
        <v>136</v>
      </c>
      <c r="O31" s="404" t="s">
        <v>68</v>
      </c>
      <c r="P31" s="404" t="s">
        <v>67</v>
      </c>
      <c r="Q31" s="404" t="s">
        <v>137</v>
      </c>
      <c r="R31" s="404" t="s">
        <v>142</v>
      </c>
      <c r="S31" s="404" t="s">
        <v>67</v>
      </c>
      <c r="T31" s="404" t="s">
        <v>68</v>
      </c>
      <c r="U31" s="404" t="s">
        <v>470</v>
      </c>
      <c r="V31" s="404" t="s">
        <v>142</v>
      </c>
      <c r="W31" s="404" t="s">
        <v>470</v>
      </c>
      <c r="X31" s="404" t="s">
        <v>71</v>
      </c>
      <c r="Y31" s="404" t="s">
        <v>135</v>
      </c>
      <c r="Z31" s="404" t="s">
        <v>541</v>
      </c>
      <c r="AA31" s="404" t="s">
        <v>172</v>
      </c>
      <c r="AB31" s="404" t="s">
        <v>470</v>
      </c>
      <c r="AC31" s="404" t="s">
        <v>470</v>
      </c>
      <c r="AD31" s="404" t="s">
        <v>134</v>
      </c>
      <c r="AE31" s="404"/>
      <c r="AF31" s="569" t="s">
        <v>74</v>
      </c>
      <c r="AG31" s="462" t="s">
        <v>940</v>
      </c>
      <c r="AH31" s="462"/>
      <c r="AI31" s="462"/>
      <c r="AJ31" s="599"/>
    </row>
    <row r="32" spans="1:36" s="465" customFormat="1" ht="15" customHeight="1" x14ac:dyDescent="0.25">
      <c r="A32" s="25"/>
      <c r="D32" s="552" t="s">
        <v>153</v>
      </c>
      <c r="E32" s="552"/>
      <c r="F32" s="547"/>
      <c r="G32" s="403" t="s">
        <v>76</v>
      </c>
      <c r="H32" s="403" t="s">
        <v>48</v>
      </c>
      <c r="I32" s="403" t="s">
        <v>540</v>
      </c>
      <c r="J32" s="403" t="s">
        <v>121</v>
      </c>
      <c r="K32" s="403" t="s">
        <v>58</v>
      </c>
      <c r="L32" s="403" t="s">
        <v>0</v>
      </c>
      <c r="M32" s="403" t="s">
        <v>60</v>
      </c>
      <c r="N32" s="403" t="s">
        <v>4</v>
      </c>
      <c r="O32" s="403" t="s">
        <v>57</v>
      </c>
      <c r="P32" s="403" t="s">
        <v>56</v>
      </c>
      <c r="Q32" s="403" t="s">
        <v>127</v>
      </c>
      <c r="R32" s="403" t="s">
        <v>405</v>
      </c>
      <c r="S32" s="403" t="s">
        <v>294</v>
      </c>
      <c r="T32" s="403" t="s">
        <v>123</v>
      </c>
      <c r="U32" s="403" t="s">
        <v>59</v>
      </c>
      <c r="V32" s="403" t="s">
        <v>140</v>
      </c>
      <c r="W32" s="403" t="s">
        <v>75</v>
      </c>
      <c r="X32" s="403" t="s">
        <v>120</v>
      </c>
      <c r="Y32" s="403" t="s">
        <v>125</v>
      </c>
      <c r="Z32" s="403" t="s">
        <v>8</v>
      </c>
      <c r="AA32" s="403" t="s">
        <v>6</v>
      </c>
      <c r="AB32" s="403" t="s">
        <v>124</v>
      </c>
      <c r="AC32" s="403" t="s">
        <v>539</v>
      </c>
      <c r="AD32" s="403" t="s">
        <v>122</v>
      </c>
      <c r="AE32" s="403"/>
      <c r="AF32" s="570" t="s">
        <v>61</v>
      </c>
      <c r="AG32" s="462"/>
      <c r="AH32" s="462"/>
      <c r="AI32" s="462"/>
      <c r="AJ32" s="599"/>
    </row>
    <row r="33" spans="1:36" ht="15" customHeight="1" x14ac:dyDescent="0.25">
      <c r="A33" s="25"/>
      <c r="B33" s="571"/>
      <c r="C33" s="404" t="s">
        <v>62</v>
      </c>
      <c r="D33" s="404"/>
      <c r="E33" s="404"/>
      <c r="F33" s="571" t="s">
        <v>862</v>
      </c>
      <c r="G33" s="404"/>
      <c r="H33" s="404"/>
      <c r="I33" s="404"/>
      <c r="J33" s="404"/>
      <c r="K33" s="404"/>
      <c r="L33" s="404"/>
      <c r="M33" s="404"/>
      <c r="N33" s="404"/>
      <c r="O33" s="404"/>
      <c r="P33" s="404"/>
      <c r="Q33" s="404"/>
      <c r="R33" s="404"/>
      <c r="S33" s="404"/>
      <c r="T33" s="404"/>
      <c r="U33" s="404"/>
      <c r="V33" s="404"/>
      <c r="W33" s="404"/>
      <c r="X33" s="404"/>
      <c r="Y33" s="404"/>
      <c r="Z33" s="404"/>
      <c r="AA33" s="404"/>
      <c r="AB33" s="404"/>
      <c r="AC33" s="404"/>
      <c r="AD33" s="404"/>
      <c r="AE33" s="404"/>
      <c r="AF33" s="569"/>
      <c r="AG33" s="462"/>
      <c r="AH33" s="462"/>
      <c r="AI33" s="462"/>
      <c r="AJ33" s="599"/>
    </row>
    <row r="34" spans="1:36" s="465" customFormat="1" ht="15" customHeight="1" x14ac:dyDescent="0.25">
      <c r="A34" s="25"/>
      <c r="B34" s="572"/>
      <c r="C34" s="404" t="s">
        <v>63</v>
      </c>
      <c r="D34" s="404"/>
      <c r="E34" s="404"/>
      <c r="F34" s="571"/>
      <c r="G34" s="404"/>
      <c r="H34" s="404"/>
      <c r="I34" s="404"/>
      <c r="J34" s="404"/>
      <c r="K34" s="404"/>
      <c r="L34" s="404"/>
      <c r="M34" s="404"/>
      <c r="N34" s="404"/>
      <c r="O34" s="404"/>
      <c r="P34" s="404"/>
      <c r="Q34" s="404"/>
      <c r="R34" s="404"/>
      <c r="S34" s="404"/>
      <c r="T34" s="404"/>
      <c r="U34" s="404"/>
      <c r="V34" s="404"/>
      <c r="W34" s="404"/>
      <c r="X34" s="404"/>
      <c r="Y34" s="404"/>
      <c r="Z34" s="404"/>
      <c r="AA34" s="404"/>
      <c r="AB34" s="404"/>
      <c r="AC34" s="404"/>
      <c r="AD34" s="404"/>
      <c r="AF34" s="569"/>
      <c r="AG34" s="462"/>
      <c r="AH34" s="462"/>
      <c r="AI34" s="462"/>
      <c r="AJ34" s="599"/>
    </row>
    <row r="35" spans="1:36" s="471" customFormat="1" ht="15" customHeight="1" x14ac:dyDescent="0.25">
      <c r="A35" s="25"/>
      <c r="B35" s="572"/>
      <c r="C35" s="404"/>
      <c r="D35" s="404" t="s">
        <v>473</v>
      </c>
      <c r="E35" s="404" t="s">
        <v>64</v>
      </c>
      <c r="F35" s="571"/>
      <c r="G35" s="404">
        <v>0</v>
      </c>
      <c r="H35" s="404">
        <v>0</v>
      </c>
      <c r="I35" s="404">
        <v>1</v>
      </c>
      <c r="J35" s="404">
        <v>0</v>
      </c>
      <c r="K35" s="404">
        <v>1</v>
      </c>
      <c r="L35" s="404">
        <v>1</v>
      </c>
      <c r="M35" s="404">
        <v>1</v>
      </c>
      <c r="N35" s="404">
        <v>0</v>
      </c>
      <c r="O35" s="404">
        <v>0</v>
      </c>
      <c r="P35" s="404">
        <v>0</v>
      </c>
      <c r="Q35" s="404">
        <v>1</v>
      </c>
      <c r="R35" s="404">
        <v>0</v>
      </c>
      <c r="S35" s="404">
        <v>1</v>
      </c>
      <c r="T35" s="404">
        <v>0</v>
      </c>
      <c r="U35" s="404">
        <v>0</v>
      </c>
      <c r="V35" s="404">
        <v>0</v>
      </c>
      <c r="W35" s="404">
        <v>1</v>
      </c>
      <c r="X35" s="404">
        <v>0</v>
      </c>
      <c r="Y35" s="404">
        <v>0</v>
      </c>
      <c r="Z35" s="404">
        <v>1</v>
      </c>
      <c r="AA35" s="404">
        <v>0</v>
      </c>
      <c r="AB35" s="404">
        <v>0</v>
      </c>
      <c r="AC35" s="404">
        <v>1</v>
      </c>
      <c r="AD35" s="404">
        <v>0</v>
      </c>
      <c r="AE35" s="404"/>
      <c r="AF35" s="569">
        <v>1</v>
      </c>
      <c r="AG35" s="462"/>
      <c r="AH35" s="462"/>
      <c r="AI35" s="462"/>
      <c r="AJ35" s="599"/>
    </row>
    <row r="36" spans="1:36" ht="15" customHeight="1" x14ac:dyDescent="0.25">
      <c r="A36" s="25"/>
      <c r="B36" s="572"/>
      <c r="C36" s="404"/>
      <c r="D36" s="404" t="s">
        <v>474</v>
      </c>
      <c r="E36" s="404" t="s">
        <v>64</v>
      </c>
      <c r="F36" s="571"/>
      <c r="G36" s="404">
        <v>0</v>
      </c>
      <c r="H36" s="404">
        <v>0</v>
      </c>
      <c r="I36" s="404">
        <v>1</v>
      </c>
      <c r="J36" s="404">
        <v>0</v>
      </c>
      <c r="K36" s="404">
        <v>1</v>
      </c>
      <c r="L36" s="404">
        <v>0</v>
      </c>
      <c r="M36" s="404">
        <v>0</v>
      </c>
      <c r="N36" s="404">
        <v>1</v>
      </c>
      <c r="O36" s="404">
        <v>1</v>
      </c>
      <c r="P36" s="404">
        <v>1</v>
      </c>
      <c r="Q36" s="404">
        <v>0</v>
      </c>
      <c r="R36" s="404">
        <v>0</v>
      </c>
      <c r="S36" s="404">
        <v>1</v>
      </c>
      <c r="T36" s="404">
        <v>1</v>
      </c>
      <c r="U36" s="404">
        <v>0</v>
      </c>
      <c r="V36" s="404">
        <v>1</v>
      </c>
      <c r="W36" s="404">
        <v>1</v>
      </c>
      <c r="X36" s="404">
        <v>1</v>
      </c>
      <c r="Y36" s="404">
        <v>0</v>
      </c>
      <c r="Z36" s="404">
        <v>1</v>
      </c>
      <c r="AA36" s="404">
        <v>0</v>
      </c>
      <c r="AB36" s="404">
        <v>0</v>
      </c>
      <c r="AC36" s="404">
        <v>0</v>
      </c>
      <c r="AD36" s="404">
        <v>1</v>
      </c>
      <c r="AE36" s="404"/>
      <c r="AF36" s="569">
        <v>0</v>
      </c>
      <c r="AG36" s="462"/>
      <c r="AH36" s="462"/>
      <c r="AI36" s="462"/>
      <c r="AJ36" s="599"/>
    </row>
    <row r="37" spans="1:36" s="465" customFormat="1" ht="15" customHeight="1" x14ac:dyDescent="0.25">
      <c r="A37" s="25"/>
      <c r="B37" s="572"/>
      <c r="C37" s="404"/>
      <c r="D37" s="404" t="s">
        <v>475</v>
      </c>
      <c r="E37" s="404" t="s">
        <v>64</v>
      </c>
      <c r="F37" s="571"/>
      <c r="G37" s="404">
        <v>1</v>
      </c>
      <c r="H37" s="404">
        <v>1</v>
      </c>
      <c r="I37" s="404">
        <v>0</v>
      </c>
      <c r="J37" s="404">
        <v>0</v>
      </c>
      <c r="K37" s="404">
        <v>1</v>
      </c>
      <c r="L37" s="404">
        <v>0</v>
      </c>
      <c r="M37" s="404">
        <v>0</v>
      </c>
      <c r="N37" s="404">
        <v>1</v>
      </c>
      <c r="O37" s="404">
        <v>0</v>
      </c>
      <c r="P37" s="404">
        <v>1</v>
      </c>
      <c r="Q37" s="404">
        <v>0</v>
      </c>
      <c r="R37" s="404">
        <v>1</v>
      </c>
      <c r="S37" s="404">
        <v>0</v>
      </c>
      <c r="T37" s="404">
        <v>1</v>
      </c>
      <c r="U37" s="404">
        <v>0</v>
      </c>
      <c r="V37" s="404">
        <v>1</v>
      </c>
      <c r="W37" s="404">
        <v>0</v>
      </c>
      <c r="X37" s="404">
        <v>0</v>
      </c>
      <c r="Y37" s="404">
        <v>0</v>
      </c>
      <c r="Z37" s="404">
        <v>0</v>
      </c>
      <c r="AA37" s="404">
        <v>1</v>
      </c>
      <c r="AB37" s="404">
        <v>0</v>
      </c>
      <c r="AC37" s="404">
        <v>0</v>
      </c>
      <c r="AD37" s="404">
        <v>0</v>
      </c>
      <c r="AE37" s="404"/>
      <c r="AF37" s="569">
        <v>1</v>
      </c>
      <c r="AG37" s="462"/>
      <c r="AH37" s="462"/>
      <c r="AI37" s="462"/>
      <c r="AJ37" s="599"/>
    </row>
    <row r="38" spans="1:36" s="471" customFormat="1" ht="15" customHeight="1" x14ac:dyDescent="0.25">
      <c r="A38" s="25"/>
      <c r="B38" s="572"/>
      <c r="C38" s="404"/>
      <c r="D38" s="404" t="s">
        <v>476</v>
      </c>
      <c r="E38" s="404" t="s">
        <v>64</v>
      </c>
      <c r="F38" s="571"/>
      <c r="G38" s="404">
        <v>1</v>
      </c>
      <c r="H38" s="404">
        <v>1</v>
      </c>
      <c r="I38" s="404">
        <v>0</v>
      </c>
      <c r="J38" s="404">
        <v>0</v>
      </c>
      <c r="K38" s="404">
        <v>0</v>
      </c>
      <c r="L38" s="404">
        <v>0</v>
      </c>
      <c r="M38" s="404">
        <v>0</v>
      </c>
      <c r="N38" s="404">
        <v>0</v>
      </c>
      <c r="O38" s="404">
        <v>0</v>
      </c>
      <c r="P38" s="404">
        <v>0</v>
      </c>
      <c r="Q38" s="404">
        <v>0</v>
      </c>
      <c r="R38" s="404">
        <v>0</v>
      </c>
      <c r="S38" s="404">
        <v>0</v>
      </c>
      <c r="T38" s="404">
        <v>0</v>
      </c>
      <c r="U38" s="404">
        <v>1</v>
      </c>
      <c r="V38" s="404">
        <v>0</v>
      </c>
      <c r="W38" s="404">
        <v>0</v>
      </c>
      <c r="X38" s="404">
        <v>0</v>
      </c>
      <c r="Y38" s="404">
        <v>1</v>
      </c>
      <c r="Z38" s="404">
        <v>0</v>
      </c>
      <c r="AA38" s="404">
        <v>0</v>
      </c>
      <c r="AB38" s="404">
        <v>1</v>
      </c>
      <c r="AC38" s="404">
        <v>1</v>
      </c>
      <c r="AD38" s="404">
        <v>0</v>
      </c>
      <c r="AE38" s="404"/>
      <c r="AF38" s="569">
        <v>0</v>
      </c>
      <c r="AG38" s="462"/>
      <c r="AH38" s="462"/>
      <c r="AI38" s="462"/>
      <c r="AJ38" s="599"/>
    </row>
    <row r="39" spans="1:36" ht="15" customHeight="1" x14ac:dyDescent="0.25">
      <c r="A39" s="25"/>
      <c r="B39" s="572"/>
      <c r="C39" s="404"/>
      <c r="D39" s="404" t="s">
        <v>477</v>
      </c>
      <c r="E39" s="404" t="s">
        <v>64</v>
      </c>
      <c r="F39" s="571"/>
      <c r="G39" s="404">
        <v>0</v>
      </c>
      <c r="H39" s="404">
        <v>1</v>
      </c>
      <c r="I39" s="404">
        <v>0</v>
      </c>
      <c r="J39" s="404">
        <v>0</v>
      </c>
      <c r="K39" s="404">
        <v>0</v>
      </c>
      <c r="L39" s="404">
        <v>0</v>
      </c>
      <c r="M39" s="404">
        <v>0</v>
      </c>
      <c r="N39" s="404">
        <v>0</v>
      </c>
      <c r="O39" s="404">
        <v>1</v>
      </c>
      <c r="P39" s="404">
        <v>1</v>
      </c>
      <c r="Q39" s="404">
        <v>0</v>
      </c>
      <c r="R39" s="404">
        <v>0</v>
      </c>
      <c r="S39" s="404">
        <v>0</v>
      </c>
      <c r="T39" s="404">
        <v>1</v>
      </c>
      <c r="U39" s="404">
        <v>0</v>
      </c>
      <c r="V39" s="404">
        <v>0</v>
      </c>
      <c r="W39" s="404">
        <v>0</v>
      </c>
      <c r="X39" s="404">
        <v>1</v>
      </c>
      <c r="Y39" s="404">
        <v>0</v>
      </c>
      <c r="Z39" s="404">
        <v>0</v>
      </c>
      <c r="AA39" s="404">
        <v>0</v>
      </c>
      <c r="AB39" s="404">
        <v>0</v>
      </c>
      <c r="AC39" s="404">
        <v>0</v>
      </c>
      <c r="AD39" s="404">
        <v>0</v>
      </c>
      <c r="AE39" s="404"/>
      <c r="AF39" s="569">
        <v>0</v>
      </c>
      <c r="AG39" s="462"/>
      <c r="AH39" s="462"/>
      <c r="AI39" s="462"/>
      <c r="AJ39" s="599"/>
    </row>
    <row r="40" spans="1:36" s="465" customFormat="1" ht="15" customHeight="1" x14ac:dyDescent="0.25">
      <c r="A40" s="25"/>
      <c r="B40" s="572"/>
      <c r="C40" s="404"/>
      <c r="D40" s="404" t="s">
        <v>478</v>
      </c>
      <c r="E40" s="404" t="s">
        <v>64</v>
      </c>
      <c r="F40" s="571"/>
      <c r="G40" s="404">
        <v>0</v>
      </c>
      <c r="H40" s="404">
        <v>0</v>
      </c>
      <c r="I40" s="404">
        <v>0</v>
      </c>
      <c r="J40" s="404">
        <v>0</v>
      </c>
      <c r="K40" s="404">
        <v>0</v>
      </c>
      <c r="L40" s="404">
        <v>0</v>
      </c>
      <c r="M40" s="404">
        <v>0</v>
      </c>
      <c r="N40" s="404">
        <v>0</v>
      </c>
      <c r="O40" s="404">
        <v>0</v>
      </c>
      <c r="P40" s="404">
        <v>0</v>
      </c>
      <c r="Q40" s="404">
        <v>0</v>
      </c>
      <c r="R40" s="404">
        <v>0</v>
      </c>
      <c r="S40" s="404">
        <v>0</v>
      </c>
      <c r="T40" s="404">
        <v>0</v>
      </c>
      <c r="U40" s="404">
        <v>0</v>
      </c>
      <c r="V40" s="404">
        <v>0</v>
      </c>
      <c r="W40" s="404">
        <v>0</v>
      </c>
      <c r="X40" s="404">
        <v>0</v>
      </c>
      <c r="Y40" s="404">
        <v>0</v>
      </c>
      <c r="Z40" s="404">
        <v>0</v>
      </c>
      <c r="AA40" s="404">
        <v>0</v>
      </c>
      <c r="AB40" s="404">
        <v>0</v>
      </c>
      <c r="AC40" s="404">
        <v>0</v>
      </c>
      <c r="AD40" s="404">
        <v>0</v>
      </c>
      <c r="AE40" s="404"/>
      <c r="AF40" s="569">
        <v>0</v>
      </c>
      <c r="AG40" s="462"/>
      <c r="AH40" s="462"/>
      <c r="AI40" s="462"/>
      <c r="AJ40" s="599"/>
    </row>
    <row r="41" spans="1:36" s="471" customFormat="1" ht="15" customHeight="1" x14ac:dyDescent="0.25">
      <c r="A41" s="25"/>
      <c r="B41" s="572"/>
      <c r="C41" s="404"/>
      <c r="D41" s="404" t="s">
        <v>479</v>
      </c>
      <c r="E41" s="404" t="s">
        <v>64</v>
      </c>
      <c r="F41" s="571"/>
      <c r="G41" s="404">
        <v>0</v>
      </c>
      <c r="H41" s="404">
        <v>0</v>
      </c>
      <c r="I41" s="404">
        <v>0</v>
      </c>
      <c r="J41" s="404">
        <v>0</v>
      </c>
      <c r="K41" s="404">
        <v>0</v>
      </c>
      <c r="L41" s="404">
        <v>0</v>
      </c>
      <c r="M41" s="404">
        <v>1</v>
      </c>
      <c r="N41" s="404">
        <v>0</v>
      </c>
      <c r="O41" s="404">
        <v>0</v>
      </c>
      <c r="P41" s="404">
        <v>0</v>
      </c>
      <c r="Q41" s="404">
        <v>0</v>
      </c>
      <c r="R41" s="404">
        <v>0</v>
      </c>
      <c r="S41" s="404">
        <v>0</v>
      </c>
      <c r="T41" s="404">
        <v>0</v>
      </c>
      <c r="U41" s="404">
        <v>0</v>
      </c>
      <c r="V41" s="404">
        <v>0</v>
      </c>
      <c r="W41" s="404">
        <v>1</v>
      </c>
      <c r="X41" s="404">
        <v>0</v>
      </c>
      <c r="Y41" s="404">
        <v>0</v>
      </c>
      <c r="Z41" s="404">
        <v>1</v>
      </c>
      <c r="AA41" s="404">
        <v>0</v>
      </c>
      <c r="AB41" s="404">
        <v>0</v>
      </c>
      <c r="AC41" s="404">
        <v>0</v>
      </c>
      <c r="AD41" s="404">
        <v>0</v>
      </c>
      <c r="AE41" s="404"/>
      <c r="AF41" s="569">
        <v>0</v>
      </c>
      <c r="AG41" s="462"/>
      <c r="AH41" s="462"/>
      <c r="AI41" s="462"/>
      <c r="AJ41" s="599"/>
    </row>
    <row r="42" spans="1:36" ht="15" customHeight="1" x14ac:dyDescent="0.25">
      <c r="A42" s="25"/>
      <c r="B42" s="572"/>
      <c r="C42" s="404"/>
      <c r="D42" s="404"/>
      <c r="E42" s="404"/>
      <c r="F42" s="571"/>
      <c r="G42" s="404"/>
      <c r="H42" s="404"/>
      <c r="I42" s="404"/>
      <c r="J42" s="404"/>
      <c r="K42" s="404"/>
      <c r="L42" s="404"/>
      <c r="M42" s="404"/>
      <c r="N42" s="404"/>
      <c r="O42" s="404"/>
      <c r="P42" s="404"/>
      <c r="Q42" s="404"/>
      <c r="R42" s="404"/>
      <c r="S42" s="404"/>
      <c r="T42" s="404"/>
      <c r="U42" s="404"/>
      <c r="V42" s="404"/>
      <c r="W42" s="404"/>
      <c r="X42" s="404"/>
      <c r="Y42" s="404"/>
      <c r="Z42" s="404"/>
      <c r="AA42" s="404"/>
      <c r="AB42" s="404"/>
      <c r="AC42" s="404"/>
      <c r="AD42" s="404"/>
      <c r="AE42" s="404"/>
      <c r="AF42" s="569"/>
      <c r="AG42" s="462"/>
      <c r="AH42" s="462"/>
      <c r="AI42" s="462"/>
      <c r="AJ42" s="599"/>
    </row>
    <row r="43" spans="1:36" s="465" customFormat="1" ht="15" customHeight="1" x14ac:dyDescent="0.25">
      <c r="A43" s="25"/>
      <c r="B43" s="572"/>
      <c r="C43" s="404" t="s">
        <v>65</v>
      </c>
      <c r="D43" s="404"/>
      <c r="E43" s="404"/>
      <c r="F43" s="571"/>
      <c r="G43" s="404"/>
      <c r="H43" s="404"/>
      <c r="I43" s="404"/>
      <c r="J43" s="404"/>
      <c r="K43" s="404"/>
      <c r="L43" s="404"/>
      <c r="M43" s="404"/>
      <c r="N43" s="404"/>
      <c r="O43" s="404"/>
      <c r="P43" s="404"/>
      <c r="Q43" s="404"/>
      <c r="R43" s="404"/>
      <c r="S43" s="404"/>
      <c r="T43" s="404"/>
      <c r="U43" s="404"/>
      <c r="V43" s="404"/>
      <c r="W43" s="404"/>
      <c r="X43" s="404"/>
      <c r="Y43" s="404"/>
      <c r="Z43" s="404"/>
      <c r="AA43" s="404"/>
      <c r="AB43" s="404"/>
      <c r="AC43" s="404"/>
      <c r="AD43" s="404"/>
      <c r="AE43" s="404"/>
      <c r="AF43" s="569"/>
      <c r="AG43" s="462"/>
      <c r="AH43" s="462"/>
      <c r="AI43" s="462"/>
      <c r="AJ43" s="599"/>
    </row>
    <row r="44" spans="1:36" s="471" customFormat="1" ht="15" customHeight="1" x14ac:dyDescent="0.25">
      <c r="A44" s="25"/>
      <c r="B44" s="572"/>
      <c r="C44" s="404"/>
      <c r="D44" s="404" t="s">
        <v>480</v>
      </c>
      <c r="E44" s="404" t="s">
        <v>64</v>
      </c>
      <c r="F44" s="571"/>
      <c r="G44" s="404" t="s">
        <v>71</v>
      </c>
      <c r="H44" s="404" t="s">
        <v>72</v>
      </c>
      <c r="I44" s="404" t="s">
        <v>295</v>
      </c>
      <c r="J44" s="404" t="s">
        <v>71</v>
      </c>
      <c r="K44" s="404" t="s">
        <v>70</v>
      </c>
      <c r="L44" s="404" t="s">
        <v>73</v>
      </c>
      <c r="M44" s="404" t="s">
        <v>133</v>
      </c>
      <c r="N44" s="404" t="s">
        <v>136</v>
      </c>
      <c r="O44" s="404" t="s">
        <v>68</v>
      </c>
      <c r="P44" s="404" t="s">
        <v>67</v>
      </c>
      <c r="Q44" s="404" t="s">
        <v>137</v>
      </c>
      <c r="R44" s="404" t="s">
        <v>142</v>
      </c>
      <c r="S44" s="404" t="s">
        <v>67</v>
      </c>
      <c r="T44" s="404" t="s">
        <v>68</v>
      </c>
      <c r="U44" s="404" t="s">
        <v>69</v>
      </c>
      <c r="V44" s="404" t="s">
        <v>142</v>
      </c>
      <c r="W44" s="404" t="s">
        <v>69</v>
      </c>
      <c r="X44" s="404" t="s">
        <v>71</v>
      </c>
      <c r="Y44" s="404" t="s">
        <v>135</v>
      </c>
      <c r="Z44" s="404" t="s">
        <v>69</v>
      </c>
      <c r="AA44" s="404" t="s">
        <v>172</v>
      </c>
      <c r="AB44" s="404" t="s">
        <v>69</v>
      </c>
      <c r="AC44" s="404" t="s">
        <v>69</v>
      </c>
      <c r="AD44" s="404" t="s">
        <v>134</v>
      </c>
      <c r="AE44" s="404"/>
      <c r="AF44" s="569" t="s">
        <v>74</v>
      </c>
      <c r="AG44" s="462"/>
      <c r="AH44" s="462"/>
      <c r="AI44" s="462"/>
      <c r="AJ44" s="599"/>
    </row>
    <row r="45" spans="1:36" ht="15" customHeight="1" x14ac:dyDescent="0.25">
      <c r="A45" s="25"/>
      <c r="B45" s="572"/>
      <c r="C45" s="404"/>
      <c r="D45" s="404" t="s">
        <v>481</v>
      </c>
      <c r="E45" s="404" t="s">
        <v>64</v>
      </c>
      <c r="F45" s="571"/>
      <c r="G45" s="404" t="s">
        <v>76</v>
      </c>
      <c r="H45" s="404" t="s">
        <v>48</v>
      </c>
      <c r="I45" s="404" t="s">
        <v>540</v>
      </c>
      <c r="J45" s="404" t="s">
        <v>121</v>
      </c>
      <c r="K45" s="404" t="s">
        <v>58</v>
      </c>
      <c r="L45" s="404" t="s">
        <v>0</v>
      </c>
      <c r="M45" s="404" t="s">
        <v>60</v>
      </c>
      <c r="N45" s="404" t="s">
        <v>4</v>
      </c>
      <c r="O45" s="404" t="s">
        <v>57</v>
      </c>
      <c r="P45" s="404" t="s">
        <v>56</v>
      </c>
      <c r="Q45" s="404" t="s">
        <v>127</v>
      </c>
      <c r="R45" s="404" t="s">
        <v>405</v>
      </c>
      <c r="S45" s="404" t="s">
        <v>294</v>
      </c>
      <c r="T45" s="404" t="s">
        <v>123</v>
      </c>
      <c r="U45" s="404" t="s">
        <v>59</v>
      </c>
      <c r="V45" s="404" t="s">
        <v>140</v>
      </c>
      <c r="W45" s="404" t="s">
        <v>75</v>
      </c>
      <c r="X45" s="404" t="s">
        <v>120</v>
      </c>
      <c r="Y45" s="404" t="s">
        <v>125</v>
      </c>
      <c r="Z45" s="404" t="s">
        <v>8</v>
      </c>
      <c r="AA45" s="404" t="s">
        <v>6</v>
      </c>
      <c r="AB45" s="404" t="s">
        <v>124</v>
      </c>
      <c r="AC45" s="404" t="s">
        <v>539</v>
      </c>
      <c r="AD45" s="404" t="s">
        <v>122</v>
      </c>
      <c r="AE45" s="404"/>
      <c r="AF45" s="569" t="s">
        <v>61</v>
      </c>
      <c r="AG45" s="462"/>
      <c r="AH45" s="462"/>
      <c r="AI45" s="462"/>
      <c r="AJ45" s="599"/>
    </row>
    <row r="46" spans="1:36" s="465" customFormat="1" ht="15" customHeight="1" x14ac:dyDescent="0.25">
      <c r="A46" s="25"/>
      <c r="B46" s="572"/>
      <c r="C46" s="404"/>
      <c r="D46" s="404" t="s">
        <v>482</v>
      </c>
      <c r="E46" s="404" t="s">
        <v>77</v>
      </c>
      <c r="F46" s="571"/>
      <c r="G46" s="404">
        <v>5</v>
      </c>
      <c r="H46" s="404">
        <v>45</v>
      </c>
      <c r="I46" s="404">
        <v>17</v>
      </c>
      <c r="J46" s="404">
        <v>40</v>
      </c>
      <c r="K46" s="404">
        <v>23</v>
      </c>
      <c r="L46" s="404">
        <v>37</v>
      </c>
      <c r="M46" s="404">
        <v>55</v>
      </c>
      <c r="N46" s="404">
        <v>42</v>
      </c>
      <c r="O46" s="404">
        <v>4</v>
      </c>
      <c r="P46" s="404">
        <v>12</v>
      </c>
      <c r="Q46" s="404">
        <v>13</v>
      </c>
      <c r="R46" s="404">
        <v>15</v>
      </c>
      <c r="S46" s="404">
        <v>15</v>
      </c>
      <c r="T46" s="404">
        <v>3</v>
      </c>
      <c r="U46" s="404">
        <v>17</v>
      </c>
      <c r="V46" s="404">
        <v>60</v>
      </c>
      <c r="W46" s="404">
        <v>120</v>
      </c>
      <c r="X46" s="404">
        <v>47</v>
      </c>
      <c r="Y46" s="404">
        <v>57</v>
      </c>
      <c r="Z46" s="404">
        <v>103</v>
      </c>
      <c r="AA46" s="404">
        <v>22</v>
      </c>
      <c r="AB46" s="404">
        <v>5</v>
      </c>
      <c r="AC46" s="404">
        <v>82</v>
      </c>
      <c r="AD46" s="404">
        <v>60</v>
      </c>
      <c r="AE46" s="404"/>
      <c r="AF46" s="569">
        <v>8</v>
      </c>
      <c r="AG46" s="462"/>
      <c r="AH46" s="462"/>
      <c r="AI46" s="462"/>
      <c r="AJ46" s="599"/>
    </row>
    <row r="47" spans="1:36" s="471" customFormat="1" ht="15" customHeight="1" x14ac:dyDescent="0.25">
      <c r="A47" s="25"/>
      <c r="B47" s="572"/>
      <c r="C47" s="404"/>
      <c r="D47" s="404" t="s">
        <v>483</v>
      </c>
      <c r="E47" s="404" t="s">
        <v>78</v>
      </c>
      <c r="F47" s="571"/>
      <c r="G47" s="404">
        <v>13000</v>
      </c>
      <c r="H47" s="405">
        <v>7700</v>
      </c>
      <c r="I47" s="404">
        <v>9075</v>
      </c>
      <c r="J47" s="404">
        <v>11500</v>
      </c>
      <c r="K47" s="404">
        <v>10500</v>
      </c>
      <c r="L47" s="404">
        <v>8100</v>
      </c>
      <c r="M47" s="404">
        <v>600</v>
      </c>
      <c r="N47" s="404">
        <v>10000</v>
      </c>
      <c r="O47" s="404">
        <v>6730</v>
      </c>
      <c r="P47" s="404">
        <v>3937</v>
      </c>
      <c r="Q47" s="404">
        <v>2200</v>
      </c>
      <c r="R47" s="404">
        <v>10065</v>
      </c>
      <c r="S47" s="404"/>
      <c r="T47" s="404">
        <v>19737</v>
      </c>
      <c r="U47" s="404">
        <v>16000</v>
      </c>
      <c r="V47" s="404">
        <v>4600</v>
      </c>
      <c r="W47" s="404">
        <v>2698</v>
      </c>
      <c r="X47" s="404">
        <v>2050</v>
      </c>
      <c r="Y47" s="404">
        <v>6500</v>
      </c>
      <c r="Z47" s="404">
        <v>779</v>
      </c>
      <c r="AA47" s="404">
        <v>11843</v>
      </c>
      <c r="AB47" s="404">
        <v>16000</v>
      </c>
      <c r="AC47" s="404">
        <v>2824</v>
      </c>
      <c r="AD47" s="404">
        <v>11000</v>
      </c>
      <c r="AE47" s="404"/>
      <c r="AF47" s="569">
        <v>36000</v>
      </c>
      <c r="AG47" s="462"/>
      <c r="AH47" s="462"/>
      <c r="AI47" s="462"/>
      <c r="AJ47" s="599"/>
    </row>
    <row r="48" spans="1:36" ht="15" customHeight="1" x14ac:dyDescent="0.25">
      <c r="A48" s="25"/>
      <c r="B48" s="572"/>
      <c r="C48" s="404"/>
      <c r="D48" s="404" t="s">
        <v>484</v>
      </c>
      <c r="E48" s="404" t="s">
        <v>11</v>
      </c>
      <c r="F48" s="571"/>
      <c r="G48" s="404">
        <v>233000</v>
      </c>
      <c r="H48" s="404">
        <v>507770</v>
      </c>
      <c r="I48" s="404">
        <v>655700</v>
      </c>
      <c r="J48" s="404">
        <v>2234</v>
      </c>
      <c r="K48" s="404">
        <v>90000</v>
      </c>
      <c r="L48" s="404">
        <v>1030</v>
      </c>
      <c r="M48" s="404">
        <v>165057</v>
      </c>
      <c r="N48" s="404">
        <v>102000</v>
      </c>
      <c r="O48" s="404">
        <v>16912</v>
      </c>
      <c r="P48" s="404">
        <v>175000</v>
      </c>
      <c r="Q48" s="404">
        <v>190000</v>
      </c>
      <c r="R48" s="404">
        <v>135483</v>
      </c>
      <c r="S48" s="404">
        <v>50000</v>
      </c>
      <c r="T48" s="404">
        <v>100000</v>
      </c>
      <c r="U48" s="404">
        <v>60000</v>
      </c>
      <c r="V48" s="404">
        <v>5000</v>
      </c>
      <c r="W48" s="404">
        <v>78918</v>
      </c>
      <c r="X48" s="404">
        <v>9910</v>
      </c>
      <c r="Y48" s="404">
        <v>90000</v>
      </c>
      <c r="Z48" s="404">
        <v>64245</v>
      </c>
      <c r="AA48" s="404">
        <v>528767</v>
      </c>
      <c r="AB48" s="404">
        <v>30098</v>
      </c>
      <c r="AC48" s="404">
        <v>36344.517808219178</v>
      </c>
      <c r="AD48" s="404">
        <v>125130</v>
      </c>
      <c r="AE48" s="404"/>
      <c r="AF48" s="569">
        <v>250000</v>
      </c>
      <c r="AG48" s="462"/>
      <c r="AH48" s="462"/>
      <c r="AI48" s="462"/>
      <c r="AJ48" s="599"/>
    </row>
    <row r="49" spans="1:36" s="465" customFormat="1" ht="15" customHeight="1" x14ac:dyDescent="0.25">
      <c r="A49" s="25"/>
      <c r="B49" s="572"/>
      <c r="C49" s="404"/>
      <c r="D49" s="404" t="s">
        <v>485</v>
      </c>
      <c r="E49" s="404" t="s">
        <v>79</v>
      </c>
      <c r="F49" s="571"/>
      <c r="G49" s="404">
        <v>22</v>
      </c>
      <c r="H49" s="404">
        <v>1515</v>
      </c>
      <c r="I49" s="404">
        <v>77</v>
      </c>
      <c r="J49" s="404">
        <v>33</v>
      </c>
      <c r="K49" s="404">
        <v>88</v>
      </c>
      <c r="L49" s="404">
        <v>160</v>
      </c>
      <c r="M49" s="404">
        <v>2500</v>
      </c>
      <c r="N49" s="404">
        <v>80</v>
      </c>
      <c r="O49" s="404">
        <v>12</v>
      </c>
      <c r="P49" s="404">
        <v>24</v>
      </c>
      <c r="Q49" s="404">
        <v>190</v>
      </c>
      <c r="R49" s="404"/>
      <c r="S49" s="404">
        <v>19</v>
      </c>
      <c r="T49" s="404">
        <v>6</v>
      </c>
      <c r="U49" s="404">
        <v>21</v>
      </c>
      <c r="V49" s="404">
        <v>953</v>
      </c>
      <c r="W49" s="404">
        <v>10460</v>
      </c>
      <c r="X49" s="404">
        <v>56</v>
      </c>
      <c r="Y49" s="404">
        <v>140</v>
      </c>
      <c r="Z49" s="404">
        <v>5135</v>
      </c>
      <c r="AA49" s="404">
        <v>70</v>
      </c>
      <c r="AB49" s="404">
        <v>4</v>
      </c>
      <c r="AC49" s="404">
        <v>1315</v>
      </c>
      <c r="AD49" s="404">
        <v>30</v>
      </c>
      <c r="AE49" s="404"/>
      <c r="AF49" s="569">
        <v>26</v>
      </c>
      <c r="AG49" s="462"/>
      <c r="AH49" s="462"/>
      <c r="AI49" s="462"/>
      <c r="AJ49" s="599"/>
    </row>
    <row r="50" spans="1:36" s="471" customFormat="1" ht="15" customHeight="1" x14ac:dyDescent="0.25">
      <c r="A50" s="25"/>
      <c r="B50" s="572"/>
      <c r="C50" s="404"/>
      <c r="D50" s="404" t="s">
        <v>486</v>
      </c>
      <c r="E50" s="404" t="s">
        <v>79</v>
      </c>
      <c r="F50" s="571"/>
      <c r="G50" s="404">
        <v>11</v>
      </c>
      <c r="H50" s="404">
        <v>853</v>
      </c>
      <c r="I50" s="404">
        <v>30</v>
      </c>
      <c r="J50" s="404">
        <v>0</v>
      </c>
      <c r="K50" s="404">
        <v>36</v>
      </c>
      <c r="L50" s="404">
        <v>23</v>
      </c>
      <c r="M50" s="404">
        <v>1000</v>
      </c>
      <c r="N50" s="404">
        <v>20</v>
      </c>
      <c r="O50" s="404">
        <v>7</v>
      </c>
      <c r="P50" s="404">
        <v>20</v>
      </c>
      <c r="Q50" s="404">
        <v>0</v>
      </c>
      <c r="R50" s="404"/>
      <c r="S50" s="404">
        <v>9</v>
      </c>
      <c r="T50" s="404">
        <v>1</v>
      </c>
      <c r="U50" s="404">
        <v>3</v>
      </c>
      <c r="V50" s="404">
        <v>83</v>
      </c>
      <c r="W50" s="404">
        <v>110</v>
      </c>
      <c r="X50" s="404">
        <v>12</v>
      </c>
      <c r="Y50" s="404">
        <v>32</v>
      </c>
      <c r="Z50" s="404">
        <v>1090</v>
      </c>
      <c r="AA50" s="404">
        <v>8</v>
      </c>
      <c r="AB50" s="404">
        <v>2</v>
      </c>
      <c r="AC50" s="404">
        <v>715</v>
      </c>
      <c r="AD50" s="404">
        <v>14</v>
      </c>
      <c r="AE50" s="404"/>
      <c r="AF50" s="569">
        <v>0</v>
      </c>
      <c r="AG50" s="462"/>
      <c r="AH50" s="462"/>
      <c r="AI50" s="462"/>
      <c r="AJ50" s="599"/>
    </row>
    <row r="51" spans="1:36" ht="15" customHeight="1" x14ac:dyDescent="0.25">
      <c r="A51" s="25"/>
      <c r="B51" s="572"/>
      <c r="C51" s="404"/>
      <c r="D51" s="404" t="s">
        <v>487</v>
      </c>
      <c r="E51" s="404" t="s">
        <v>80</v>
      </c>
      <c r="F51" s="571"/>
      <c r="G51" s="404">
        <v>4.5</v>
      </c>
      <c r="H51" s="404"/>
      <c r="I51" s="404"/>
      <c r="J51" s="404"/>
      <c r="K51" s="404">
        <v>3.5</v>
      </c>
      <c r="L51" s="404"/>
      <c r="M51" s="404">
        <v>4.5</v>
      </c>
      <c r="N51" s="404"/>
      <c r="O51" s="404"/>
      <c r="P51" s="404">
        <v>8</v>
      </c>
      <c r="Q51" s="404">
        <v>5.5</v>
      </c>
      <c r="R51" s="404"/>
      <c r="S51" s="404">
        <v>6</v>
      </c>
      <c r="T51" s="404"/>
      <c r="U51" s="404"/>
      <c r="V51" s="404"/>
      <c r="W51" s="404"/>
      <c r="X51" s="404"/>
      <c r="Y51" s="404">
        <v>6.25</v>
      </c>
      <c r="Z51" s="404"/>
      <c r="AA51" s="404"/>
      <c r="AB51" s="404">
        <v>7</v>
      </c>
      <c r="AC51" s="404"/>
      <c r="AD51" s="404"/>
      <c r="AE51" s="404"/>
      <c r="AF51" s="569">
        <v>5.5</v>
      </c>
      <c r="AG51" s="462"/>
      <c r="AH51" s="462"/>
      <c r="AI51" s="462"/>
      <c r="AJ51" s="599"/>
    </row>
    <row r="52" spans="1:36" s="465" customFormat="1" ht="15" customHeight="1" x14ac:dyDescent="0.25">
      <c r="A52" s="25"/>
      <c r="B52" s="572"/>
      <c r="C52" s="404"/>
      <c r="D52" s="404" t="s">
        <v>488</v>
      </c>
      <c r="E52" s="404" t="s">
        <v>81</v>
      </c>
      <c r="F52" s="571"/>
      <c r="G52" s="404"/>
      <c r="H52" s="404"/>
      <c r="I52" s="404"/>
      <c r="J52" s="404"/>
      <c r="K52" s="404"/>
      <c r="L52" s="404">
        <v>50</v>
      </c>
      <c r="M52" s="404"/>
      <c r="N52" s="404"/>
      <c r="O52" s="404"/>
      <c r="P52" s="404">
        <v>90.9</v>
      </c>
      <c r="Q52" s="404">
        <v>10</v>
      </c>
      <c r="R52" s="404"/>
      <c r="S52" s="404"/>
      <c r="T52" s="404"/>
      <c r="U52" s="404">
        <v>30</v>
      </c>
      <c r="V52" s="404"/>
      <c r="W52" s="404"/>
      <c r="X52" s="404"/>
      <c r="Y52" s="404"/>
      <c r="Z52" s="404"/>
      <c r="AA52" s="404">
        <v>6</v>
      </c>
      <c r="AB52" s="404"/>
      <c r="AC52" s="404"/>
      <c r="AD52" s="404"/>
      <c r="AE52" s="404"/>
      <c r="AF52" s="569"/>
      <c r="AG52" s="462"/>
      <c r="AH52" s="462"/>
      <c r="AI52" s="462"/>
      <c r="AJ52" s="599"/>
    </row>
    <row r="53" spans="1:36" s="471" customFormat="1" ht="15" customHeight="1" x14ac:dyDescent="0.25">
      <c r="A53" s="25"/>
      <c r="B53" s="572"/>
      <c r="C53" s="404"/>
      <c r="D53" s="404" t="s">
        <v>489</v>
      </c>
      <c r="E53" s="404" t="s">
        <v>82</v>
      </c>
      <c r="F53" s="571"/>
      <c r="G53" s="404">
        <v>7000</v>
      </c>
      <c r="H53" s="405">
        <v>3200</v>
      </c>
      <c r="I53" s="404"/>
      <c r="J53" s="404">
        <v>2400</v>
      </c>
      <c r="K53" s="404">
        <v>1450</v>
      </c>
      <c r="L53" s="404">
        <v>1800</v>
      </c>
      <c r="M53" s="404">
        <v>100</v>
      </c>
      <c r="N53" s="404">
        <v>5150</v>
      </c>
      <c r="O53" s="404">
        <v>2900</v>
      </c>
      <c r="P53" s="404">
        <v>3655</v>
      </c>
      <c r="Q53" s="404">
        <v>950</v>
      </c>
      <c r="R53" s="404"/>
      <c r="S53" s="404"/>
      <c r="T53" s="404">
        <v>8000</v>
      </c>
      <c r="U53" s="404">
        <v>5800</v>
      </c>
      <c r="V53" s="404">
        <v>2600</v>
      </c>
      <c r="W53" s="404"/>
      <c r="X53" s="404">
        <v>2610</v>
      </c>
      <c r="Y53" s="404">
        <v>2000</v>
      </c>
      <c r="Z53" s="404"/>
      <c r="AA53" s="404">
        <v>9000</v>
      </c>
      <c r="AB53" s="404">
        <v>15000</v>
      </c>
      <c r="AC53" s="404">
        <v>1557</v>
      </c>
      <c r="AD53" s="404">
        <v>3800</v>
      </c>
      <c r="AE53" s="404"/>
      <c r="AF53" s="569">
        <v>2600</v>
      </c>
      <c r="AG53" s="462"/>
      <c r="AH53" s="462"/>
      <c r="AI53" s="462"/>
      <c r="AJ53" s="599"/>
    </row>
    <row r="54" spans="1:36" ht="15" customHeight="1" x14ac:dyDescent="0.25">
      <c r="A54" s="25"/>
      <c r="B54" s="572"/>
      <c r="C54" s="404"/>
      <c r="D54" s="404"/>
      <c r="E54" s="404"/>
      <c r="F54" s="571"/>
      <c r="G54" s="404"/>
      <c r="H54" s="404"/>
      <c r="I54" s="404"/>
      <c r="J54" s="404"/>
      <c r="K54" s="404"/>
      <c r="L54" s="404"/>
      <c r="M54" s="404"/>
      <c r="N54" s="404"/>
      <c r="O54" s="404"/>
      <c r="P54" s="404"/>
      <c r="Q54" s="404"/>
      <c r="R54" s="404"/>
      <c r="S54" s="404"/>
      <c r="T54" s="404"/>
      <c r="U54" s="404"/>
      <c r="V54" s="404"/>
      <c r="W54" s="404"/>
      <c r="X54" s="404"/>
      <c r="Y54" s="404"/>
      <c r="Z54" s="404"/>
      <c r="AA54" s="404"/>
      <c r="AB54" s="404"/>
      <c r="AC54" s="404"/>
      <c r="AD54" s="404"/>
      <c r="AE54" s="404"/>
      <c r="AF54" s="569"/>
      <c r="AG54" s="462"/>
      <c r="AH54" s="462"/>
      <c r="AI54" s="462"/>
      <c r="AJ54" s="599"/>
    </row>
    <row r="55" spans="1:36" s="465" customFormat="1" ht="15" customHeight="1" x14ac:dyDescent="0.25">
      <c r="A55" s="25"/>
      <c r="B55" s="572"/>
      <c r="C55" s="404" t="s">
        <v>83</v>
      </c>
      <c r="D55" s="404"/>
      <c r="E55" s="404"/>
      <c r="F55" s="571"/>
      <c r="G55" s="404"/>
      <c r="H55" s="404"/>
      <c r="I55" s="404"/>
      <c r="J55" s="404"/>
      <c r="K55" s="404"/>
      <c r="L55" s="404"/>
      <c r="M55" s="404"/>
      <c r="N55" s="404"/>
      <c r="O55" s="404"/>
      <c r="P55" s="404"/>
      <c r="Q55" s="404"/>
      <c r="R55" s="404"/>
      <c r="S55" s="404"/>
      <c r="T55" s="404"/>
      <c r="U55" s="404"/>
      <c r="V55" s="404"/>
      <c r="W55" s="404"/>
      <c r="X55" s="404"/>
      <c r="Y55" s="404"/>
      <c r="Z55" s="404"/>
      <c r="AA55" s="404"/>
      <c r="AB55" s="404"/>
      <c r="AC55" s="404"/>
      <c r="AD55" s="404"/>
      <c r="AE55" s="404"/>
      <c r="AF55" s="569"/>
      <c r="AG55" s="462"/>
      <c r="AH55" s="462"/>
      <c r="AI55" s="462"/>
      <c r="AJ55" s="599"/>
    </row>
    <row r="56" spans="1:36" s="471" customFormat="1" ht="15" customHeight="1" x14ac:dyDescent="0.25">
      <c r="A56" s="25"/>
      <c r="B56" s="572"/>
      <c r="C56" s="404"/>
      <c r="D56" s="404" t="s">
        <v>490</v>
      </c>
      <c r="E56" s="404" t="s">
        <v>84</v>
      </c>
      <c r="F56" s="571"/>
      <c r="G56" s="404">
        <v>47</v>
      </c>
      <c r="H56" s="404">
        <v>28.3</v>
      </c>
      <c r="I56" s="404">
        <v>35</v>
      </c>
      <c r="J56" s="404">
        <v>35.299999999999997</v>
      </c>
      <c r="K56" s="404">
        <v>17.5</v>
      </c>
      <c r="L56" s="404">
        <v>39</v>
      </c>
      <c r="M56" s="404">
        <v>19</v>
      </c>
      <c r="N56" s="404">
        <v>38.4</v>
      </c>
      <c r="O56" s="404">
        <v>19</v>
      </c>
      <c r="P56" s="404">
        <v>32</v>
      </c>
      <c r="Q56" s="404">
        <v>8.6</v>
      </c>
      <c r="R56" s="404">
        <v>34.6</v>
      </c>
      <c r="S56" s="404">
        <v>21</v>
      </c>
      <c r="T56" s="404">
        <v>28</v>
      </c>
      <c r="U56" s="404">
        <v>28.8</v>
      </c>
      <c r="V56" s="404">
        <v>28.7</v>
      </c>
      <c r="W56" s="404">
        <v>22.6</v>
      </c>
      <c r="X56" s="404">
        <v>35.299999999999997</v>
      </c>
      <c r="Y56" s="404">
        <v>24.2</v>
      </c>
      <c r="Z56" s="404">
        <v>15</v>
      </c>
      <c r="AA56" s="404">
        <v>46.4</v>
      </c>
      <c r="AB56" s="404">
        <v>34.5</v>
      </c>
      <c r="AC56" s="404">
        <v>19.5</v>
      </c>
      <c r="AD56" s="404">
        <v>30.2</v>
      </c>
      <c r="AE56" s="404"/>
      <c r="AF56" s="569">
        <v>36.4</v>
      </c>
      <c r="AG56" s="462"/>
      <c r="AH56" s="462"/>
      <c r="AI56" s="462"/>
      <c r="AJ56" s="599"/>
    </row>
    <row r="57" spans="1:36" ht="15" customHeight="1" x14ac:dyDescent="0.25">
      <c r="A57" s="25"/>
      <c r="B57" s="572"/>
      <c r="C57" s="404"/>
      <c r="D57" s="404" t="s">
        <v>491</v>
      </c>
      <c r="E57" s="404"/>
      <c r="F57" s="571"/>
      <c r="G57" s="404"/>
      <c r="H57" s="404"/>
      <c r="I57" s="404"/>
      <c r="J57" s="404"/>
      <c r="K57" s="404"/>
      <c r="L57" s="404"/>
      <c r="M57" s="404"/>
      <c r="N57" s="404"/>
      <c r="O57" s="404"/>
      <c r="P57" s="404"/>
      <c r="Q57" s="404"/>
      <c r="R57" s="404"/>
      <c r="S57" s="404"/>
      <c r="T57" s="404"/>
      <c r="U57" s="404"/>
      <c r="V57" s="404"/>
      <c r="W57" s="404"/>
      <c r="X57" s="404"/>
      <c r="Y57" s="404"/>
      <c r="Z57" s="404"/>
      <c r="AA57" s="404"/>
      <c r="AB57" s="404"/>
      <c r="AC57" s="404"/>
      <c r="AD57" s="404"/>
      <c r="AE57" s="404"/>
      <c r="AF57" s="569"/>
      <c r="AG57" s="462"/>
      <c r="AH57" s="462"/>
      <c r="AI57" s="462"/>
      <c r="AJ57" s="599"/>
    </row>
    <row r="58" spans="1:36" s="465" customFormat="1" ht="15" customHeight="1" x14ac:dyDescent="0.35">
      <c r="A58" s="25"/>
      <c r="B58" s="572"/>
      <c r="C58" s="404"/>
      <c r="D58" s="404" t="s">
        <v>492</v>
      </c>
      <c r="E58" s="404" t="s">
        <v>85</v>
      </c>
      <c r="F58" s="571"/>
      <c r="G58" s="405"/>
      <c r="H58" s="405"/>
      <c r="I58" s="404"/>
      <c r="J58" s="405"/>
      <c r="K58" s="405">
        <v>1</v>
      </c>
      <c r="L58" s="405"/>
      <c r="M58" s="405"/>
      <c r="N58" s="405">
        <v>0.26205162066559184</v>
      </c>
      <c r="O58" s="405"/>
      <c r="P58" s="405"/>
      <c r="Q58" s="405">
        <v>0.1</v>
      </c>
      <c r="R58" s="405"/>
      <c r="S58" s="404"/>
      <c r="T58" s="405"/>
      <c r="U58" s="405"/>
      <c r="V58" s="405"/>
      <c r="W58" s="405"/>
      <c r="X58" s="405"/>
      <c r="Y58" s="405"/>
      <c r="Z58" s="405"/>
      <c r="AA58" s="405">
        <v>2</v>
      </c>
      <c r="AB58" s="405"/>
      <c r="AC58" s="405"/>
      <c r="AD58" s="405"/>
      <c r="AE58" s="405"/>
      <c r="AF58" s="573"/>
      <c r="AG58" s="462"/>
      <c r="AH58" s="462"/>
      <c r="AI58" s="462"/>
      <c r="AJ58" s="599"/>
    </row>
    <row r="59" spans="1:36" s="471" customFormat="1" ht="15" customHeight="1" x14ac:dyDescent="0.35">
      <c r="A59" s="25"/>
      <c r="B59" s="572"/>
      <c r="C59" s="404"/>
      <c r="D59" s="404" t="s">
        <v>493</v>
      </c>
      <c r="E59" s="404" t="s">
        <v>85</v>
      </c>
      <c r="F59" s="571"/>
      <c r="G59" s="405"/>
      <c r="H59" s="405"/>
      <c r="I59" s="404"/>
      <c r="J59" s="405"/>
      <c r="K59" s="405">
        <v>5</v>
      </c>
      <c r="L59" s="405"/>
      <c r="M59" s="405"/>
      <c r="N59" s="405">
        <v>2.5428889813990421</v>
      </c>
      <c r="O59" s="405"/>
      <c r="P59" s="405"/>
      <c r="Q59" s="405">
        <v>5.9</v>
      </c>
      <c r="R59" s="405"/>
      <c r="S59" s="404"/>
      <c r="T59" s="405"/>
      <c r="U59" s="405"/>
      <c r="V59" s="405"/>
      <c r="W59" s="405"/>
      <c r="X59" s="405"/>
      <c r="Y59" s="405"/>
      <c r="Z59" s="405"/>
      <c r="AA59" s="405">
        <v>4</v>
      </c>
      <c r="AB59" s="405"/>
      <c r="AC59" s="405"/>
      <c r="AD59" s="405"/>
      <c r="AE59" s="405"/>
      <c r="AF59" s="573"/>
      <c r="AG59" s="462"/>
      <c r="AH59" s="462"/>
      <c r="AI59" s="462"/>
      <c r="AJ59" s="599"/>
    </row>
    <row r="60" spans="1:36" ht="15" customHeight="1" x14ac:dyDescent="0.35">
      <c r="A60" s="25"/>
      <c r="B60" s="572"/>
      <c r="C60" s="404"/>
      <c r="D60" s="404" t="s">
        <v>494</v>
      </c>
      <c r="E60" s="404" t="s">
        <v>85</v>
      </c>
      <c r="F60" s="571"/>
      <c r="G60" s="405"/>
      <c r="H60" s="405"/>
      <c r="I60" s="404"/>
      <c r="J60" s="405"/>
      <c r="K60" s="405">
        <v>75</v>
      </c>
      <c r="L60" s="405"/>
      <c r="M60" s="405"/>
      <c r="N60" s="405">
        <v>78.740242827923083</v>
      </c>
      <c r="O60" s="405"/>
      <c r="P60" s="405"/>
      <c r="Q60" s="405">
        <v>91.9</v>
      </c>
      <c r="R60" s="405"/>
      <c r="S60" s="404"/>
      <c r="T60" s="405"/>
      <c r="U60" s="405"/>
      <c r="V60" s="405"/>
      <c r="W60" s="405"/>
      <c r="X60" s="405"/>
      <c r="Y60" s="405"/>
      <c r="Z60" s="405"/>
      <c r="AA60" s="405">
        <v>60</v>
      </c>
      <c r="AB60" s="405"/>
      <c r="AC60" s="405"/>
      <c r="AD60" s="405"/>
      <c r="AE60" s="405"/>
      <c r="AF60" s="573"/>
      <c r="AG60" s="462"/>
      <c r="AH60" s="462"/>
      <c r="AI60" s="462"/>
      <c r="AJ60" s="599"/>
    </row>
    <row r="61" spans="1:36" s="465" customFormat="1" ht="15" customHeight="1" x14ac:dyDescent="0.35">
      <c r="A61" s="25"/>
      <c r="B61" s="572"/>
      <c r="C61" s="404"/>
      <c r="D61" s="404" t="s">
        <v>495</v>
      </c>
      <c r="E61" s="404" t="s">
        <v>85</v>
      </c>
      <c r="F61" s="571"/>
      <c r="G61" s="405"/>
      <c r="H61" s="405"/>
      <c r="I61" s="404"/>
      <c r="J61" s="405"/>
      <c r="K61" s="405">
        <v>12</v>
      </c>
      <c r="L61" s="405"/>
      <c r="M61" s="405"/>
      <c r="N61" s="405">
        <v>9.8125504367495253</v>
      </c>
      <c r="O61" s="405"/>
      <c r="P61" s="405"/>
      <c r="Q61" s="405">
        <v>0.86</v>
      </c>
      <c r="R61" s="405"/>
      <c r="S61" s="404"/>
      <c r="T61" s="405"/>
      <c r="U61" s="405"/>
      <c r="V61" s="405"/>
      <c r="W61" s="405"/>
      <c r="X61" s="405"/>
      <c r="Y61" s="405"/>
      <c r="Z61" s="405"/>
      <c r="AA61" s="405">
        <v>10</v>
      </c>
      <c r="AB61" s="405"/>
      <c r="AC61" s="405"/>
      <c r="AD61" s="405"/>
      <c r="AE61" s="405"/>
      <c r="AF61" s="573"/>
      <c r="AG61" s="462"/>
      <c r="AH61" s="462"/>
      <c r="AI61" s="462"/>
      <c r="AJ61" s="599"/>
    </row>
    <row r="62" spans="1:36" s="471" customFormat="1" ht="15" customHeight="1" x14ac:dyDescent="0.35">
      <c r="A62" s="25"/>
      <c r="B62" s="572"/>
      <c r="C62" s="404"/>
      <c r="D62" s="404" t="s">
        <v>496</v>
      </c>
      <c r="E62" s="404" t="s">
        <v>85</v>
      </c>
      <c r="F62" s="571"/>
      <c r="G62" s="405"/>
      <c r="H62" s="405"/>
      <c r="I62" s="404"/>
      <c r="J62" s="405"/>
      <c r="K62" s="405">
        <v>3</v>
      </c>
      <c r="L62" s="405"/>
      <c r="M62" s="405"/>
      <c r="N62" s="405">
        <v>4.3031688716702359</v>
      </c>
      <c r="O62" s="405"/>
      <c r="P62" s="405"/>
      <c r="Q62" s="405">
        <v>0.39</v>
      </c>
      <c r="R62" s="405"/>
      <c r="S62" s="404"/>
      <c r="T62" s="405"/>
      <c r="U62" s="405"/>
      <c r="V62" s="405"/>
      <c r="W62" s="405"/>
      <c r="X62" s="405"/>
      <c r="Y62" s="405"/>
      <c r="Z62" s="405"/>
      <c r="AA62" s="405">
        <v>3</v>
      </c>
      <c r="AB62" s="405"/>
      <c r="AC62" s="405"/>
      <c r="AD62" s="405"/>
      <c r="AE62" s="405"/>
      <c r="AF62" s="573"/>
      <c r="AG62" s="462"/>
      <c r="AH62" s="462"/>
      <c r="AI62" s="462"/>
      <c r="AJ62" s="599"/>
    </row>
    <row r="63" spans="1:36" ht="15" customHeight="1" x14ac:dyDescent="0.35">
      <c r="A63" s="25"/>
      <c r="B63" s="572"/>
      <c r="C63" s="404"/>
      <c r="D63" s="404" t="s">
        <v>497</v>
      </c>
      <c r="E63" s="404" t="s">
        <v>85</v>
      </c>
      <c r="F63" s="571"/>
      <c r="G63" s="405"/>
      <c r="H63" s="405"/>
      <c r="I63" s="404"/>
      <c r="J63" s="405"/>
      <c r="K63" s="405">
        <v>4</v>
      </c>
      <c r="L63" s="405"/>
      <c r="M63" s="405"/>
      <c r="N63" s="405">
        <v>3.339097261592511</v>
      </c>
      <c r="O63" s="405"/>
      <c r="P63" s="405"/>
      <c r="Q63" s="405">
        <v>0.85</v>
      </c>
      <c r="R63" s="405"/>
      <c r="S63" s="404"/>
      <c r="T63" s="405"/>
      <c r="U63" s="405"/>
      <c r="V63" s="405"/>
      <c r="W63" s="405"/>
      <c r="X63" s="405"/>
      <c r="Y63" s="405"/>
      <c r="Z63" s="405"/>
      <c r="AA63" s="405">
        <v>6</v>
      </c>
      <c r="AB63" s="405"/>
      <c r="AC63" s="405"/>
      <c r="AD63" s="405"/>
      <c r="AE63" s="405"/>
      <c r="AF63" s="573"/>
      <c r="AG63" s="462"/>
      <c r="AH63" s="462"/>
      <c r="AI63" s="462"/>
      <c r="AJ63" s="599"/>
    </row>
    <row r="64" spans="1:36" s="465" customFormat="1" ht="15" customHeight="1" x14ac:dyDescent="0.35">
      <c r="A64" s="25"/>
      <c r="B64" s="572"/>
      <c r="C64" s="404"/>
      <c r="D64" s="404" t="s">
        <v>498</v>
      </c>
      <c r="E64" s="404" t="s">
        <v>85</v>
      </c>
      <c r="F64" s="571"/>
      <c r="G64" s="405"/>
      <c r="H64" s="405"/>
      <c r="I64" s="404"/>
      <c r="J64" s="405"/>
      <c r="K64" s="405">
        <v>0</v>
      </c>
      <c r="L64" s="405"/>
      <c r="M64" s="405"/>
      <c r="N64" s="405">
        <v>1</v>
      </c>
      <c r="O64" s="405"/>
      <c r="P64" s="405"/>
      <c r="Q64" s="405">
        <v>0</v>
      </c>
      <c r="R64" s="405"/>
      <c r="S64" s="404"/>
      <c r="T64" s="405"/>
      <c r="U64" s="405"/>
      <c r="V64" s="405"/>
      <c r="W64" s="405"/>
      <c r="X64" s="405"/>
      <c r="Y64" s="405"/>
      <c r="Z64" s="405"/>
      <c r="AA64" s="405">
        <v>15</v>
      </c>
      <c r="AB64" s="405"/>
      <c r="AC64" s="405"/>
      <c r="AD64" s="405"/>
      <c r="AE64" s="405"/>
      <c r="AF64" s="573"/>
      <c r="AG64" s="462"/>
      <c r="AH64" s="462"/>
      <c r="AI64" s="462"/>
      <c r="AJ64" s="599"/>
    </row>
    <row r="65" spans="1:36" s="471" customFormat="1" ht="15" customHeight="1" x14ac:dyDescent="0.25">
      <c r="A65" s="25"/>
      <c r="B65" s="572"/>
      <c r="C65" s="404"/>
      <c r="D65" s="404"/>
      <c r="E65" s="404"/>
      <c r="F65" s="571"/>
      <c r="G65" s="404"/>
      <c r="H65" s="404"/>
      <c r="I65" s="404"/>
      <c r="J65" s="404"/>
      <c r="K65" s="404"/>
      <c r="L65" s="404"/>
      <c r="M65" s="404"/>
      <c r="N65" s="404"/>
      <c r="O65" s="404"/>
      <c r="P65" s="404"/>
      <c r="Q65" s="404"/>
      <c r="R65" s="404"/>
      <c r="S65" s="404"/>
      <c r="T65" s="404"/>
      <c r="U65" s="404"/>
      <c r="V65" s="404"/>
      <c r="W65" s="404"/>
      <c r="X65" s="404"/>
      <c r="Y65" s="404"/>
      <c r="Z65" s="404"/>
      <c r="AA65" s="404"/>
      <c r="AB65" s="404"/>
      <c r="AC65" s="404"/>
      <c r="AD65" s="404"/>
      <c r="AE65" s="404"/>
      <c r="AF65" s="569"/>
      <c r="AG65" s="462"/>
      <c r="AH65" s="462"/>
      <c r="AI65" s="462"/>
      <c r="AJ65" s="599"/>
    </row>
    <row r="66" spans="1:36" ht="15" customHeight="1" x14ac:dyDescent="0.25">
      <c r="A66" s="25"/>
      <c r="B66" s="572"/>
      <c r="C66" s="404" t="s">
        <v>86</v>
      </c>
      <c r="D66" s="404"/>
      <c r="E66" s="404"/>
      <c r="F66" s="571"/>
      <c r="G66" s="404"/>
      <c r="H66" s="404"/>
      <c r="I66" s="404"/>
      <c r="J66" s="404"/>
      <c r="K66" s="404"/>
      <c r="L66" s="404"/>
      <c r="M66" s="404"/>
      <c r="N66" s="404"/>
      <c r="O66" s="404"/>
      <c r="P66" s="404"/>
      <c r="Q66" s="404"/>
      <c r="R66" s="404"/>
      <c r="S66" s="404"/>
      <c r="T66" s="404"/>
      <c r="U66" s="404"/>
      <c r="V66" s="404"/>
      <c r="W66" s="404"/>
      <c r="X66" s="404"/>
      <c r="Y66" s="404"/>
      <c r="Z66" s="404"/>
      <c r="AA66" s="404"/>
      <c r="AB66" s="404"/>
      <c r="AC66" s="404"/>
      <c r="AD66" s="404"/>
      <c r="AE66" s="404"/>
      <c r="AF66" s="569"/>
      <c r="AG66" s="462"/>
      <c r="AH66" s="462"/>
      <c r="AI66" s="462"/>
      <c r="AJ66" s="599"/>
    </row>
    <row r="67" spans="1:36" s="465" customFormat="1" ht="15" customHeight="1" x14ac:dyDescent="0.25">
      <c r="A67" s="25"/>
      <c r="B67" s="572"/>
      <c r="C67" s="404" t="s">
        <v>87</v>
      </c>
      <c r="D67" s="404"/>
      <c r="E67" s="404"/>
      <c r="F67" s="571"/>
      <c r="G67" s="404"/>
      <c r="H67" s="404"/>
      <c r="I67" s="404"/>
      <c r="J67" s="404"/>
      <c r="K67" s="404"/>
      <c r="L67" s="404"/>
      <c r="M67" s="404"/>
      <c r="N67" s="404"/>
      <c r="O67" s="404"/>
      <c r="P67" s="404"/>
      <c r="Q67" s="404"/>
      <c r="R67" s="404"/>
      <c r="S67" s="404"/>
      <c r="T67" s="404"/>
      <c r="U67" s="404"/>
      <c r="V67" s="404"/>
      <c r="W67" s="404"/>
      <c r="X67" s="404"/>
      <c r="Y67" s="404"/>
      <c r="Z67" s="404"/>
      <c r="AA67" s="404"/>
      <c r="AB67" s="404"/>
      <c r="AC67" s="404"/>
      <c r="AD67" s="404"/>
      <c r="AE67" s="404"/>
      <c r="AF67" s="569"/>
      <c r="AG67" s="462"/>
      <c r="AH67" s="462"/>
      <c r="AI67" s="462"/>
      <c r="AJ67" s="599"/>
    </row>
    <row r="68" spans="1:36" s="471" customFormat="1" ht="15" customHeight="1" x14ac:dyDescent="0.25">
      <c r="A68" s="25"/>
      <c r="B68" s="572"/>
      <c r="C68" s="404"/>
      <c r="D68" s="404" t="s">
        <v>499</v>
      </c>
      <c r="E68" s="404" t="s">
        <v>88</v>
      </c>
      <c r="F68" s="571"/>
      <c r="G68" s="405">
        <v>1733</v>
      </c>
      <c r="H68" s="405">
        <v>16576</v>
      </c>
      <c r="I68" s="404">
        <v>1299</v>
      </c>
      <c r="J68" s="405">
        <v>20848.68</v>
      </c>
      <c r="K68" s="405">
        <v>7276</v>
      </c>
      <c r="L68" s="405">
        <v>28756.143651510938</v>
      </c>
      <c r="M68" s="405">
        <v>25</v>
      </c>
      <c r="N68" s="405">
        <v>1150</v>
      </c>
      <c r="O68" s="405">
        <v>370</v>
      </c>
      <c r="P68" s="405">
        <v>584.29</v>
      </c>
      <c r="Q68" s="405">
        <v>111</v>
      </c>
      <c r="R68" s="405">
        <v>333</v>
      </c>
      <c r="S68" s="404">
        <v>200</v>
      </c>
      <c r="T68" s="405">
        <v>1403</v>
      </c>
      <c r="U68" s="405">
        <v>2000</v>
      </c>
      <c r="V68" s="405">
        <v>2000</v>
      </c>
      <c r="W68" s="405">
        <v>168</v>
      </c>
      <c r="X68" s="405">
        <v>19652.36</v>
      </c>
      <c r="Y68" s="405">
        <v>908</v>
      </c>
      <c r="Z68" s="405">
        <v>382</v>
      </c>
      <c r="AA68" s="405">
        <v>351</v>
      </c>
      <c r="AB68" s="405">
        <v>885</v>
      </c>
      <c r="AC68" s="405">
        <v>292.42864462458925</v>
      </c>
      <c r="AD68" s="405">
        <v>775</v>
      </c>
      <c r="AE68" s="405"/>
      <c r="AF68" s="573">
        <v>4000</v>
      </c>
      <c r="AG68" s="462"/>
      <c r="AH68" s="462"/>
      <c r="AI68" s="462"/>
      <c r="AJ68" s="599"/>
    </row>
    <row r="69" spans="1:36" ht="15" customHeight="1" x14ac:dyDescent="0.25">
      <c r="A69" s="25"/>
      <c r="B69" s="572"/>
      <c r="C69" s="404"/>
      <c r="D69" s="404" t="s">
        <v>500</v>
      </c>
      <c r="E69" s="404" t="s">
        <v>89</v>
      </c>
      <c r="F69" s="571"/>
      <c r="G69" s="406">
        <v>0.3</v>
      </c>
      <c r="H69" s="406">
        <v>3.96</v>
      </c>
      <c r="I69" s="404"/>
      <c r="J69" s="406">
        <v>0.70399999999999996</v>
      </c>
      <c r="K69" s="406">
        <v>1</v>
      </c>
      <c r="L69" s="406">
        <v>25.349294548862744</v>
      </c>
      <c r="M69" s="406">
        <v>3</v>
      </c>
      <c r="N69" s="406">
        <v>0.3</v>
      </c>
      <c r="O69" s="406">
        <v>1.3</v>
      </c>
      <c r="P69" s="406">
        <v>0.5</v>
      </c>
      <c r="Q69" s="406">
        <v>0.1</v>
      </c>
      <c r="R69" s="406"/>
      <c r="S69" s="404"/>
      <c r="T69" s="406">
        <v>0.1</v>
      </c>
      <c r="U69" s="406">
        <v>0.2</v>
      </c>
      <c r="V69" s="406">
        <v>11.5</v>
      </c>
      <c r="W69" s="406">
        <v>8.0148668721892893</v>
      </c>
      <c r="X69" s="406">
        <v>3.9</v>
      </c>
      <c r="Y69" s="406">
        <v>3.2</v>
      </c>
      <c r="Z69" s="406">
        <v>13.197603235987913</v>
      </c>
      <c r="AA69" s="406">
        <v>0.06</v>
      </c>
      <c r="AB69" s="406">
        <v>0.36</v>
      </c>
      <c r="AC69" s="406">
        <v>37.108830718868568</v>
      </c>
      <c r="AD69" s="406">
        <v>1.5</v>
      </c>
      <c r="AE69" s="406"/>
      <c r="AF69" s="574">
        <v>0.56938996083449389</v>
      </c>
      <c r="AG69" s="462"/>
      <c r="AH69" s="462"/>
      <c r="AI69" s="462"/>
      <c r="AJ69" s="599"/>
    </row>
    <row r="70" spans="1:36" s="465" customFormat="1" ht="15" customHeight="1" x14ac:dyDescent="0.25">
      <c r="A70" s="25"/>
      <c r="B70" s="572"/>
      <c r="C70" s="404"/>
      <c r="D70" s="404" t="s">
        <v>501</v>
      </c>
      <c r="E70" s="404" t="s">
        <v>89</v>
      </c>
      <c r="F70" s="571"/>
      <c r="G70" s="406">
        <v>1.3</v>
      </c>
      <c r="H70" s="406">
        <v>5.9</v>
      </c>
      <c r="I70" s="404"/>
      <c r="J70" s="406"/>
      <c r="K70" s="406">
        <v>1</v>
      </c>
      <c r="L70" s="406">
        <v>26.349294548862744</v>
      </c>
      <c r="M70" s="406">
        <v>0</v>
      </c>
      <c r="N70" s="406">
        <v>1.3</v>
      </c>
      <c r="O70" s="406">
        <v>1.3</v>
      </c>
      <c r="P70" s="406">
        <v>1.5</v>
      </c>
      <c r="Q70" s="406"/>
      <c r="R70" s="406"/>
      <c r="S70" s="404">
        <v>1.35</v>
      </c>
      <c r="T70" s="406">
        <v>0.5</v>
      </c>
      <c r="U70" s="406">
        <v>1.5</v>
      </c>
      <c r="V70" s="406">
        <v>12.5</v>
      </c>
      <c r="W70" s="406">
        <v>2.3728195921757522</v>
      </c>
      <c r="X70" s="406">
        <v>3.9</v>
      </c>
      <c r="Y70" s="406">
        <v>4.2</v>
      </c>
      <c r="Z70" s="406">
        <v>10.893360721670293</v>
      </c>
      <c r="AA70" s="406">
        <v>0</v>
      </c>
      <c r="AB70" s="406">
        <v>1.4</v>
      </c>
      <c r="AC70" s="406">
        <v>39.981743284906116</v>
      </c>
      <c r="AD70" s="406">
        <v>2.5</v>
      </c>
      <c r="AE70" s="406"/>
      <c r="AF70" s="574">
        <v>0</v>
      </c>
      <c r="AG70" s="462"/>
      <c r="AH70" s="462"/>
      <c r="AI70" s="462"/>
      <c r="AJ70" s="599"/>
    </row>
    <row r="71" spans="1:36" s="471" customFormat="1" ht="15" customHeight="1" x14ac:dyDescent="0.25">
      <c r="A71" s="25"/>
      <c r="B71" s="572"/>
      <c r="C71" s="404"/>
      <c r="D71" s="404" t="s">
        <v>502</v>
      </c>
      <c r="E71" s="404" t="s">
        <v>90</v>
      </c>
      <c r="F71" s="571"/>
      <c r="G71" s="406"/>
      <c r="H71" s="406">
        <v>1000</v>
      </c>
      <c r="I71" s="404"/>
      <c r="J71" s="406"/>
      <c r="K71" s="406"/>
      <c r="L71" s="406">
        <v>104.3</v>
      </c>
      <c r="M71" s="406"/>
      <c r="N71" s="406"/>
      <c r="O71" s="406">
        <v>580</v>
      </c>
      <c r="P71" s="406">
        <v>30.26</v>
      </c>
      <c r="Q71" s="406"/>
      <c r="R71" s="406"/>
      <c r="S71" s="404"/>
      <c r="T71" s="406"/>
      <c r="U71" s="406"/>
      <c r="V71" s="406"/>
      <c r="W71" s="406">
        <v>0</v>
      </c>
      <c r="X71" s="406">
        <v>256.39999999999998</v>
      </c>
      <c r="Y71" s="406"/>
      <c r="Z71" s="406"/>
      <c r="AA71" s="406"/>
      <c r="AB71" s="406"/>
      <c r="AC71" s="406"/>
      <c r="AD71" s="406"/>
      <c r="AE71" s="406"/>
      <c r="AF71" s="574"/>
      <c r="AG71" s="462"/>
      <c r="AH71" s="462"/>
      <c r="AI71" s="462"/>
      <c r="AJ71" s="599"/>
    </row>
    <row r="72" spans="1:36" ht="15" customHeight="1" x14ac:dyDescent="0.25">
      <c r="A72" s="25"/>
      <c r="B72" s="572"/>
      <c r="C72" s="404"/>
      <c r="D72" s="404" t="s">
        <v>503</v>
      </c>
      <c r="E72" s="404" t="s">
        <v>88</v>
      </c>
      <c r="F72" s="571"/>
      <c r="G72" s="406"/>
      <c r="H72" s="406">
        <v>30972</v>
      </c>
      <c r="I72" s="404"/>
      <c r="J72" s="406"/>
      <c r="K72" s="406"/>
      <c r="L72" s="406">
        <v>43134.215477266407</v>
      </c>
      <c r="M72" s="406"/>
      <c r="N72" s="406"/>
      <c r="O72" s="406"/>
      <c r="P72" s="406"/>
      <c r="Q72" s="406"/>
      <c r="R72" s="406"/>
      <c r="S72" s="404"/>
      <c r="T72" s="406"/>
      <c r="U72" s="406"/>
      <c r="V72" s="406"/>
      <c r="W72" s="406">
        <v>0</v>
      </c>
      <c r="X72" s="406"/>
      <c r="Y72" s="406"/>
      <c r="Z72" s="406"/>
      <c r="AA72" s="406"/>
      <c r="AB72" s="406"/>
      <c r="AC72" s="406"/>
      <c r="AD72" s="406"/>
      <c r="AE72" s="406"/>
      <c r="AF72" s="574"/>
      <c r="AG72" s="462"/>
      <c r="AH72" s="462"/>
      <c r="AI72" s="462"/>
      <c r="AJ72" s="599"/>
    </row>
    <row r="73" spans="1:36" s="465" customFormat="1" ht="15" customHeight="1" x14ac:dyDescent="0.25">
      <c r="A73" s="25"/>
      <c r="B73" s="572"/>
      <c r="C73" s="404"/>
      <c r="D73" s="404" t="s">
        <v>504</v>
      </c>
      <c r="E73" s="404" t="s">
        <v>91</v>
      </c>
      <c r="F73" s="571"/>
      <c r="G73" s="406"/>
      <c r="H73" s="406"/>
      <c r="I73" s="404"/>
      <c r="J73" s="406"/>
      <c r="K73" s="406"/>
      <c r="L73" s="406"/>
      <c r="M73" s="406">
        <v>4.21</v>
      </c>
      <c r="N73" s="406"/>
      <c r="O73" s="406"/>
      <c r="P73" s="406"/>
      <c r="Q73" s="406"/>
      <c r="R73" s="406"/>
      <c r="S73" s="404"/>
      <c r="T73" s="406"/>
      <c r="U73" s="406"/>
      <c r="V73" s="406"/>
      <c r="W73" s="406">
        <v>5.7896491481929298</v>
      </c>
      <c r="X73" s="406"/>
      <c r="Y73" s="406"/>
      <c r="Z73" s="406">
        <v>2.8120322233056605</v>
      </c>
      <c r="AA73" s="406"/>
      <c r="AB73" s="406"/>
      <c r="AC73" s="406"/>
      <c r="AD73" s="406"/>
      <c r="AE73" s="406"/>
      <c r="AF73" s="574"/>
      <c r="AG73" s="462"/>
      <c r="AH73" s="462"/>
      <c r="AI73" s="462"/>
      <c r="AJ73" s="599"/>
    </row>
    <row r="74" spans="1:36" s="471" customFormat="1" ht="15" customHeight="1" x14ac:dyDescent="0.25">
      <c r="A74" s="25"/>
      <c r="B74" s="572"/>
      <c r="C74" s="404"/>
      <c r="D74" s="404" t="s">
        <v>505</v>
      </c>
      <c r="E74" s="404" t="s">
        <v>79</v>
      </c>
      <c r="F74" s="571"/>
      <c r="G74" s="406">
        <v>1</v>
      </c>
      <c r="H74" s="406">
        <v>1</v>
      </c>
      <c r="I74" s="404"/>
      <c r="J74" s="406"/>
      <c r="K74" s="406">
        <v>1</v>
      </c>
      <c r="L74" s="406"/>
      <c r="M74" s="406"/>
      <c r="N74" s="406">
        <v>1</v>
      </c>
      <c r="O74" s="406">
        <v>1</v>
      </c>
      <c r="P74" s="406">
        <v>1</v>
      </c>
      <c r="Q74" s="406"/>
      <c r="R74" s="406"/>
      <c r="S74" s="404"/>
      <c r="T74" s="406">
        <v>1</v>
      </c>
      <c r="U74" s="406">
        <v>1</v>
      </c>
      <c r="V74" s="406"/>
      <c r="W74" s="406"/>
      <c r="X74" s="406"/>
      <c r="Y74" s="406"/>
      <c r="Z74" s="406"/>
      <c r="AA74" s="406"/>
      <c r="AB74" s="406">
        <v>1</v>
      </c>
      <c r="AC74" s="406"/>
      <c r="AD74" s="406"/>
      <c r="AE74" s="406"/>
      <c r="AF74" s="574">
        <v>1</v>
      </c>
      <c r="AG74" s="462"/>
      <c r="AH74" s="462"/>
      <c r="AI74" s="462"/>
      <c r="AJ74" s="599"/>
    </row>
    <row r="75" spans="1:36" ht="15" customHeight="1" x14ac:dyDescent="0.25">
      <c r="A75" s="25"/>
      <c r="B75" s="572"/>
      <c r="C75" s="404"/>
      <c r="D75" s="404" t="s">
        <v>506</v>
      </c>
      <c r="E75" s="404" t="s">
        <v>79</v>
      </c>
      <c r="F75" s="571"/>
      <c r="G75" s="406">
        <v>0.9</v>
      </c>
      <c r="H75" s="406">
        <v>-1</v>
      </c>
      <c r="I75" s="404"/>
      <c r="J75" s="406"/>
      <c r="K75" s="406">
        <v>0.34</v>
      </c>
      <c r="L75" s="406"/>
      <c r="M75" s="406"/>
      <c r="N75" s="406">
        <v>0.25</v>
      </c>
      <c r="O75" s="406"/>
      <c r="P75" s="406"/>
      <c r="Q75" s="406"/>
      <c r="R75" s="406">
        <v>1</v>
      </c>
      <c r="S75" s="404"/>
      <c r="T75" s="406">
        <v>0.23</v>
      </c>
      <c r="U75" s="406"/>
      <c r="V75" s="406">
        <v>0.15</v>
      </c>
      <c r="W75" s="406"/>
      <c r="X75" s="406"/>
      <c r="Y75" s="406"/>
      <c r="Z75" s="406"/>
      <c r="AA75" s="406">
        <v>0.33</v>
      </c>
      <c r="AB75" s="406"/>
      <c r="AC75" s="406"/>
      <c r="AD75" s="406"/>
      <c r="AE75" s="406"/>
      <c r="AF75" s="574">
        <v>0.3</v>
      </c>
      <c r="AG75" s="462"/>
      <c r="AH75" s="462"/>
      <c r="AI75" s="462"/>
      <c r="AJ75" s="599"/>
    </row>
    <row r="76" spans="1:36" s="465" customFormat="1" ht="15" customHeight="1" x14ac:dyDescent="0.25">
      <c r="A76" s="25"/>
      <c r="B76" s="572"/>
      <c r="C76" s="404"/>
      <c r="D76" s="404" t="s">
        <v>507</v>
      </c>
      <c r="E76" s="404" t="s">
        <v>79</v>
      </c>
      <c r="F76" s="571"/>
      <c r="G76" s="406">
        <v>1</v>
      </c>
      <c r="H76" s="406"/>
      <c r="I76" s="404"/>
      <c r="J76" s="406"/>
      <c r="K76" s="406">
        <v>1</v>
      </c>
      <c r="L76" s="406">
        <v>1</v>
      </c>
      <c r="M76" s="406">
        <v>0</v>
      </c>
      <c r="N76" s="406">
        <v>1</v>
      </c>
      <c r="O76" s="406">
        <v>1</v>
      </c>
      <c r="P76" s="406">
        <v>1</v>
      </c>
      <c r="Q76" s="406"/>
      <c r="R76" s="406">
        <v>1</v>
      </c>
      <c r="S76" s="404"/>
      <c r="T76" s="406">
        <v>1</v>
      </c>
      <c r="U76" s="406">
        <v>1</v>
      </c>
      <c r="V76" s="406">
        <v>1</v>
      </c>
      <c r="W76" s="406">
        <v>0.29605227760041486</v>
      </c>
      <c r="X76" s="406">
        <v>1</v>
      </c>
      <c r="Y76" s="406">
        <v>1</v>
      </c>
      <c r="Z76" s="406">
        <v>0.82540447131837613</v>
      </c>
      <c r="AA76" s="406"/>
      <c r="AB76" s="406">
        <v>1</v>
      </c>
      <c r="AC76" s="406">
        <v>1</v>
      </c>
      <c r="AD76" s="406">
        <v>1</v>
      </c>
      <c r="AE76" s="406"/>
      <c r="AF76" s="574"/>
      <c r="AG76" s="462"/>
      <c r="AH76" s="462"/>
      <c r="AI76" s="462"/>
      <c r="AJ76" s="599"/>
    </row>
    <row r="77" spans="1:36" s="471" customFormat="1" ht="15" customHeight="1" x14ac:dyDescent="0.25">
      <c r="A77" s="25"/>
      <c r="B77" s="572"/>
      <c r="C77" s="404"/>
      <c r="D77" s="404" t="s">
        <v>508</v>
      </c>
      <c r="E77" s="404" t="s">
        <v>79</v>
      </c>
      <c r="F77" s="571"/>
      <c r="G77" s="406"/>
      <c r="H77" s="406"/>
      <c r="I77" s="404"/>
      <c r="J77" s="406"/>
      <c r="K77" s="406"/>
      <c r="L77" s="406"/>
      <c r="M77" s="406">
        <v>1</v>
      </c>
      <c r="N77" s="406"/>
      <c r="O77" s="406"/>
      <c r="P77" s="406"/>
      <c r="Q77" s="406"/>
      <c r="R77" s="406"/>
      <c r="S77" s="404"/>
      <c r="T77" s="406"/>
      <c r="U77" s="406"/>
      <c r="V77" s="406"/>
      <c r="W77" s="406">
        <v>0.26048648312788342</v>
      </c>
      <c r="X77" s="406"/>
      <c r="Y77" s="406"/>
      <c r="Z77" s="406">
        <v>0.1440667230848825</v>
      </c>
      <c r="AA77" s="406"/>
      <c r="AB77" s="406"/>
      <c r="AC77" s="406"/>
      <c r="AD77" s="406"/>
      <c r="AE77" s="406"/>
      <c r="AF77" s="574"/>
      <c r="AG77" s="462"/>
      <c r="AH77" s="462"/>
      <c r="AI77" s="462"/>
      <c r="AJ77" s="599"/>
    </row>
    <row r="78" spans="1:36" ht="15" customHeight="1" x14ac:dyDescent="0.25">
      <c r="A78" s="25"/>
      <c r="B78" s="572"/>
      <c r="C78" s="404"/>
      <c r="D78" s="404"/>
      <c r="E78" s="404"/>
      <c r="F78" s="571"/>
      <c r="G78" s="404"/>
      <c r="H78" s="404"/>
      <c r="I78" s="404"/>
      <c r="J78" s="404"/>
      <c r="K78" s="404"/>
      <c r="L78" s="404"/>
      <c r="M78" s="404"/>
      <c r="N78" s="404"/>
      <c r="O78" s="404"/>
      <c r="P78" s="404"/>
      <c r="Q78" s="404"/>
      <c r="R78" s="404"/>
      <c r="S78" s="404"/>
      <c r="T78" s="404"/>
      <c r="U78" s="404"/>
      <c r="V78" s="404"/>
      <c r="W78" s="404"/>
      <c r="X78" s="404"/>
      <c r="Y78" s="404"/>
      <c r="Z78" s="404"/>
      <c r="AA78" s="404"/>
      <c r="AB78" s="404"/>
      <c r="AC78" s="404"/>
      <c r="AD78" s="404"/>
      <c r="AE78" s="404"/>
      <c r="AF78" s="569"/>
      <c r="AG78" s="462"/>
      <c r="AH78" s="462"/>
      <c r="AI78" s="462"/>
      <c r="AJ78" s="599"/>
    </row>
    <row r="79" spans="1:36" s="465" customFormat="1" ht="15" customHeight="1" x14ac:dyDescent="0.25">
      <c r="A79" s="25"/>
      <c r="B79" s="572"/>
      <c r="C79" s="404" t="s">
        <v>92</v>
      </c>
      <c r="D79" s="404"/>
      <c r="E79" s="404"/>
      <c r="F79" s="571"/>
      <c r="G79" s="404"/>
      <c r="H79" s="404"/>
      <c r="I79" s="404"/>
      <c r="J79" s="404"/>
      <c r="K79" s="404"/>
      <c r="L79" s="404"/>
      <c r="M79" s="404"/>
      <c r="N79" s="404"/>
      <c r="O79" s="404"/>
      <c r="P79" s="404"/>
      <c r="Q79" s="404"/>
      <c r="R79" s="404"/>
      <c r="S79" s="404"/>
      <c r="T79" s="404"/>
      <c r="U79" s="404"/>
      <c r="V79" s="404"/>
      <c r="W79" s="404"/>
      <c r="X79" s="404"/>
      <c r="Y79" s="404"/>
      <c r="Z79" s="404"/>
      <c r="AA79" s="404"/>
      <c r="AB79" s="404"/>
      <c r="AC79" s="404"/>
      <c r="AD79" s="404"/>
      <c r="AE79" s="404"/>
      <c r="AF79" s="569"/>
      <c r="AG79" s="462"/>
      <c r="AH79" s="462"/>
      <c r="AI79" s="462"/>
      <c r="AJ79" s="599"/>
    </row>
    <row r="80" spans="1:36" s="471" customFormat="1" ht="15" customHeight="1" x14ac:dyDescent="0.25">
      <c r="A80" s="25"/>
      <c r="B80" s="572"/>
      <c r="C80" s="404"/>
      <c r="D80" s="404" t="s">
        <v>509</v>
      </c>
      <c r="E80" s="404" t="s">
        <v>64</v>
      </c>
      <c r="F80" s="571"/>
      <c r="G80" s="404"/>
      <c r="H80" s="404">
        <v>1</v>
      </c>
      <c r="I80" s="404"/>
      <c r="J80" s="404"/>
      <c r="K80" s="404"/>
      <c r="L80" s="404"/>
      <c r="M80" s="404"/>
      <c r="N80" s="404"/>
      <c r="O80" s="404"/>
      <c r="P80" s="404"/>
      <c r="Q80" s="404"/>
      <c r="R80" s="404"/>
      <c r="S80" s="404"/>
      <c r="T80" s="404"/>
      <c r="U80" s="404"/>
      <c r="V80" s="404"/>
      <c r="W80" s="404"/>
      <c r="X80" s="404"/>
      <c r="Y80" s="404"/>
      <c r="Z80" s="404"/>
      <c r="AA80" s="404"/>
      <c r="AB80" s="404"/>
      <c r="AC80" s="404"/>
      <c r="AD80" s="404"/>
      <c r="AE80" s="404"/>
      <c r="AF80" s="569"/>
      <c r="AG80" s="462"/>
      <c r="AH80" s="462"/>
      <c r="AI80" s="462"/>
      <c r="AJ80" s="599"/>
    </row>
    <row r="81" spans="1:36" ht="15" customHeight="1" x14ac:dyDescent="0.25">
      <c r="A81" s="25"/>
      <c r="B81" s="572"/>
      <c r="C81" s="404"/>
      <c r="D81" s="404" t="s">
        <v>510</v>
      </c>
      <c r="E81" s="404" t="s">
        <v>64</v>
      </c>
      <c r="F81" s="571"/>
      <c r="G81" s="404"/>
      <c r="H81" s="404">
        <v>0</v>
      </c>
      <c r="I81" s="404"/>
      <c r="J81" s="404"/>
      <c r="K81" s="404"/>
      <c r="L81" s="404"/>
      <c r="M81" s="404"/>
      <c r="N81" s="404"/>
      <c r="O81" s="404"/>
      <c r="P81" s="404"/>
      <c r="Q81" s="404"/>
      <c r="R81" s="404"/>
      <c r="S81" s="404"/>
      <c r="T81" s="404"/>
      <c r="U81" s="404"/>
      <c r="V81" s="404"/>
      <c r="W81" s="404"/>
      <c r="X81" s="404"/>
      <c r="Y81" s="404"/>
      <c r="Z81" s="404"/>
      <c r="AA81" s="404"/>
      <c r="AB81" s="404"/>
      <c r="AC81" s="404"/>
      <c r="AD81" s="404"/>
      <c r="AE81" s="404"/>
      <c r="AF81" s="569"/>
      <c r="AG81" s="462"/>
      <c r="AH81" s="462"/>
      <c r="AI81" s="462"/>
      <c r="AJ81" s="599"/>
    </row>
    <row r="82" spans="1:36" s="465" customFormat="1" ht="15" customHeight="1" x14ac:dyDescent="0.25">
      <c r="A82" s="25"/>
      <c r="B82" s="572"/>
      <c r="C82" s="404"/>
      <c r="D82" s="404" t="s">
        <v>511</v>
      </c>
      <c r="E82" s="404" t="s">
        <v>64</v>
      </c>
      <c r="F82" s="571"/>
      <c r="G82" s="404"/>
      <c r="H82" s="404">
        <v>0</v>
      </c>
      <c r="I82" s="404"/>
      <c r="J82" s="404"/>
      <c r="K82" s="404"/>
      <c r="L82" s="404"/>
      <c r="M82" s="404"/>
      <c r="N82" s="404"/>
      <c r="O82" s="404"/>
      <c r="P82" s="404"/>
      <c r="Q82" s="404"/>
      <c r="R82" s="404"/>
      <c r="S82" s="404"/>
      <c r="T82" s="404"/>
      <c r="U82" s="404"/>
      <c r="V82" s="404"/>
      <c r="W82" s="404"/>
      <c r="X82" s="404"/>
      <c r="Y82" s="404"/>
      <c r="Z82" s="404"/>
      <c r="AA82" s="404"/>
      <c r="AB82" s="404"/>
      <c r="AC82" s="404"/>
      <c r="AD82" s="404"/>
      <c r="AE82" s="404"/>
      <c r="AF82" s="569"/>
      <c r="AG82" s="462"/>
      <c r="AH82" s="462"/>
      <c r="AI82" s="462"/>
      <c r="AJ82" s="599"/>
    </row>
    <row r="83" spans="1:36" s="471" customFormat="1" ht="15" customHeight="1" x14ac:dyDescent="0.25">
      <c r="A83" s="25"/>
      <c r="B83" s="572"/>
      <c r="C83" s="404"/>
      <c r="D83" s="404" t="s">
        <v>512</v>
      </c>
      <c r="E83" s="404" t="s">
        <v>64</v>
      </c>
      <c r="F83" s="571"/>
      <c r="G83" s="404"/>
      <c r="H83" s="404">
        <v>1</v>
      </c>
      <c r="I83" s="404"/>
      <c r="J83" s="404"/>
      <c r="K83" s="404"/>
      <c r="L83" s="404"/>
      <c r="M83" s="404"/>
      <c r="N83" s="404"/>
      <c r="O83" s="404"/>
      <c r="P83" s="404"/>
      <c r="Q83" s="404"/>
      <c r="R83" s="404"/>
      <c r="S83" s="404"/>
      <c r="T83" s="404"/>
      <c r="U83" s="404"/>
      <c r="V83" s="404"/>
      <c r="W83" s="404"/>
      <c r="X83" s="404"/>
      <c r="Y83" s="404"/>
      <c r="Z83" s="404"/>
      <c r="AA83" s="404"/>
      <c r="AB83" s="404"/>
      <c r="AC83" s="404"/>
      <c r="AD83" s="404"/>
      <c r="AE83" s="404"/>
      <c r="AF83" s="569"/>
      <c r="AG83" s="462"/>
      <c r="AH83" s="462"/>
      <c r="AI83" s="462"/>
      <c r="AJ83" s="599"/>
    </row>
    <row r="84" spans="1:36" ht="15" customHeight="1" x14ac:dyDescent="0.25">
      <c r="A84" s="25"/>
      <c r="B84" s="572"/>
      <c r="C84" s="404"/>
      <c r="D84" s="404" t="s">
        <v>513</v>
      </c>
      <c r="E84" s="404" t="s">
        <v>64</v>
      </c>
      <c r="F84" s="571"/>
      <c r="G84" s="404"/>
      <c r="H84" s="404">
        <v>1</v>
      </c>
      <c r="I84" s="404"/>
      <c r="J84" s="404"/>
      <c r="K84" s="404"/>
      <c r="L84" s="404"/>
      <c r="M84" s="404"/>
      <c r="N84" s="404"/>
      <c r="O84" s="404"/>
      <c r="P84" s="404"/>
      <c r="Q84" s="404"/>
      <c r="R84" s="404"/>
      <c r="S84" s="404"/>
      <c r="T84" s="404"/>
      <c r="U84" s="404"/>
      <c r="V84" s="404"/>
      <c r="W84" s="404"/>
      <c r="X84" s="404"/>
      <c r="Y84" s="404"/>
      <c r="Z84" s="404"/>
      <c r="AA84" s="404"/>
      <c r="AB84" s="404"/>
      <c r="AC84" s="404"/>
      <c r="AD84" s="404"/>
      <c r="AE84" s="404"/>
      <c r="AF84" s="569"/>
      <c r="AG84" s="462"/>
      <c r="AH84" s="462"/>
      <c r="AI84" s="462"/>
      <c r="AJ84" s="599"/>
    </row>
    <row r="85" spans="1:36" s="465" customFormat="1" ht="15" customHeight="1" x14ac:dyDescent="0.25">
      <c r="A85" s="25"/>
      <c r="B85" s="572"/>
      <c r="C85" s="404"/>
      <c r="D85" s="404" t="s">
        <v>514</v>
      </c>
      <c r="E85" s="404" t="s">
        <v>88</v>
      </c>
      <c r="F85" s="571"/>
      <c r="G85" s="405">
        <v>90</v>
      </c>
      <c r="H85" s="405"/>
      <c r="I85" s="404"/>
      <c r="J85" s="405">
        <v>1652</v>
      </c>
      <c r="K85" s="405">
        <v>2694</v>
      </c>
      <c r="L85" s="405">
        <v>728</v>
      </c>
      <c r="M85" s="405">
        <v>5</v>
      </c>
      <c r="N85" s="405">
        <v>18.033714267663758</v>
      </c>
      <c r="O85" s="405"/>
      <c r="P85" s="405"/>
      <c r="Q85" s="405"/>
      <c r="R85" s="405"/>
      <c r="S85" s="404"/>
      <c r="T85" s="405"/>
      <c r="U85" s="405"/>
      <c r="V85" s="405"/>
      <c r="W85" s="405"/>
      <c r="X85" s="405">
        <v>2428.4</v>
      </c>
      <c r="Y85" s="405">
        <v>52.942027942715107</v>
      </c>
      <c r="Z85" s="405"/>
      <c r="AA85" s="405">
        <v>18</v>
      </c>
      <c r="AB85" s="405"/>
      <c r="AC85" s="405"/>
      <c r="AD85" s="405">
        <v>543</v>
      </c>
      <c r="AE85" s="405"/>
      <c r="AF85" s="573"/>
      <c r="AG85" s="462"/>
      <c r="AH85" s="462"/>
      <c r="AI85" s="462"/>
      <c r="AJ85" s="599"/>
    </row>
    <row r="86" spans="1:36" s="471" customFormat="1" ht="15" customHeight="1" x14ac:dyDescent="0.25">
      <c r="A86" s="25"/>
      <c r="B86" s="572"/>
      <c r="C86" s="404"/>
      <c r="D86" s="404" t="s">
        <v>515</v>
      </c>
      <c r="E86" s="404" t="s">
        <v>88</v>
      </c>
      <c r="F86" s="571"/>
      <c r="G86" s="404"/>
      <c r="H86" s="404"/>
      <c r="I86" s="404"/>
      <c r="J86" s="404"/>
      <c r="K86" s="404"/>
      <c r="L86" s="404"/>
      <c r="M86" s="404"/>
      <c r="N86" s="404"/>
      <c r="O86" s="404"/>
      <c r="P86" s="404"/>
      <c r="Q86" s="404"/>
      <c r="R86" s="404"/>
      <c r="S86" s="404"/>
      <c r="T86" s="404"/>
      <c r="U86" s="404"/>
      <c r="V86" s="404"/>
      <c r="W86" s="404"/>
      <c r="X86" s="404"/>
      <c r="Y86" s="404"/>
      <c r="Z86" s="404"/>
      <c r="AA86" s="404"/>
      <c r="AB86" s="404"/>
      <c r="AC86" s="404"/>
      <c r="AD86" s="404"/>
      <c r="AE86" s="404"/>
      <c r="AF86" s="569"/>
      <c r="AG86" s="462"/>
      <c r="AH86" s="462"/>
      <c r="AI86" s="462"/>
      <c r="AJ86" s="599"/>
    </row>
    <row r="87" spans="1:36" ht="15" customHeight="1" x14ac:dyDescent="0.25">
      <c r="A87" s="25"/>
      <c r="B87" s="572"/>
      <c r="C87" s="404"/>
      <c r="D87" s="404" t="s">
        <v>516</v>
      </c>
      <c r="E87" s="404" t="s">
        <v>79</v>
      </c>
      <c r="F87" s="571"/>
      <c r="G87" s="404"/>
      <c r="H87" s="404"/>
      <c r="I87" s="404"/>
      <c r="J87" s="404"/>
      <c r="K87" s="404"/>
      <c r="L87" s="404"/>
      <c r="M87" s="404"/>
      <c r="N87" s="404"/>
      <c r="O87" s="404"/>
      <c r="P87" s="404"/>
      <c r="Q87" s="404"/>
      <c r="R87" s="404"/>
      <c r="S87" s="404"/>
      <c r="T87" s="404"/>
      <c r="U87" s="404"/>
      <c r="V87" s="404"/>
      <c r="W87" s="404"/>
      <c r="X87" s="404"/>
      <c r="Y87" s="404"/>
      <c r="Z87" s="404"/>
      <c r="AA87" s="404"/>
      <c r="AB87" s="404"/>
      <c r="AC87" s="404"/>
      <c r="AD87" s="404"/>
      <c r="AE87" s="404"/>
      <c r="AF87" s="569"/>
      <c r="AG87" s="462"/>
      <c r="AH87" s="462"/>
      <c r="AI87" s="462"/>
      <c r="AJ87" s="599"/>
    </row>
    <row r="88" spans="1:36" s="465" customFormat="1" ht="15" customHeight="1" x14ac:dyDescent="0.25">
      <c r="A88" s="25"/>
      <c r="B88" s="572"/>
      <c r="C88" s="404"/>
      <c r="D88" s="404"/>
      <c r="E88" s="404"/>
      <c r="F88" s="571"/>
      <c r="G88" s="404"/>
      <c r="H88" s="404"/>
      <c r="I88" s="404"/>
      <c r="J88" s="404"/>
      <c r="K88" s="404"/>
      <c r="L88" s="404"/>
      <c r="M88" s="404"/>
      <c r="N88" s="404"/>
      <c r="O88" s="404"/>
      <c r="P88" s="404"/>
      <c r="Q88" s="404"/>
      <c r="R88" s="404"/>
      <c r="S88" s="404"/>
      <c r="T88" s="404"/>
      <c r="U88" s="404"/>
      <c r="V88" s="404"/>
      <c r="W88" s="404"/>
      <c r="X88" s="404"/>
      <c r="Y88" s="404"/>
      <c r="Z88" s="404"/>
      <c r="AA88" s="404"/>
      <c r="AB88" s="404"/>
      <c r="AC88" s="404"/>
      <c r="AD88" s="404"/>
      <c r="AE88" s="404"/>
      <c r="AF88" s="569"/>
      <c r="AG88" s="462"/>
      <c r="AH88" s="462"/>
      <c r="AI88" s="462"/>
      <c r="AJ88" s="599"/>
    </row>
    <row r="89" spans="1:36" s="471" customFormat="1" ht="15" customHeight="1" x14ac:dyDescent="0.25">
      <c r="A89" s="25"/>
      <c r="B89" s="572"/>
      <c r="C89" s="404" t="s">
        <v>93</v>
      </c>
      <c r="D89" s="404"/>
      <c r="E89" s="404"/>
      <c r="F89" s="571"/>
      <c r="G89" s="404"/>
      <c r="H89" s="404"/>
      <c r="I89" s="404"/>
      <c r="J89" s="404"/>
      <c r="K89" s="404"/>
      <c r="L89" s="404"/>
      <c r="M89" s="404"/>
      <c r="N89" s="404"/>
      <c r="O89" s="404"/>
      <c r="P89" s="404"/>
      <c r="Q89" s="404"/>
      <c r="R89" s="404"/>
      <c r="S89" s="404"/>
      <c r="T89" s="404"/>
      <c r="U89" s="404"/>
      <c r="V89" s="404"/>
      <c r="W89" s="404"/>
      <c r="X89" s="404"/>
      <c r="Y89" s="404"/>
      <c r="Z89" s="404"/>
      <c r="AA89" s="404"/>
      <c r="AB89" s="404"/>
      <c r="AC89" s="404"/>
      <c r="AD89" s="404"/>
      <c r="AE89" s="404"/>
      <c r="AF89" s="569"/>
      <c r="AG89" s="462"/>
      <c r="AH89" s="462"/>
      <c r="AI89" s="462"/>
      <c r="AJ89" s="599"/>
    </row>
    <row r="90" spans="1:36" ht="15" customHeight="1" x14ac:dyDescent="0.25">
      <c r="A90" s="25"/>
      <c r="B90" s="470"/>
      <c r="C90" s="404"/>
      <c r="D90" s="404" t="s">
        <v>517</v>
      </c>
      <c r="E90" s="404"/>
      <c r="F90" s="571"/>
      <c r="G90" s="404"/>
      <c r="H90" s="404"/>
      <c r="I90" s="404"/>
      <c r="J90" s="404"/>
      <c r="K90" s="404"/>
      <c r="L90" s="404"/>
      <c r="M90" s="404"/>
      <c r="N90" s="404"/>
      <c r="O90" s="404"/>
      <c r="P90" s="404"/>
      <c r="Q90" s="404"/>
      <c r="R90" s="404"/>
      <c r="S90" s="404"/>
      <c r="T90" s="404"/>
      <c r="U90" s="404"/>
      <c r="V90" s="404"/>
      <c r="W90" s="404"/>
      <c r="X90" s="404"/>
      <c r="Y90" s="404"/>
      <c r="Z90" s="404"/>
      <c r="AA90" s="404"/>
      <c r="AB90" s="404"/>
      <c r="AC90" s="404"/>
      <c r="AD90" s="404"/>
      <c r="AE90" s="404"/>
      <c r="AF90" s="569"/>
      <c r="AG90" s="462"/>
      <c r="AH90" s="462"/>
      <c r="AI90" s="462"/>
      <c r="AJ90" s="599"/>
    </row>
    <row r="91" spans="1:36" s="465" customFormat="1" ht="15" customHeight="1" x14ac:dyDescent="0.25">
      <c r="A91" s="25"/>
      <c r="B91" s="470"/>
      <c r="C91" s="404"/>
      <c r="D91" s="404" t="s">
        <v>518</v>
      </c>
      <c r="E91" s="404" t="s">
        <v>519</v>
      </c>
      <c r="F91" s="571"/>
      <c r="G91" s="404">
        <v>1</v>
      </c>
      <c r="H91" s="404">
        <v>1</v>
      </c>
      <c r="I91" s="404">
        <v>1</v>
      </c>
      <c r="J91" s="404">
        <v>0</v>
      </c>
      <c r="K91" s="404">
        <v>1</v>
      </c>
      <c r="L91" s="404">
        <v>1</v>
      </c>
      <c r="M91" s="404">
        <v>0</v>
      </c>
      <c r="N91" s="404">
        <v>1</v>
      </c>
      <c r="O91" s="404">
        <v>1</v>
      </c>
      <c r="P91" s="404">
        <v>1</v>
      </c>
      <c r="Q91" s="404">
        <v>0</v>
      </c>
      <c r="R91" s="404">
        <v>1</v>
      </c>
      <c r="S91" s="404">
        <v>1</v>
      </c>
      <c r="T91" s="404">
        <v>1</v>
      </c>
      <c r="U91" s="404">
        <v>1</v>
      </c>
      <c r="V91" s="404">
        <v>0</v>
      </c>
      <c r="W91" s="404">
        <v>1</v>
      </c>
      <c r="X91" s="404">
        <v>0</v>
      </c>
      <c r="Y91" s="404">
        <v>1</v>
      </c>
      <c r="Z91" s="404">
        <v>1</v>
      </c>
      <c r="AA91" s="404">
        <v>1</v>
      </c>
      <c r="AB91" s="404">
        <v>1</v>
      </c>
      <c r="AC91" s="404">
        <v>1</v>
      </c>
      <c r="AD91" s="404">
        <v>1</v>
      </c>
      <c r="AE91" s="404"/>
      <c r="AF91" s="569">
        <v>1</v>
      </c>
      <c r="AG91" s="462"/>
      <c r="AH91" s="462"/>
      <c r="AI91" s="462"/>
      <c r="AJ91" s="599"/>
    </row>
    <row r="92" spans="1:36" s="471" customFormat="1" ht="15" customHeight="1" x14ac:dyDescent="0.25">
      <c r="A92" s="25"/>
      <c r="B92" s="470"/>
      <c r="C92" s="404"/>
      <c r="D92" s="404" t="s">
        <v>520</v>
      </c>
      <c r="E92" s="404" t="s">
        <v>519</v>
      </c>
      <c r="F92" s="571"/>
      <c r="G92" s="404">
        <v>0</v>
      </c>
      <c r="H92" s="404">
        <v>0</v>
      </c>
      <c r="I92" s="404">
        <v>0</v>
      </c>
      <c r="J92" s="404">
        <v>0</v>
      </c>
      <c r="K92" s="404">
        <v>0</v>
      </c>
      <c r="L92" s="404">
        <v>0</v>
      </c>
      <c r="M92" s="404">
        <v>0</v>
      </c>
      <c r="N92" s="404">
        <v>0</v>
      </c>
      <c r="O92" s="404">
        <v>0</v>
      </c>
      <c r="P92" s="404">
        <v>0</v>
      </c>
      <c r="Q92" s="404">
        <v>0</v>
      </c>
      <c r="R92" s="404">
        <v>0</v>
      </c>
      <c r="S92" s="404">
        <v>0</v>
      </c>
      <c r="T92" s="404">
        <v>0</v>
      </c>
      <c r="U92" s="404">
        <v>0</v>
      </c>
      <c r="V92" s="404">
        <v>1</v>
      </c>
      <c r="W92" s="404">
        <v>0</v>
      </c>
      <c r="X92" s="404">
        <v>0</v>
      </c>
      <c r="Y92" s="404">
        <v>0</v>
      </c>
      <c r="Z92" s="404">
        <v>0</v>
      </c>
      <c r="AA92" s="404">
        <v>0</v>
      </c>
      <c r="AB92" s="404">
        <v>0</v>
      </c>
      <c r="AC92" s="404">
        <v>0</v>
      </c>
      <c r="AD92" s="404">
        <v>0</v>
      </c>
      <c r="AE92" s="404"/>
      <c r="AF92" s="569">
        <v>0</v>
      </c>
      <c r="AG92" s="462"/>
      <c r="AH92" s="462"/>
      <c r="AI92" s="462"/>
      <c r="AJ92" s="599"/>
    </row>
    <row r="93" spans="1:36" ht="15" customHeight="1" x14ac:dyDescent="0.25">
      <c r="A93" s="25"/>
      <c r="B93" s="470"/>
      <c r="C93" s="404"/>
      <c r="D93" s="404" t="s">
        <v>521</v>
      </c>
      <c r="E93" s="575" t="s">
        <v>519</v>
      </c>
      <c r="F93" s="571"/>
      <c r="G93" s="404">
        <v>0</v>
      </c>
      <c r="H93" s="404">
        <v>0</v>
      </c>
      <c r="I93" s="404">
        <v>0</v>
      </c>
      <c r="J93" s="404">
        <v>1</v>
      </c>
      <c r="K93" s="404">
        <v>0</v>
      </c>
      <c r="L93" s="404">
        <v>0</v>
      </c>
      <c r="M93" s="404">
        <v>1</v>
      </c>
      <c r="N93" s="404">
        <v>0</v>
      </c>
      <c r="O93" s="404">
        <v>0</v>
      </c>
      <c r="P93" s="404">
        <v>0</v>
      </c>
      <c r="Q93" s="404">
        <v>1</v>
      </c>
      <c r="R93" s="404">
        <v>0</v>
      </c>
      <c r="S93" s="404">
        <v>0</v>
      </c>
      <c r="T93" s="404">
        <v>0</v>
      </c>
      <c r="U93" s="404">
        <v>0</v>
      </c>
      <c r="V93" s="404">
        <v>0</v>
      </c>
      <c r="W93" s="404">
        <v>0</v>
      </c>
      <c r="X93" s="404">
        <v>1</v>
      </c>
      <c r="Y93" s="404">
        <v>0</v>
      </c>
      <c r="Z93" s="404">
        <v>0</v>
      </c>
      <c r="AA93" s="404">
        <v>0</v>
      </c>
      <c r="AB93" s="404">
        <v>0</v>
      </c>
      <c r="AC93" s="404">
        <v>0</v>
      </c>
      <c r="AD93" s="404">
        <v>0</v>
      </c>
      <c r="AE93" s="404"/>
      <c r="AF93" s="569">
        <v>0</v>
      </c>
      <c r="AG93" s="462"/>
      <c r="AH93" s="462"/>
      <c r="AI93" s="462"/>
      <c r="AJ93" s="599"/>
    </row>
    <row r="94" spans="1:36" s="465" customFormat="1" ht="15" customHeight="1" x14ac:dyDescent="0.25">
      <c r="A94" s="25"/>
      <c r="B94" s="470"/>
      <c r="C94" s="404"/>
      <c r="D94" s="404" t="s">
        <v>522</v>
      </c>
      <c r="E94" s="404"/>
      <c r="F94" s="571"/>
      <c r="G94" s="404"/>
      <c r="H94" s="404"/>
      <c r="I94" s="404"/>
      <c r="J94" s="404"/>
      <c r="K94" s="404"/>
      <c r="L94" s="404"/>
      <c r="M94" s="404"/>
      <c r="N94" s="404"/>
      <c r="O94" s="404"/>
      <c r="P94" s="404"/>
      <c r="Q94" s="404"/>
      <c r="R94" s="404"/>
      <c r="S94" s="404"/>
      <c r="T94" s="404"/>
      <c r="U94" s="404"/>
      <c r="V94" s="404"/>
      <c r="W94" s="404"/>
      <c r="X94" s="404"/>
      <c r="Y94" s="404"/>
      <c r="Z94" s="404"/>
      <c r="AA94" s="404"/>
      <c r="AB94" s="404"/>
      <c r="AC94" s="404"/>
      <c r="AD94" s="404"/>
      <c r="AE94" s="404"/>
      <c r="AF94" s="569"/>
      <c r="AG94" s="462"/>
      <c r="AH94" s="462"/>
      <c r="AI94" s="462"/>
      <c r="AJ94" s="599"/>
    </row>
    <row r="95" spans="1:36" s="471" customFormat="1" ht="15" customHeight="1" x14ac:dyDescent="0.25">
      <c r="A95" s="25"/>
      <c r="B95" s="470"/>
      <c r="C95" s="404"/>
      <c r="D95" s="404" t="s">
        <v>523</v>
      </c>
      <c r="E95" s="575" t="s">
        <v>519</v>
      </c>
      <c r="F95" s="571"/>
      <c r="G95" s="404">
        <v>1</v>
      </c>
      <c r="H95" s="404">
        <v>0</v>
      </c>
      <c r="I95" s="404">
        <v>1</v>
      </c>
      <c r="J95" s="404">
        <v>0</v>
      </c>
      <c r="K95" s="404">
        <v>1</v>
      </c>
      <c r="L95" s="404">
        <v>1</v>
      </c>
      <c r="M95" s="404">
        <v>0</v>
      </c>
      <c r="N95" s="404">
        <v>1</v>
      </c>
      <c r="O95" s="404">
        <v>1</v>
      </c>
      <c r="P95" s="404">
        <v>1</v>
      </c>
      <c r="Q95" s="404">
        <v>0</v>
      </c>
      <c r="R95" s="404">
        <v>1</v>
      </c>
      <c r="S95" s="404">
        <v>1</v>
      </c>
      <c r="T95" s="404">
        <v>1</v>
      </c>
      <c r="U95" s="404">
        <v>1</v>
      </c>
      <c r="V95" s="404">
        <v>0</v>
      </c>
      <c r="W95" s="404">
        <v>0</v>
      </c>
      <c r="X95" s="404">
        <v>0</v>
      </c>
      <c r="Y95" s="404">
        <v>0</v>
      </c>
      <c r="Z95" s="404">
        <v>0</v>
      </c>
      <c r="AA95" s="404">
        <v>1</v>
      </c>
      <c r="AB95" s="404">
        <v>1</v>
      </c>
      <c r="AC95" s="404">
        <v>0</v>
      </c>
      <c r="AD95" s="404">
        <v>0</v>
      </c>
      <c r="AE95" s="404"/>
      <c r="AF95" s="569">
        <v>1</v>
      </c>
      <c r="AG95" s="462"/>
      <c r="AH95" s="462"/>
      <c r="AI95" s="462"/>
      <c r="AJ95" s="599"/>
    </row>
    <row r="96" spans="1:36" ht="15" customHeight="1" x14ac:dyDescent="0.25">
      <c r="A96" s="25"/>
      <c r="B96" s="470"/>
      <c r="C96" s="404"/>
      <c r="D96" s="404" t="s">
        <v>524</v>
      </c>
      <c r="E96" s="575" t="s">
        <v>519</v>
      </c>
      <c r="F96" s="571"/>
      <c r="G96" s="404">
        <v>0</v>
      </c>
      <c r="H96" s="404">
        <v>1</v>
      </c>
      <c r="I96" s="404">
        <v>0</v>
      </c>
      <c r="J96" s="404">
        <v>1</v>
      </c>
      <c r="K96" s="404">
        <v>0</v>
      </c>
      <c r="L96" s="404">
        <v>0</v>
      </c>
      <c r="M96" s="404">
        <v>0</v>
      </c>
      <c r="N96" s="404">
        <v>0</v>
      </c>
      <c r="O96" s="404">
        <v>0</v>
      </c>
      <c r="P96" s="404">
        <v>0</v>
      </c>
      <c r="Q96" s="404">
        <v>0</v>
      </c>
      <c r="R96" s="404">
        <v>0</v>
      </c>
      <c r="S96" s="404">
        <v>0</v>
      </c>
      <c r="T96" s="404">
        <v>0</v>
      </c>
      <c r="U96" s="404">
        <v>0</v>
      </c>
      <c r="V96" s="404">
        <v>0</v>
      </c>
      <c r="W96" s="404">
        <v>0</v>
      </c>
      <c r="X96" s="404">
        <v>1</v>
      </c>
      <c r="Y96" s="404">
        <v>1</v>
      </c>
      <c r="Z96" s="404">
        <v>0</v>
      </c>
      <c r="AA96" s="404">
        <v>0</v>
      </c>
      <c r="AB96" s="404">
        <v>0</v>
      </c>
      <c r="AC96" s="404">
        <v>1</v>
      </c>
      <c r="AD96" s="404">
        <v>1</v>
      </c>
      <c r="AE96" s="404"/>
      <c r="AF96" s="569">
        <v>0</v>
      </c>
      <c r="AG96" s="462"/>
      <c r="AH96" s="462"/>
      <c r="AI96" s="462"/>
      <c r="AJ96" s="599"/>
    </row>
    <row r="97" spans="1:36" s="465" customFormat="1" ht="15" customHeight="1" x14ac:dyDescent="0.25">
      <c r="A97" s="25"/>
      <c r="B97" s="470"/>
      <c r="C97" s="404"/>
      <c r="D97" s="404" t="s">
        <v>525</v>
      </c>
      <c r="E97" s="575" t="s">
        <v>519</v>
      </c>
      <c r="F97" s="571"/>
      <c r="G97" s="404">
        <v>0</v>
      </c>
      <c r="H97" s="404">
        <v>0</v>
      </c>
      <c r="I97" s="404">
        <v>0</v>
      </c>
      <c r="J97" s="404">
        <v>0</v>
      </c>
      <c r="K97" s="404">
        <v>0</v>
      </c>
      <c r="L97" s="404">
        <v>0</v>
      </c>
      <c r="M97" s="404">
        <v>1</v>
      </c>
      <c r="N97" s="404">
        <v>0</v>
      </c>
      <c r="O97" s="404">
        <v>0</v>
      </c>
      <c r="P97" s="404">
        <v>0</v>
      </c>
      <c r="Q97" s="404">
        <v>1</v>
      </c>
      <c r="R97" s="404">
        <v>0</v>
      </c>
      <c r="S97" s="404">
        <v>0</v>
      </c>
      <c r="T97" s="404">
        <v>0</v>
      </c>
      <c r="U97" s="404">
        <v>0</v>
      </c>
      <c r="V97" s="404">
        <v>1</v>
      </c>
      <c r="W97" s="404">
        <v>1</v>
      </c>
      <c r="X97" s="404">
        <v>0</v>
      </c>
      <c r="Y97" s="404">
        <v>0</v>
      </c>
      <c r="Z97" s="404">
        <v>1</v>
      </c>
      <c r="AA97" s="404">
        <v>0</v>
      </c>
      <c r="AB97" s="404">
        <v>0</v>
      </c>
      <c r="AC97" s="404">
        <v>0</v>
      </c>
      <c r="AD97" s="404">
        <v>0</v>
      </c>
      <c r="AE97" s="404"/>
      <c r="AF97" s="569">
        <v>0</v>
      </c>
      <c r="AG97" s="462"/>
      <c r="AH97" s="462"/>
      <c r="AI97" s="462"/>
      <c r="AJ97" s="599"/>
    </row>
    <row r="98" spans="1:36" s="471" customFormat="1" ht="15" customHeight="1" x14ac:dyDescent="0.25">
      <c r="A98" s="25"/>
      <c r="B98" s="572"/>
      <c r="C98" s="404"/>
      <c r="D98" s="404"/>
      <c r="E98" s="404"/>
      <c r="F98" s="571"/>
      <c r="G98" s="404"/>
      <c r="H98" s="404"/>
      <c r="I98" s="404"/>
      <c r="J98" s="404"/>
      <c r="K98" s="404"/>
      <c r="L98" s="404"/>
      <c r="M98" s="404"/>
      <c r="N98" s="404"/>
      <c r="O98" s="404"/>
      <c r="P98" s="404"/>
      <c r="Q98" s="404"/>
      <c r="R98" s="404"/>
      <c r="S98" s="404"/>
      <c r="T98" s="404"/>
      <c r="U98" s="404"/>
      <c r="V98" s="404"/>
      <c r="W98" s="404"/>
      <c r="X98" s="404"/>
      <c r="Y98" s="404"/>
      <c r="Z98" s="404"/>
      <c r="AA98" s="404"/>
      <c r="AB98" s="404"/>
      <c r="AC98" s="404"/>
      <c r="AD98" s="404"/>
      <c r="AE98" s="404"/>
      <c r="AF98" s="569"/>
      <c r="AG98" s="462"/>
      <c r="AH98" s="462"/>
      <c r="AI98" s="462"/>
      <c r="AJ98" s="599"/>
    </row>
    <row r="99" spans="1:36" ht="15" customHeight="1" x14ac:dyDescent="0.25">
      <c r="A99" s="25"/>
      <c r="B99" s="572"/>
      <c r="C99" s="404" t="s">
        <v>94</v>
      </c>
      <c r="D99" s="404"/>
      <c r="E99" s="404" t="s">
        <v>519</v>
      </c>
      <c r="F99" s="571"/>
      <c r="G99" s="404">
        <v>0</v>
      </c>
      <c r="H99" s="404">
        <v>0</v>
      </c>
      <c r="I99" s="404">
        <v>0</v>
      </c>
      <c r="J99" s="404">
        <v>0</v>
      </c>
      <c r="K99" s="404">
        <v>0</v>
      </c>
      <c r="L99" s="404">
        <v>0</v>
      </c>
      <c r="M99" s="404">
        <v>0</v>
      </c>
      <c r="N99" s="404">
        <v>0</v>
      </c>
      <c r="O99" s="404">
        <v>0</v>
      </c>
      <c r="P99" s="404">
        <v>0</v>
      </c>
      <c r="Q99" s="404">
        <v>1</v>
      </c>
      <c r="R99" s="404">
        <v>0</v>
      </c>
      <c r="S99" s="404">
        <v>0</v>
      </c>
      <c r="T99" s="404">
        <v>0</v>
      </c>
      <c r="U99" s="404">
        <v>0</v>
      </c>
      <c r="V99" s="404">
        <v>0</v>
      </c>
      <c r="W99" s="404">
        <v>0</v>
      </c>
      <c r="X99" s="404">
        <v>0</v>
      </c>
      <c r="Y99" s="404">
        <v>0</v>
      </c>
      <c r="Z99" s="404">
        <v>0</v>
      </c>
      <c r="AA99" s="404">
        <v>0</v>
      </c>
      <c r="AB99" s="404">
        <v>0</v>
      </c>
      <c r="AC99" s="404">
        <v>0</v>
      </c>
      <c r="AD99" s="404">
        <v>0</v>
      </c>
      <c r="AE99" s="404"/>
      <c r="AF99" s="569">
        <v>0</v>
      </c>
      <c r="AG99" s="462"/>
      <c r="AH99" s="462"/>
      <c r="AI99" s="462"/>
      <c r="AJ99" s="599"/>
    </row>
    <row r="100" spans="1:36" s="465" customFormat="1" ht="15" customHeight="1" x14ac:dyDescent="0.25">
      <c r="A100" s="25"/>
      <c r="B100" s="572"/>
      <c r="C100" s="404"/>
      <c r="D100" s="404"/>
      <c r="E100" s="404"/>
      <c r="F100" s="571"/>
      <c r="G100" s="404"/>
      <c r="H100" s="404"/>
      <c r="I100" s="404"/>
      <c r="J100" s="404"/>
      <c r="K100" s="404"/>
      <c r="L100" s="404"/>
      <c r="M100" s="404"/>
      <c r="N100" s="404"/>
      <c r="O100" s="404"/>
      <c r="P100" s="404"/>
      <c r="Q100" s="404"/>
      <c r="R100" s="404"/>
      <c r="S100" s="404"/>
      <c r="T100" s="404"/>
      <c r="U100" s="404"/>
      <c r="V100" s="404"/>
      <c r="W100" s="404"/>
      <c r="X100" s="404"/>
      <c r="Y100" s="404"/>
      <c r="Z100" s="404"/>
      <c r="AA100" s="404"/>
      <c r="AB100" s="404"/>
      <c r="AC100" s="404"/>
      <c r="AD100" s="404"/>
      <c r="AE100" s="404"/>
      <c r="AF100" s="569"/>
      <c r="AG100" s="462"/>
      <c r="AH100" s="462"/>
      <c r="AI100" s="462"/>
      <c r="AJ100" s="599"/>
    </row>
    <row r="101" spans="1:36" s="471" customFormat="1" ht="15" customHeight="1" x14ac:dyDescent="0.25">
      <c r="A101" s="25"/>
      <c r="B101" s="572"/>
      <c r="C101" s="404" t="s">
        <v>526</v>
      </c>
      <c r="D101" s="404"/>
      <c r="E101" s="404"/>
      <c r="F101" s="571"/>
      <c r="G101" s="404"/>
      <c r="H101" s="404"/>
      <c r="I101" s="404"/>
      <c r="J101" s="404"/>
      <c r="K101" s="404"/>
      <c r="L101" s="404"/>
      <c r="M101" s="404"/>
      <c r="N101" s="404"/>
      <c r="O101" s="404"/>
      <c r="P101" s="404"/>
      <c r="Q101" s="404"/>
      <c r="R101" s="404"/>
      <c r="S101" s="404"/>
      <c r="T101" s="404"/>
      <c r="U101" s="404"/>
      <c r="V101" s="404"/>
      <c r="W101" s="404"/>
      <c r="X101" s="404"/>
      <c r="Y101" s="404"/>
      <c r="Z101" s="404"/>
      <c r="AA101" s="404"/>
      <c r="AB101" s="404"/>
      <c r="AC101" s="404"/>
      <c r="AD101" s="404"/>
      <c r="AE101" s="404"/>
      <c r="AF101" s="569"/>
      <c r="AG101" s="462"/>
      <c r="AH101" s="462"/>
      <c r="AI101" s="462"/>
      <c r="AJ101" s="599"/>
    </row>
    <row r="102" spans="1:36" ht="15" customHeight="1" x14ac:dyDescent="0.25">
      <c r="A102" s="25"/>
      <c r="B102" s="572"/>
      <c r="C102" s="404"/>
      <c r="D102" s="404" t="s">
        <v>527</v>
      </c>
      <c r="E102" s="404"/>
      <c r="F102" s="571"/>
      <c r="G102" s="404"/>
      <c r="H102" s="404"/>
      <c r="I102" s="404"/>
      <c r="J102" s="404"/>
      <c r="K102" s="404"/>
      <c r="L102" s="404"/>
      <c r="M102" s="404"/>
      <c r="N102" s="404"/>
      <c r="O102" s="404"/>
      <c r="P102" s="404"/>
      <c r="Q102" s="404"/>
      <c r="R102" s="404"/>
      <c r="S102" s="404"/>
      <c r="T102" s="404"/>
      <c r="U102" s="404"/>
      <c r="V102" s="404"/>
      <c r="W102" s="404"/>
      <c r="X102" s="404"/>
      <c r="Y102" s="404"/>
      <c r="Z102" s="404"/>
      <c r="AA102" s="404"/>
      <c r="AB102" s="404"/>
      <c r="AC102" s="404"/>
      <c r="AD102" s="404"/>
      <c r="AE102" s="404"/>
      <c r="AF102" s="569"/>
      <c r="AG102" s="462"/>
      <c r="AH102" s="462"/>
      <c r="AI102" s="462"/>
      <c r="AJ102" s="599"/>
    </row>
    <row r="103" spans="1:36" s="465" customFormat="1" ht="15" customHeight="1" x14ac:dyDescent="0.25">
      <c r="A103" s="25"/>
      <c r="B103" s="572"/>
      <c r="C103" s="404"/>
      <c r="D103" s="404" t="s">
        <v>528</v>
      </c>
      <c r="E103" s="404" t="s">
        <v>79</v>
      </c>
      <c r="F103" s="571"/>
      <c r="G103" s="404">
        <v>1</v>
      </c>
      <c r="H103" s="404">
        <v>1</v>
      </c>
      <c r="I103" s="404">
        <v>1</v>
      </c>
      <c r="J103" s="404">
        <v>1</v>
      </c>
      <c r="K103" s="404">
        <v>1</v>
      </c>
      <c r="L103" s="404">
        <v>1</v>
      </c>
      <c r="M103" s="404">
        <v>1</v>
      </c>
      <c r="N103" s="404">
        <v>1</v>
      </c>
      <c r="O103" s="404">
        <v>1</v>
      </c>
      <c r="P103" s="404">
        <v>1</v>
      </c>
      <c r="Q103" s="404">
        <v>1</v>
      </c>
      <c r="R103" s="404">
        <v>0</v>
      </c>
      <c r="S103" s="404">
        <v>1</v>
      </c>
      <c r="T103" s="404">
        <v>1</v>
      </c>
      <c r="U103" s="404">
        <v>0</v>
      </c>
      <c r="V103" s="404">
        <v>0</v>
      </c>
      <c r="W103" s="404">
        <v>0</v>
      </c>
      <c r="X103" s="404">
        <v>1</v>
      </c>
      <c r="Y103" s="404">
        <v>1</v>
      </c>
      <c r="Z103" s="404">
        <v>0</v>
      </c>
      <c r="AA103" s="404">
        <v>1</v>
      </c>
      <c r="AB103" s="404">
        <v>0</v>
      </c>
      <c r="AC103" s="404">
        <v>0</v>
      </c>
      <c r="AD103" s="404">
        <v>1</v>
      </c>
      <c r="AE103" s="404"/>
      <c r="AF103" s="569">
        <v>1</v>
      </c>
      <c r="AG103" s="462"/>
      <c r="AH103" s="462"/>
      <c r="AI103" s="462"/>
      <c r="AJ103" s="599"/>
    </row>
    <row r="104" spans="1:36" s="471" customFormat="1" ht="15" customHeight="1" x14ac:dyDescent="0.25">
      <c r="A104" s="25"/>
      <c r="B104" s="572"/>
      <c r="C104" s="404"/>
      <c r="D104" s="404" t="s">
        <v>529</v>
      </c>
      <c r="E104" s="404" t="s">
        <v>79</v>
      </c>
      <c r="F104" s="571"/>
      <c r="G104" s="404">
        <v>0</v>
      </c>
      <c r="H104" s="404">
        <v>0</v>
      </c>
      <c r="I104" s="404">
        <v>0</v>
      </c>
      <c r="J104" s="404">
        <v>0</v>
      </c>
      <c r="K104" s="404">
        <v>0</v>
      </c>
      <c r="L104" s="404">
        <v>0</v>
      </c>
      <c r="M104" s="404">
        <v>0</v>
      </c>
      <c r="N104" s="404">
        <v>0</v>
      </c>
      <c r="O104" s="404">
        <v>0</v>
      </c>
      <c r="P104" s="404">
        <v>0</v>
      </c>
      <c r="Q104" s="404">
        <v>0</v>
      </c>
      <c r="R104" s="404">
        <v>0</v>
      </c>
      <c r="S104" s="404">
        <v>0</v>
      </c>
      <c r="T104" s="404">
        <v>0</v>
      </c>
      <c r="U104" s="404">
        <v>0</v>
      </c>
      <c r="V104" s="404">
        <v>0</v>
      </c>
      <c r="W104" s="404">
        <v>0</v>
      </c>
      <c r="X104" s="404">
        <v>0</v>
      </c>
      <c r="Y104" s="404">
        <v>0</v>
      </c>
      <c r="Z104" s="404">
        <v>0</v>
      </c>
      <c r="AA104" s="404">
        <v>0</v>
      </c>
      <c r="AB104" s="404">
        <v>0</v>
      </c>
      <c r="AC104" s="404">
        <v>0</v>
      </c>
      <c r="AD104" s="404">
        <v>0</v>
      </c>
      <c r="AE104" s="404"/>
      <c r="AF104" s="569">
        <v>0</v>
      </c>
      <c r="AG104" s="462"/>
      <c r="AH104" s="462"/>
      <c r="AI104" s="462"/>
      <c r="AJ104" s="599"/>
    </row>
    <row r="105" spans="1:36" ht="15" customHeight="1" x14ac:dyDescent="0.25">
      <c r="A105" s="25"/>
      <c r="B105" s="572"/>
      <c r="C105" s="404"/>
      <c r="D105" s="404" t="s">
        <v>530</v>
      </c>
      <c r="E105" s="404" t="s">
        <v>79</v>
      </c>
      <c r="F105" s="571"/>
      <c r="G105" s="404">
        <v>0</v>
      </c>
      <c r="H105" s="404">
        <v>1</v>
      </c>
      <c r="I105" s="404">
        <v>1</v>
      </c>
      <c r="J105" s="404">
        <v>0</v>
      </c>
      <c r="K105" s="404">
        <v>0</v>
      </c>
      <c r="L105" s="404">
        <v>0</v>
      </c>
      <c r="M105" s="404">
        <v>1</v>
      </c>
      <c r="N105" s="404">
        <v>1</v>
      </c>
      <c r="O105" s="404">
        <v>0</v>
      </c>
      <c r="P105" s="404">
        <v>0</v>
      </c>
      <c r="Q105" s="404">
        <v>1</v>
      </c>
      <c r="R105" s="404">
        <v>1</v>
      </c>
      <c r="S105" s="404">
        <v>0</v>
      </c>
      <c r="T105" s="404">
        <v>0</v>
      </c>
      <c r="U105" s="404">
        <v>1</v>
      </c>
      <c r="V105" s="404">
        <v>1</v>
      </c>
      <c r="W105" s="404">
        <v>1</v>
      </c>
      <c r="X105" s="404">
        <v>0</v>
      </c>
      <c r="Y105" s="404">
        <v>0</v>
      </c>
      <c r="Z105" s="404">
        <v>1</v>
      </c>
      <c r="AA105" s="404">
        <v>1</v>
      </c>
      <c r="AB105" s="404">
        <v>1</v>
      </c>
      <c r="AC105" s="404">
        <v>1</v>
      </c>
      <c r="AD105" s="404">
        <v>0</v>
      </c>
      <c r="AE105" s="404"/>
      <c r="AF105" s="569">
        <v>1</v>
      </c>
      <c r="AG105" s="462"/>
      <c r="AH105" s="462"/>
      <c r="AI105" s="462"/>
      <c r="AJ105" s="599"/>
    </row>
    <row r="106" spans="1:36" s="465" customFormat="1" ht="15" customHeight="1" x14ac:dyDescent="0.25">
      <c r="A106" s="25"/>
      <c r="B106" s="572"/>
      <c r="C106" s="404"/>
      <c r="D106" s="404" t="s">
        <v>531</v>
      </c>
      <c r="E106" s="404" t="s">
        <v>79</v>
      </c>
      <c r="F106" s="571"/>
      <c r="G106" s="404">
        <v>0</v>
      </c>
      <c r="H106" s="404">
        <v>0</v>
      </c>
      <c r="I106" s="404">
        <v>0</v>
      </c>
      <c r="J106" s="404">
        <v>0</v>
      </c>
      <c r="K106" s="404">
        <v>0</v>
      </c>
      <c r="L106" s="404">
        <v>0</v>
      </c>
      <c r="M106" s="404">
        <v>0</v>
      </c>
      <c r="N106" s="404">
        <v>0</v>
      </c>
      <c r="O106" s="404">
        <v>0</v>
      </c>
      <c r="P106" s="404">
        <v>0</v>
      </c>
      <c r="Q106" s="404">
        <v>0</v>
      </c>
      <c r="R106" s="404">
        <v>0</v>
      </c>
      <c r="S106" s="404">
        <v>0</v>
      </c>
      <c r="T106" s="404">
        <v>0</v>
      </c>
      <c r="U106" s="404">
        <v>0</v>
      </c>
      <c r="V106" s="404">
        <v>0</v>
      </c>
      <c r="W106" s="404">
        <v>0</v>
      </c>
      <c r="X106" s="404">
        <v>0</v>
      </c>
      <c r="Y106" s="404">
        <v>0</v>
      </c>
      <c r="Z106" s="404">
        <v>0</v>
      </c>
      <c r="AA106" s="404">
        <v>0</v>
      </c>
      <c r="AB106" s="404">
        <v>0</v>
      </c>
      <c r="AC106" s="404">
        <v>0</v>
      </c>
      <c r="AD106" s="404">
        <v>0</v>
      </c>
      <c r="AE106" s="404"/>
      <c r="AF106" s="569">
        <v>0</v>
      </c>
      <c r="AG106" s="462"/>
      <c r="AH106" s="462"/>
      <c r="AI106" s="462"/>
      <c r="AJ106" s="599"/>
    </row>
    <row r="107" spans="1:36" s="471" customFormat="1" ht="15" customHeight="1" x14ac:dyDescent="0.25">
      <c r="A107" s="25"/>
      <c r="B107" s="572"/>
      <c r="C107" s="404"/>
      <c r="D107" s="404" t="s">
        <v>532</v>
      </c>
      <c r="E107" s="404"/>
      <c r="F107" s="571"/>
      <c r="G107" s="404"/>
      <c r="H107" s="404"/>
      <c r="I107" s="404"/>
      <c r="J107" s="404"/>
      <c r="K107" s="404"/>
      <c r="L107" s="404"/>
      <c r="M107" s="404"/>
      <c r="N107" s="404"/>
      <c r="O107" s="404"/>
      <c r="P107" s="404"/>
      <c r="Q107" s="404"/>
      <c r="R107" s="404"/>
      <c r="S107" s="404"/>
      <c r="T107" s="404"/>
      <c r="U107" s="404"/>
      <c r="V107" s="404"/>
      <c r="W107" s="404"/>
      <c r="X107" s="404"/>
      <c r="Y107" s="404"/>
      <c r="Z107" s="404"/>
      <c r="AA107" s="404"/>
      <c r="AB107" s="404"/>
      <c r="AC107" s="404"/>
      <c r="AD107" s="404"/>
      <c r="AE107" s="404"/>
      <c r="AF107" s="569"/>
      <c r="AG107" s="462"/>
      <c r="AH107" s="462"/>
      <c r="AI107" s="462"/>
      <c r="AJ107" s="599"/>
    </row>
    <row r="108" spans="1:36" ht="15" customHeight="1" x14ac:dyDescent="0.25">
      <c r="A108" s="25"/>
      <c r="B108" s="572"/>
      <c r="C108" s="404"/>
      <c r="D108" s="404" t="s">
        <v>533</v>
      </c>
      <c r="E108" s="404" t="s">
        <v>95</v>
      </c>
      <c r="F108" s="571"/>
      <c r="G108" s="404">
        <v>6940</v>
      </c>
      <c r="H108" s="404">
        <v>7491</v>
      </c>
      <c r="I108" s="404">
        <v>8252</v>
      </c>
      <c r="J108" s="404">
        <v>6926</v>
      </c>
      <c r="K108" s="404">
        <v>11801</v>
      </c>
      <c r="L108" s="404">
        <v>5517</v>
      </c>
      <c r="M108" s="404">
        <v>13500</v>
      </c>
      <c r="N108" s="404">
        <v>4942</v>
      </c>
      <c r="O108" s="404">
        <v>6200</v>
      </c>
      <c r="P108" s="404">
        <v>7984</v>
      </c>
      <c r="Q108" s="404">
        <v>2443</v>
      </c>
      <c r="R108" s="404">
        <v>3189</v>
      </c>
      <c r="S108" s="404">
        <v>7984</v>
      </c>
      <c r="T108" s="404">
        <v>5387</v>
      </c>
      <c r="U108" s="404">
        <v>0</v>
      </c>
      <c r="V108" s="404">
        <v>0</v>
      </c>
      <c r="W108" s="404">
        <v>5154</v>
      </c>
      <c r="X108" s="404">
        <v>7127</v>
      </c>
      <c r="Y108" s="404">
        <v>11500</v>
      </c>
      <c r="Z108" s="404">
        <v>5154</v>
      </c>
      <c r="AA108" s="404">
        <v>13025</v>
      </c>
      <c r="AB108" s="404">
        <v>0</v>
      </c>
      <c r="AC108" s="404">
        <v>5154</v>
      </c>
      <c r="AD108" s="404">
        <v>11550</v>
      </c>
      <c r="AE108" s="404"/>
      <c r="AF108" s="569">
        <v>10417</v>
      </c>
      <c r="AG108" s="462"/>
      <c r="AH108" s="462"/>
      <c r="AI108" s="462"/>
      <c r="AJ108" s="599"/>
    </row>
    <row r="109" spans="1:36" s="465" customFormat="1" ht="15" customHeight="1" x14ac:dyDescent="0.25">
      <c r="A109" s="25"/>
      <c r="B109" s="572"/>
      <c r="C109" s="404"/>
      <c r="D109" s="404" t="s">
        <v>534</v>
      </c>
      <c r="E109" s="404" t="s">
        <v>95</v>
      </c>
      <c r="F109" s="571"/>
      <c r="G109" s="404">
        <v>0</v>
      </c>
      <c r="H109" s="404">
        <v>0</v>
      </c>
      <c r="I109" s="404">
        <v>0</v>
      </c>
      <c r="J109" s="404">
        <v>0</v>
      </c>
      <c r="K109" s="404">
        <v>0</v>
      </c>
      <c r="L109" s="404">
        <v>0</v>
      </c>
      <c r="M109" s="404">
        <v>0</v>
      </c>
      <c r="N109" s="404">
        <v>0</v>
      </c>
      <c r="O109" s="404">
        <v>0</v>
      </c>
      <c r="P109" s="404">
        <v>0</v>
      </c>
      <c r="Q109" s="404"/>
      <c r="R109" s="404"/>
      <c r="S109" s="404">
        <v>0</v>
      </c>
      <c r="T109" s="404">
        <v>0</v>
      </c>
      <c r="U109" s="404">
        <v>0</v>
      </c>
      <c r="V109" s="404">
        <v>0</v>
      </c>
      <c r="W109" s="404">
        <v>0</v>
      </c>
      <c r="X109" s="404">
        <v>0</v>
      </c>
      <c r="Y109" s="404">
        <v>0</v>
      </c>
      <c r="Z109" s="404">
        <v>0</v>
      </c>
      <c r="AA109" s="404">
        <v>0</v>
      </c>
      <c r="AB109" s="404">
        <v>0</v>
      </c>
      <c r="AC109" s="404">
        <v>0</v>
      </c>
      <c r="AD109" s="404">
        <v>0</v>
      </c>
      <c r="AE109" s="404"/>
      <c r="AF109" s="569">
        <v>0</v>
      </c>
      <c r="AG109" s="462"/>
      <c r="AH109" s="462"/>
      <c r="AI109" s="462"/>
      <c r="AJ109" s="599"/>
    </row>
    <row r="110" spans="1:36" s="471" customFormat="1" ht="15" customHeight="1" x14ac:dyDescent="0.25">
      <c r="A110" s="25"/>
      <c r="B110" s="572"/>
      <c r="C110" s="404"/>
      <c r="D110" s="404" t="s">
        <v>535</v>
      </c>
      <c r="E110" s="404" t="s">
        <v>95</v>
      </c>
      <c r="F110" s="571"/>
      <c r="G110" s="404">
        <v>0</v>
      </c>
      <c r="H110" s="404">
        <v>800</v>
      </c>
      <c r="I110" s="404">
        <v>518</v>
      </c>
      <c r="J110" s="404">
        <v>0</v>
      </c>
      <c r="K110" s="404">
        <v>0</v>
      </c>
      <c r="L110" s="404">
        <v>227</v>
      </c>
      <c r="M110" s="404">
        <v>340</v>
      </c>
      <c r="N110" s="404">
        <v>220</v>
      </c>
      <c r="O110" s="404">
        <v>0</v>
      </c>
      <c r="P110" s="404">
        <v>0</v>
      </c>
      <c r="Q110" s="404">
        <v>140</v>
      </c>
      <c r="R110" s="404"/>
      <c r="S110" s="404">
        <v>0</v>
      </c>
      <c r="T110" s="404">
        <v>0</v>
      </c>
      <c r="U110" s="404">
        <v>495</v>
      </c>
      <c r="V110" s="404">
        <v>2000</v>
      </c>
      <c r="W110" s="404">
        <v>120</v>
      </c>
      <c r="X110" s="404">
        <v>50</v>
      </c>
      <c r="Y110" s="404">
        <v>0</v>
      </c>
      <c r="Z110" s="404">
        <v>150</v>
      </c>
      <c r="AA110" s="404">
        <v>900</v>
      </c>
      <c r="AB110" s="404">
        <v>495</v>
      </c>
      <c r="AC110" s="404">
        <v>25</v>
      </c>
      <c r="AD110" s="404">
        <v>0</v>
      </c>
      <c r="AE110" s="404"/>
      <c r="AF110" s="569">
        <v>140</v>
      </c>
      <c r="AG110" s="462"/>
      <c r="AH110" s="462"/>
      <c r="AI110" s="462"/>
      <c r="AJ110" s="599"/>
    </row>
    <row r="111" spans="1:36" ht="15" customHeight="1" x14ac:dyDescent="0.25">
      <c r="A111" s="25"/>
      <c r="B111" s="572"/>
      <c r="C111" s="404"/>
      <c r="D111" s="404" t="s">
        <v>536</v>
      </c>
      <c r="E111" s="404" t="s">
        <v>95</v>
      </c>
      <c r="F111" s="571"/>
      <c r="G111" s="404">
        <v>0</v>
      </c>
      <c r="H111" s="404">
        <v>0</v>
      </c>
      <c r="I111" s="404">
        <v>0</v>
      </c>
      <c r="J111" s="404">
        <v>0</v>
      </c>
      <c r="K111" s="404">
        <v>0</v>
      </c>
      <c r="L111" s="404">
        <v>0</v>
      </c>
      <c r="M111" s="404">
        <v>0</v>
      </c>
      <c r="N111" s="404">
        <v>0</v>
      </c>
      <c r="O111" s="404">
        <v>0</v>
      </c>
      <c r="P111" s="404">
        <v>0</v>
      </c>
      <c r="Q111" s="404"/>
      <c r="R111" s="404"/>
      <c r="S111" s="404">
        <v>0</v>
      </c>
      <c r="T111" s="404">
        <v>0</v>
      </c>
      <c r="U111" s="404">
        <v>0</v>
      </c>
      <c r="V111" s="404">
        <v>0</v>
      </c>
      <c r="W111" s="404">
        <v>0</v>
      </c>
      <c r="X111" s="404">
        <v>0</v>
      </c>
      <c r="Y111" s="404">
        <v>0</v>
      </c>
      <c r="Z111" s="404">
        <v>0</v>
      </c>
      <c r="AA111" s="404">
        <v>0</v>
      </c>
      <c r="AB111" s="404">
        <v>0</v>
      </c>
      <c r="AC111" s="404">
        <v>0</v>
      </c>
      <c r="AD111" s="404">
        <v>0</v>
      </c>
      <c r="AE111" s="404"/>
      <c r="AF111" s="569">
        <v>0</v>
      </c>
      <c r="AG111" s="462"/>
      <c r="AH111" s="462"/>
      <c r="AI111" s="462"/>
      <c r="AJ111" s="599"/>
    </row>
    <row r="112" spans="1:36" s="465" customFormat="1" ht="15" customHeight="1" x14ac:dyDescent="0.25">
      <c r="A112" s="25"/>
      <c r="B112" s="572"/>
      <c r="C112" s="404"/>
      <c r="D112" s="404" t="s">
        <v>537</v>
      </c>
      <c r="E112" s="404" t="s">
        <v>96</v>
      </c>
      <c r="F112" s="571"/>
      <c r="G112" s="576"/>
      <c r="H112" s="404"/>
      <c r="I112" s="404"/>
      <c r="J112" s="404"/>
      <c r="K112" s="404"/>
      <c r="L112" s="404"/>
      <c r="M112" s="404"/>
      <c r="N112" s="404"/>
      <c r="O112" s="404"/>
      <c r="P112" s="404"/>
      <c r="Q112" s="404"/>
      <c r="R112" s="404"/>
      <c r="S112" s="404"/>
      <c r="T112" s="404"/>
      <c r="U112" s="404"/>
      <c r="V112" s="404"/>
      <c r="W112" s="404"/>
      <c r="X112" s="404"/>
      <c r="Y112" s="404"/>
      <c r="Z112" s="404"/>
      <c r="AA112" s="404"/>
      <c r="AB112" s="576"/>
      <c r="AC112" s="576"/>
      <c r="AD112" s="576"/>
      <c r="AE112" s="404"/>
      <c r="AF112" s="404"/>
      <c r="AG112" s="462"/>
      <c r="AH112" s="462"/>
      <c r="AI112" s="462"/>
      <c r="AJ112" s="599"/>
    </row>
    <row r="113" spans="1:36" s="471" customFormat="1" ht="15" customHeight="1" x14ac:dyDescent="0.25">
      <c r="A113" s="25"/>
      <c r="B113" s="572"/>
      <c r="C113" s="404"/>
      <c r="D113" s="404"/>
      <c r="E113" s="404"/>
      <c r="F113" s="571"/>
      <c r="G113" s="577"/>
      <c r="H113" s="577"/>
      <c r="I113" s="577"/>
      <c r="J113" s="577"/>
      <c r="K113" s="404"/>
      <c r="L113" s="578"/>
      <c r="M113" s="577"/>
      <c r="N113" s="577"/>
      <c r="O113" s="578"/>
      <c r="P113" s="577"/>
      <c r="Q113" s="577"/>
      <c r="R113" s="577"/>
      <c r="S113" s="577"/>
      <c r="T113" s="577"/>
      <c r="U113" s="577"/>
      <c r="V113" s="577"/>
      <c r="W113" s="577"/>
      <c r="X113" s="577"/>
      <c r="Y113" s="577"/>
      <c r="Z113" s="577"/>
      <c r="AA113" s="577"/>
      <c r="AB113" s="577"/>
      <c r="AC113" s="577"/>
      <c r="AD113" s="578"/>
      <c r="AE113" s="577"/>
      <c r="AF113" s="577"/>
      <c r="AG113" s="462"/>
      <c r="AH113" s="462"/>
      <c r="AI113" s="462"/>
      <c r="AJ113" s="599"/>
    </row>
    <row r="114" spans="1:36" ht="15" customHeight="1" x14ac:dyDescent="0.35">
      <c r="A114" s="25"/>
      <c r="B114" s="572"/>
      <c r="C114" s="404" t="s">
        <v>97</v>
      </c>
      <c r="D114" s="404"/>
      <c r="E114" s="404" t="s">
        <v>538</v>
      </c>
      <c r="F114" s="571"/>
      <c r="G114" s="579"/>
      <c r="H114" s="579"/>
      <c r="I114" s="579"/>
      <c r="J114" s="579"/>
      <c r="K114" s="404"/>
      <c r="L114" s="579"/>
      <c r="M114" s="579"/>
      <c r="N114" s="579"/>
      <c r="O114" s="579"/>
      <c r="P114" s="579"/>
      <c r="Q114" s="579"/>
      <c r="R114" s="579"/>
      <c r="S114" s="579"/>
      <c r="T114" s="579"/>
      <c r="U114" s="579"/>
      <c r="V114" s="579"/>
      <c r="W114" s="579"/>
      <c r="X114" s="579"/>
      <c r="Y114" s="579"/>
      <c r="Z114" s="579"/>
      <c r="AA114" s="579"/>
      <c r="AB114" s="579"/>
      <c r="AC114" s="579"/>
      <c r="AD114" s="579"/>
      <c r="AE114" s="579"/>
      <c r="AF114" s="579"/>
      <c r="AG114" s="462"/>
      <c r="AH114" s="462"/>
      <c r="AI114" s="462"/>
      <c r="AJ114" s="599"/>
    </row>
    <row r="115" spans="1:36" s="465" customFormat="1" ht="15" customHeight="1" x14ac:dyDescent="0.25">
      <c r="A115" s="25"/>
      <c r="D115" s="552"/>
      <c r="E115" s="552"/>
      <c r="F115" s="547"/>
      <c r="G115" s="576"/>
      <c r="H115" s="576"/>
      <c r="I115" s="576"/>
      <c r="J115" s="576"/>
      <c r="K115" s="404"/>
      <c r="L115" s="576"/>
      <c r="M115" s="576"/>
      <c r="N115" s="576"/>
      <c r="O115" s="576"/>
      <c r="P115" s="576"/>
      <c r="Q115" s="576"/>
      <c r="R115" s="576"/>
      <c r="S115" s="576"/>
      <c r="T115" s="576"/>
      <c r="U115" s="576"/>
      <c r="V115" s="576"/>
      <c r="W115" s="576"/>
      <c r="X115" s="576"/>
      <c r="Y115" s="576"/>
      <c r="Z115" s="576"/>
      <c r="AA115" s="576"/>
      <c r="AB115" s="576"/>
      <c r="AC115" s="576"/>
      <c r="AD115" s="576"/>
      <c r="AE115" s="576"/>
      <c r="AF115" s="576"/>
      <c r="AG115" s="464"/>
      <c r="AH115" s="464"/>
      <c r="AI115" s="464"/>
      <c r="AJ115" s="586"/>
    </row>
    <row r="116" spans="1:36" s="471" customFormat="1" ht="26.25" x14ac:dyDescent="0.4">
      <c r="A116" s="277"/>
      <c r="B116" s="278"/>
      <c r="C116" s="284" t="s">
        <v>605</v>
      </c>
      <c r="D116" s="278"/>
      <c r="E116" s="279"/>
      <c r="F116" s="279"/>
      <c r="G116" s="280"/>
      <c r="H116" s="280"/>
      <c r="I116" s="281"/>
      <c r="J116" s="280"/>
      <c r="K116" s="280"/>
      <c r="L116" s="282"/>
      <c r="M116" s="280"/>
      <c r="N116" s="280"/>
      <c r="O116" s="282"/>
      <c r="P116" s="280"/>
      <c r="Q116" s="280"/>
      <c r="R116" s="281"/>
      <c r="S116" s="281"/>
      <c r="T116" s="280"/>
      <c r="U116" s="280"/>
      <c r="V116" s="280"/>
      <c r="W116" s="280"/>
      <c r="X116" s="280"/>
      <c r="Y116" s="280"/>
      <c r="Z116" s="280"/>
      <c r="AA116" s="280"/>
      <c r="AB116" s="280"/>
      <c r="AC116" s="280"/>
      <c r="AD116" s="282"/>
      <c r="AE116" s="280"/>
      <c r="AF116" s="280"/>
      <c r="AG116" s="283"/>
      <c r="AH116" s="283"/>
      <c r="AI116" s="283"/>
      <c r="AJ116" s="600"/>
    </row>
    <row r="117" spans="1:36" s="471" customFormat="1" ht="15" customHeight="1" x14ac:dyDescent="0.2">
      <c r="A117" s="277"/>
      <c r="B117" s="278"/>
      <c r="C117" s="278"/>
      <c r="D117" s="278"/>
      <c r="E117" s="279"/>
      <c r="F117" s="279"/>
      <c r="G117" s="280"/>
      <c r="H117" s="280"/>
      <c r="I117" s="281"/>
      <c r="J117" s="280"/>
      <c r="K117" s="280"/>
      <c r="L117" s="282"/>
      <c r="M117" s="280"/>
      <c r="N117" s="280"/>
      <c r="O117" s="282"/>
      <c r="P117" s="280"/>
      <c r="Q117" s="280"/>
      <c r="R117" s="281"/>
      <c r="S117" s="281"/>
      <c r="T117" s="280"/>
      <c r="U117" s="280"/>
      <c r="V117" s="280"/>
      <c r="W117" s="280"/>
      <c r="X117" s="280"/>
      <c r="Y117" s="280"/>
      <c r="Z117" s="280"/>
      <c r="AA117" s="280"/>
      <c r="AB117" s="280"/>
      <c r="AC117" s="280"/>
      <c r="AD117" s="282"/>
      <c r="AE117" s="280"/>
      <c r="AF117" s="280"/>
      <c r="AG117" s="283"/>
      <c r="AH117" s="283"/>
      <c r="AI117" s="283"/>
      <c r="AJ117" s="600"/>
    </row>
    <row r="118" spans="1:36" s="471" customFormat="1" ht="15" customHeight="1" x14ac:dyDescent="0.2">
      <c r="A118" s="277"/>
      <c r="B118" s="278"/>
      <c r="C118" s="278"/>
      <c r="D118" s="278"/>
      <c r="E118" s="279"/>
      <c r="F118" s="279"/>
      <c r="G118" s="280"/>
      <c r="H118" s="280"/>
      <c r="I118" s="281"/>
      <c r="J118" s="280"/>
      <c r="K118" s="280"/>
      <c r="L118" s="282"/>
      <c r="M118" s="280"/>
      <c r="N118" s="280"/>
      <c r="O118" s="282"/>
      <c r="P118" s="280"/>
      <c r="Q118" s="280"/>
      <c r="R118" s="281"/>
      <c r="S118" s="281"/>
      <c r="T118" s="280"/>
      <c r="U118" s="280"/>
      <c r="V118" s="280"/>
      <c r="W118" s="280"/>
      <c r="X118" s="280"/>
      <c r="Y118" s="280"/>
      <c r="Z118" s="280"/>
      <c r="AA118" s="280"/>
      <c r="AB118" s="280"/>
      <c r="AC118" s="280"/>
      <c r="AD118" s="282"/>
      <c r="AE118" s="280"/>
      <c r="AF118" s="280"/>
      <c r="AG118" s="283"/>
      <c r="AH118" s="283"/>
      <c r="AI118" s="283"/>
      <c r="AJ118" s="600"/>
    </row>
    <row r="119" spans="1:36" s="471" customFormat="1" ht="15" customHeight="1" x14ac:dyDescent="0.25">
      <c r="A119" s="25"/>
      <c r="B119" s="548"/>
      <c r="C119" s="548"/>
      <c r="D119" s="580" t="s">
        <v>152</v>
      </c>
      <c r="E119" s="404"/>
      <c r="F119" s="581"/>
      <c r="G119" s="172"/>
      <c r="H119" s="172"/>
      <c r="I119" s="142"/>
      <c r="J119" s="172"/>
      <c r="K119" s="172"/>
      <c r="L119" s="163"/>
      <c r="M119" s="172"/>
      <c r="N119" s="172"/>
      <c r="O119" s="163"/>
      <c r="P119" s="172"/>
      <c r="Q119" s="172"/>
      <c r="R119" s="142"/>
      <c r="S119" s="142"/>
      <c r="T119" s="172"/>
      <c r="U119" s="172"/>
      <c r="V119" s="172"/>
      <c r="W119" s="172"/>
      <c r="X119" s="172"/>
      <c r="Y119" s="172"/>
      <c r="Z119" s="172"/>
      <c r="AA119" s="172"/>
      <c r="AB119" s="172"/>
      <c r="AC119" s="172"/>
      <c r="AD119" s="163"/>
      <c r="AE119" s="172"/>
      <c r="AF119" s="172"/>
      <c r="AG119" s="357" t="s">
        <v>142</v>
      </c>
      <c r="AH119" s="357" t="s">
        <v>142</v>
      </c>
      <c r="AI119" s="357" t="s">
        <v>142</v>
      </c>
      <c r="AJ119" s="601" t="s">
        <v>142</v>
      </c>
    </row>
    <row r="120" spans="1:36" s="471" customFormat="1" ht="15" customHeight="1" x14ac:dyDescent="0.25">
      <c r="A120" s="25"/>
      <c r="B120" s="548"/>
      <c r="C120" s="548"/>
      <c r="D120" s="580" t="s">
        <v>153</v>
      </c>
      <c r="E120" s="404"/>
      <c r="F120" s="581"/>
      <c r="G120" s="462" t="s">
        <v>939</v>
      </c>
      <c r="H120" s="462"/>
      <c r="I120" s="462"/>
      <c r="J120" s="462"/>
      <c r="K120" s="462"/>
      <c r="L120" s="462"/>
      <c r="M120" s="462"/>
      <c r="N120" s="462"/>
      <c r="O120" s="462"/>
      <c r="P120" s="462"/>
      <c r="Q120" s="462"/>
      <c r="R120" s="462"/>
      <c r="S120" s="462"/>
      <c r="T120" s="462"/>
      <c r="U120" s="462"/>
      <c r="V120" s="462"/>
      <c r="W120" s="462"/>
      <c r="X120" s="462"/>
      <c r="Y120" s="462"/>
      <c r="Z120" s="462"/>
      <c r="AA120" s="462"/>
      <c r="AB120" s="462"/>
      <c r="AC120" s="462"/>
      <c r="AD120" s="462"/>
      <c r="AE120" s="462"/>
      <c r="AF120" s="462"/>
      <c r="AG120" s="358" t="s">
        <v>291</v>
      </c>
      <c r="AH120" s="358" t="s">
        <v>886</v>
      </c>
      <c r="AI120" s="358" t="s">
        <v>887</v>
      </c>
      <c r="AJ120" s="602" t="s">
        <v>888</v>
      </c>
    </row>
    <row r="121" spans="1:36" s="471" customFormat="1" ht="15" customHeight="1" x14ac:dyDescent="0.25">
      <c r="A121" s="25"/>
      <c r="B121" s="548"/>
      <c r="C121" s="548"/>
      <c r="D121" s="404"/>
      <c r="E121" s="404"/>
      <c r="F121" s="581" t="s">
        <v>817</v>
      </c>
      <c r="G121" s="462"/>
      <c r="H121" s="462"/>
      <c r="I121" s="462"/>
      <c r="J121" s="462"/>
      <c r="K121" s="462"/>
      <c r="L121" s="462"/>
      <c r="M121" s="462"/>
      <c r="N121" s="462"/>
      <c r="O121" s="462"/>
      <c r="P121" s="462"/>
      <c r="Q121" s="462"/>
      <c r="R121" s="462"/>
      <c r="S121" s="462"/>
      <c r="T121" s="462"/>
      <c r="U121" s="462"/>
      <c r="V121" s="462"/>
      <c r="W121" s="462"/>
      <c r="X121" s="462"/>
      <c r="Y121" s="462"/>
      <c r="Z121" s="462"/>
      <c r="AA121" s="462"/>
      <c r="AB121" s="462"/>
      <c r="AC121" s="462"/>
      <c r="AD121" s="462"/>
      <c r="AE121" s="462"/>
      <c r="AF121" s="462"/>
      <c r="AG121" s="357"/>
      <c r="AH121" s="357"/>
      <c r="AI121" s="357"/>
      <c r="AJ121" s="603"/>
    </row>
    <row r="122" spans="1:36" s="471" customFormat="1" ht="15" customHeight="1" x14ac:dyDescent="0.25">
      <c r="A122" s="25"/>
      <c r="B122" s="548"/>
      <c r="C122" s="548"/>
      <c r="D122" s="404"/>
      <c r="E122" s="404"/>
      <c r="F122" s="581"/>
      <c r="G122" s="462"/>
      <c r="H122" s="462"/>
      <c r="I122" s="462"/>
      <c r="J122" s="462"/>
      <c r="K122" s="462"/>
      <c r="L122" s="462"/>
      <c r="M122" s="462"/>
      <c r="N122" s="462"/>
      <c r="O122" s="462"/>
      <c r="P122" s="462"/>
      <c r="Q122" s="462"/>
      <c r="R122" s="462"/>
      <c r="S122" s="462"/>
      <c r="T122" s="462"/>
      <c r="U122" s="462"/>
      <c r="V122" s="462"/>
      <c r="W122" s="462"/>
      <c r="X122" s="462"/>
      <c r="Y122" s="462"/>
      <c r="Z122" s="462"/>
      <c r="AA122" s="462"/>
      <c r="AB122" s="462"/>
      <c r="AC122" s="462"/>
      <c r="AD122" s="462"/>
      <c r="AE122" s="462"/>
      <c r="AF122" s="462"/>
      <c r="AG122" s="357"/>
      <c r="AH122" s="357"/>
      <c r="AI122" s="357"/>
      <c r="AJ122" s="603"/>
    </row>
    <row r="123" spans="1:36" s="471" customFormat="1" ht="15" customHeight="1" x14ac:dyDescent="0.25">
      <c r="A123" s="25"/>
      <c r="B123" s="548"/>
      <c r="C123" s="548"/>
      <c r="D123" s="404" t="s">
        <v>606</v>
      </c>
      <c r="E123" s="404" t="s">
        <v>84</v>
      </c>
      <c r="F123" s="404" t="s">
        <v>818</v>
      </c>
      <c r="G123" s="462"/>
      <c r="H123" s="462"/>
      <c r="I123" s="462"/>
      <c r="J123" s="462"/>
      <c r="K123" s="462"/>
      <c r="L123" s="462"/>
      <c r="M123" s="462"/>
      <c r="N123" s="462"/>
      <c r="O123" s="462"/>
      <c r="P123" s="462"/>
      <c r="Q123" s="462"/>
      <c r="R123" s="462"/>
      <c r="S123" s="462"/>
      <c r="T123" s="462"/>
      <c r="U123" s="462"/>
      <c r="V123" s="462"/>
      <c r="W123" s="462"/>
      <c r="X123" s="462"/>
      <c r="Y123" s="462"/>
      <c r="Z123" s="462"/>
      <c r="AA123" s="462"/>
      <c r="AB123" s="462"/>
      <c r="AC123" s="462"/>
      <c r="AD123" s="462"/>
      <c r="AE123" s="462"/>
      <c r="AF123" s="462"/>
      <c r="AG123" s="357">
        <v>10.199999999999999</v>
      </c>
      <c r="AH123" s="357">
        <v>8</v>
      </c>
      <c r="AI123" s="357">
        <v>8</v>
      </c>
      <c r="AJ123" s="601">
        <v>8</v>
      </c>
    </row>
    <row r="124" spans="1:36" s="471" customFormat="1" ht="15" customHeight="1" x14ac:dyDescent="0.25">
      <c r="A124" s="25"/>
      <c r="B124" s="548"/>
      <c r="C124" s="548"/>
      <c r="D124" s="404" t="s">
        <v>607</v>
      </c>
      <c r="E124" s="404" t="s">
        <v>84</v>
      </c>
      <c r="F124" s="404" t="s">
        <v>819</v>
      </c>
      <c r="G124" s="462"/>
      <c r="H124" s="462"/>
      <c r="I124" s="462"/>
      <c r="J124" s="462"/>
      <c r="K124" s="462"/>
      <c r="L124" s="462"/>
      <c r="M124" s="462"/>
      <c r="N124" s="462"/>
      <c r="O124" s="462"/>
      <c r="P124" s="462"/>
      <c r="Q124" s="462"/>
      <c r="R124" s="462"/>
      <c r="S124" s="462"/>
      <c r="T124" s="462"/>
      <c r="U124" s="462"/>
      <c r="V124" s="462"/>
      <c r="W124" s="462"/>
      <c r="X124" s="462"/>
      <c r="Y124" s="462"/>
      <c r="Z124" s="462"/>
      <c r="AA124" s="462"/>
      <c r="AB124" s="462"/>
      <c r="AC124" s="462"/>
      <c r="AD124" s="462"/>
      <c r="AE124" s="462"/>
      <c r="AF124" s="462"/>
      <c r="AG124" s="357"/>
      <c r="AH124" s="357">
        <v>19.5</v>
      </c>
      <c r="AI124" s="357">
        <v>32.799999999999997</v>
      </c>
      <c r="AJ124" s="603">
        <v>32.200000000000003</v>
      </c>
    </row>
    <row r="125" spans="1:36" s="471" customFormat="1" ht="15" customHeight="1" x14ac:dyDescent="0.25">
      <c r="A125" s="25"/>
      <c r="B125" s="548"/>
      <c r="C125" s="548"/>
      <c r="D125" s="404" t="s">
        <v>608</v>
      </c>
      <c r="E125" s="404" t="s">
        <v>84</v>
      </c>
      <c r="F125" s="404" t="s">
        <v>820</v>
      </c>
      <c r="G125" s="462"/>
      <c r="H125" s="462"/>
      <c r="I125" s="462"/>
      <c r="J125" s="462"/>
      <c r="K125" s="462"/>
      <c r="L125" s="462"/>
      <c r="M125" s="462"/>
      <c r="N125" s="462"/>
      <c r="O125" s="462"/>
      <c r="P125" s="462"/>
      <c r="Q125" s="462"/>
      <c r="R125" s="462"/>
      <c r="S125" s="462"/>
      <c r="T125" s="462"/>
      <c r="U125" s="462"/>
      <c r="V125" s="462"/>
      <c r="W125" s="462"/>
      <c r="X125" s="462"/>
      <c r="Y125" s="462"/>
      <c r="Z125" s="462"/>
      <c r="AA125" s="462"/>
      <c r="AB125" s="462"/>
      <c r="AC125" s="462"/>
      <c r="AD125" s="462"/>
      <c r="AE125" s="462"/>
      <c r="AF125" s="462"/>
      <c r="AG125" s="357">
        <v>59.7</v>
      </c>
      <c r="AH125" s="357"/>
      <c r="AI125" s="357"/>
      <c r="AJ125" s="603"/>
    </row>
    <row r="126" spans="1:36" s="471" customFormat="1" ht="15" customHeight="1" x14ac:dyDescent="0.25">
      <c r="A126" s="25"/>
      <c r="B126" s="548"/>
      <c r="C126" s="548"/>
      <c r="D126" s="404" t="s">
        <v>609</v>
      </c>
      <c r="E126" s="404" t="s">
        <v>11</v>
      </c>
      <c r="F126" s="442" t="s">
        <v>839</v>
      </c>
      <c r="G126" s="462"/>
      <c r="H126" s="462"/>
      <c r="I126" s="462"/>
      <c r="J126" s="462"/>
      <c r="K126" s="462"/>
      <c r="L126" s="462"/>
      <c r="M126" s="462"/>
      <c r="N126" s="462"/>
      <c r="O126" s="462"/>
      <c r="P126" s="462"/>
      <c r="Q126" s="462"/>
      <c r="R126" s="462"/>
      <c r="S126" s="462"/>
      <c r="T126" s="462"/>
      <c r="U126" s="462"/>
      <c r="V126" s="462"/>
      <c r="W126" s="462"/>
      <c r="X126" s="462"/>
      <c r="Y126" s="462"/>
      <c r="Z126" s="462"/>
      <c r="AA126" s="462"/>
      <c r="AB126" s="462"/>
      <c r="AC126" s="462"/>
      <c r="AD126" s="462"/>
      <c r="AE126" s="462"/>
      <c r="AF126" s="462"/>
      <c r="AG126" s="357">
        <v>154100</v>
      </c>
      <c r="AH126" s="357"/>
      <c r="AI126" s="357"/>
      <c r="AJ126" s="603"/>
    </row>
    <row r="127" spans="1:36" s="471" customFormat="1" ht="15" customHeight="1" x14ac:dyDescent="0.25">
      <c r="A127" s="25"/>
      <c r="B127" s="548"/>
      <c r="C127" s="548"/>
      <c r="D127" s="404"/>
      <c r="E127" s="404"/>
      <c r="F127" s="404"/>
      <c r="G127" s="462"/>
      <c r="H127" s="462"/>
      <c r="I127" s="462"/>
      <c r="J127" s="462"/>
      <c r="K127" s="462"/>
      <c r="L127" s="462"/>
      <c r="M127" s="462"/>
      <c r="N127" s="462"/>
      <c r="O127" s="462"/>
      <c r="P127" s="462"/>
      <c r="Q127" s="462"/>
      <c r="R127" s="462"/>
      <c r="S127" s="462"/>
      <c r="T127" s="462"/>
      <c r="U127" s="462"/>
      <c r="V127" s="462"/>
      <c r="W127" s="462"/>
      <c r="X127" s="462"/>
      <c r="Y127" s="462"/>
      <c r="Z127" s="462"/>
      <c r="AA127" s="462"/>
      <c r="AB127" s="462"/>
      <c r="AC127" s="462"/>
      <c r="AD127" s="462"/>
      <c r="AE127" s="462"/>
      <c r="AF127" s="462"/>
      <c r="AG127" s="357"/>
      <c r="AH127" s="357"/>
      <c r="AI127" s="357"/>
      <c r="AJ127" s="603"/>
    </row>
    <row r="128" spans="1:36" s="471" customFormat="1" ht="15" customHeight="1" x14ac:dyDescent="0.25">
      <c r="A128" s="25"/>
      <c r="B128" s="548"/>
      <c r="C128" s="548"/>
      <c r="D128" s="404" t="s">
        <v>610</v>
      </c>
      <c r="E128" s="404" t="s">
        <v>519</v>
      </c>
      <c r="F128" s="404" t="s">
        <v>821</v>
      </c>
      <c r="G128" s="462"/>
      <c r="H128" s="462"/>
      <c r="I128" s="462"/>
      <c r="J128" s="462"/>
      <c r="K128" s="462"/>
      <c r="L128" s="462"/>
      <c r="M128" s="462"/>
      <c r="N128" s="462"/>
      <c r="O128" s="462"/>
      <c r="P128" s="462"/>
      <c r="Q128" s="462"/>
      <c r="R128" s="462"/>
      <c r="S128" s="462"/>
      <c r="T128" s="462"/>
      <c r="U128" s="462"/>
      <c r="V128" s="462"/>
      <c r="W128" s="462"/>
      <c r="X128" s="462"/>
      <c r="Y128" s="462"/>
      <c r="Z128" s="462"/>
      <c r="AA128" s="462"/>
      <c r="AB128" s="462"/>
      <c r="AC128" s="462"/>
      <c r="AD128" s="462"/>
      <c r="AE128" s="462"/>
      <c r="AF128" s="462"/>
      <c r="AG128" s="357">
        <v>0</v>
      </c>
      <c r="AH128" s="357">
        <v>1</v>
      </c>
      <c r="AI128" s="357">
        <v>1</v>
      </c>
      <c r="AJ128" s="601">
        <v>1</v>
      </c>
    </row>
    <row r="129" spans="1:36" s="471" customFormat="1" ht="15" customHeight="1" x14ac:dyDescent="0.25">
      <c r="A129" s="25"/>
      <c r="B129" s="548"/>
      <c r="C129" s="548"/>
      <c r="D129" s="404" t="s">
        <v>611</v>
      </c>
      <c r="E129" s="404" t="s">
        <v>519</v>
      </c>
      <c r="F129" s="404" t="s">
        <v>822</v>
      </c>
      <c r="G129" s="462"/>
      <c r="H129" s="462"/>
      <c r="I129" s="462"/>
      <c r="J129" s="462"/>
      <c r="K129" s="462"/>
      <c r="L129" s="462"/>
      <c r="M129" s="462"/>
      <c r="N129" s="462"/>
      <c r="O129" s="462"/>
      <c r="P129" s="462"/>
      <c r="Q129" s="462"/>
      <c r="R129" s="462"/>
      <c r="S129" s="462"/>
      <c r="T129" s="462"/>
      <c r="U129" s="462"/>
      <c r="V129" s="462"/>
      <c r="W129" s="462"/>
      <c r="X129" s="462"/>
      <c r="Y129" s="462"/>
      <c r="Z129" s="462"/>
      <c r="AA129" s="462"/>
      <c r="AB129" s="462"/>
      <c r="AC129" s="462"/>
      <c r="AD129" s="462"/>
      <c r="AE129" s="462"/>
      <c r="AF129" s="462"/>
      <c r="AG129" s="357">
        <v>1</v>
      </c>
      <c r="AH129" s="357">
        <v>0</v>
      </c>
      <c r="AI129" s="357">
        <v>0</v>
      </c>
      <c r="AJ129" s="601">
        <v>0</v>
      </c>
    </row>
    <row r="130" spans="1:36" s="471" customFormat="1" ht="15" customHeight="1" x14ac:dyDescent="0.25">
      <c r="A130" s="25"/>
      <c r="B130" s="548"/>
      <c r="C130" s="548"/>
      <c r="D130" s="404"/>
      <c r="E130" s="404"/>
      <c r="F130" s="404"/>
      <c r="G130" s="462"/>
      <c r="H130" s="462"/>
      <c r="I130" s="462"/>
      <c r="J130" s="462"/>
      <c r="K130" s="462"/>
      <c r="L130" s="462"/>
      <c r="M130" s="462"/>
      <c r="N130" s="462"/>
      <c r="O130" s="462"/>
      <c r="P130" s="462"/>
      <c r="Q130" s="462"/>
      <c r="R130" s="462"/>
      <c r="S130" s="462"/>
      <c r="T130" s="462"/>
      <c r="U130" s="462"/>
      <c r="V130" s="462"/>
      <c r="W130" s="462"/>
      <c r="X130" s="462"/>
      <c r="Y130" s="462"/>
      <c r="Z130" s="462"/>
      <c r="AA130" s="462"/>
      <c r="AB130" s="462"/>
      <c r="AC130" s="462"/>
      <c r="AD130" s="462"/>
      <c r="AE130" s="462"/>
      <c r="AF130" s="462"/>
      <c r="AG130" s="357"/>
      <c r="AH130" s="357"/>
      <c r="AI130" s="357"/>
      <c r="AJ130" s="601"/>
    </row>
    <row r="131" spans="1:36" s="471" customFormat="1" ht="15" customHeight="1" x14ac:dyDescent="0.25">
      <c r="A131" s="25"/>
      <c r="B131" s="548"/>
      <c r="C131" s="548"/>
      <c r="D131" s="404" t="s">
        <v>612</v>
      </c>
      <c r="E131" s="404" t="s">
        <v>519</v>
      </c>
      <c r="F131" s="404" t="s">
        <v>823</v>
      </c>
      <c r="G131" s="462"/>
      <c r="H131" s="462"/>
      <c r="I131" s="462"/>
      <c r="J131" s="462"/>
      <c r="K131" s="462"/>
      <c r="L131" s="462"/>
      <c r="M131" s="462"/>
      <c r="N131" s="462"/>
      <c r="O131" s="462"/>
      <c r="P131" s="462"/>
      <c r="Q131" s="462"/>
      <c r="R131" s="462"/>
      <c r="S131" s="462"/>
      <c r="T131" s="462"/>
      <c r="U131" s="462"/>
      <c r="V131" s="462"/>
      <c r="W131" s="462"/>
      <c r="X131" s="462"/>
      <c r="Y131" s="462"/>
      <c r="Z131" s="462"/>
      <c r="AA131" s="462"/>
      <c r="AB131" s="462"/>
      <c r="AC131" s="462"/>
      <c r="AD131" s="462"/>
      <c r="AE131" s="462"/>
      <c r="AF131" s="462"/>
      <c r="AG131" s="357">
        <v>0</v>
      </c>
      <c r="AH131" s="357">
        <v>1</v>
      </c>
      <c r="AI131" s="357">
        <v>1</v>
      </c>
      <c r="AJ131" s="601">
        <v>1</v>
      </c>
    </row>
    <row r="132" spans="1:36" s="471" customFormat="1" ht="15" customHeight="1" x14ac:dyDescent="0.25">
      <c r="A132" s="25"/>
      <c r="B132" s="548"/>
      <c r="C132" s="548"/>
      <c r="D132" s="404" t="s">
        <v>613</v>
      </c>
      <c r="E132" s="404" t="s">
        <v>519</v>
      </c>
      <c r="F132" s="404" t="s">
        <v>824</v>
      </c>
      <c r="G132" s="462"/>
      <c r="H132" s="462"/>
      <c r="I132" s="462"/>
      <c r="J132" s="462"/>
      <c r="K132" s="462"/>
      <c r="L132" s="462"/>
      <c r="M132" s="462"/>
      <c r="N132" s="462"/>
      <c r="O132" s="462"/>
      <c r="P132" s="462"/>
      <c r="Q132" s="462"/>
      <c r="R132" s="462"/>
      <c r="S132" s="462"/>
      <c r="T132" s="462"/>
      <c r="U132" s="462"/>
      <c r="V132" s="462"/>
      <c r="W132" s="462"/>
      <c r="X132" s="462"/>
      <c r="Y132" s="462"/>
      <c r="Z132" s="462"/>
      <c r="AA132" s="462"/>
      <c r="AB132" s="462"/>
      <c r="AC132" s="462"/>
      <c r="AD132" s="462"/>
      <c r="AE132" s="462"/>
      <c r="AF132" s="462"/>
      <c r="AG132" s="357">
        <v>0</v>
      </c>
      <c r="AH132" s="357">
        <v>0</v>
      </c>
      <c r="AI132" s="357">
        <v>0</v>
      </c>
      <c r="AJ132" s="601">
        <v>0</v>
      </c>
    </row>
    <row r="133" spans="1:36" s="471" customFormat="1" ht="15" customHeight="1" x14ac:dyDescent="0.25">
      <c r="A133" s="25"/>
      <c r="B133" s="548"/>
      <c r="C133" s="548"/>
      <c r="D133" s="404" t="s">
        <v>614</v>
      </c>
      <c r="E133" s="404" t="s">
        <v>519</v>
      </c>
      <c r="F133" s="404" t="s">
        <v>825</v>
      </c>
      <c r="G133" s="462"/>
      <c r="H133" s="462"/>
      <c r="I133" s="462"/>
      <c r="J133" s="462"/>
      <c r="K133" s="462"/>
      <c r="L133" s="462"/>
      <c r="M133" s="462"/>
      <c r="N133" s="462"/>
      <c r="O133" s="462"/>
      <c r="P133" s="462"/>
      <c r="Q133" s="462"/>
      <c r="R133" s="462"/>
      <c r="S133" s="462"/>
      <c r="T133" s="462"/>
      <c r="U133" s="462"/>
      <c r="V133" s="462"/>
      <c r="W133" s="462"/>
      <c r="X133" s="462"/>
      <c r="Y133" s="462"/>
      <c r="Z133" s="462"/>
      <c r="AA133" s="462"/>
      <c r="AB133" s="462"/>
      <c r="AC133" s="462"/>
      <c r="AD133" s="462"/>
      <c r="AE133" s="462"/>
      <c r="AF133" s="462"/>
      <c r="AG133" s="357">
        <v>0</v>
      </c>
      <c r="AH133" s="357">
        <v>0</v>
      </c>
      <c r="AI133" s="357">
        <v>0</v>
      </c>
      <c r="AJ133" s="601">
        <v>0</v>
      </c>
    </row>
    <row r="134" spans="1:36" s="471" customFormat="1" ht="15" customHeight="1" x14ac:dyDescent="0.25">
      <c r="A134" s="25"/>
      <c r="B134" s="548"/>
      <c r="C134" s="548"/>
      <c r="D134" s="404" t="s">
        <v>615</v>
      </c>
      <c r="E134" s="404" t="s">
        <v>519</v>
      </c>
      <c r="F134" s="404" t="s">
        <v>826</v>
      </c>
      <c r="G134" s="462"/>
      <c r="H134" s="462"/>
      <c r="I134" s="462"/>
      <c r="J134" s="462"/>
      <c r="K134" s="462"/>
      <c r="L134" s="462"/>
      <c r="M134" s="462"/>
      <c r="N134" s="462"/>
      <c r="O134" s="462"/>
      <c r="P134" s="462"/>
      <c r="Q134" s="462"/>
      <c r="R134" s="462"/>
      <c r="S134" s="462"/>
      <c r="T134" s="462"/>
      <c r="U134" s="462"/>
      <c r="V134" s="462"/>
      <c r="W134" s="462"/>
      <c r="X134" s="462"/>
      <c r="Y134" s="462"/>
      <c r="Z134" s="462"/>
      <c r="AA134" s="462"/>
      <c r="AB134" s="462"/>
      <c r="AC134" s="462"/>
      <c r="AD134" s="462"/>
      <c r="AE134" s="462"/>
      <c r="AF134" s="462"/>
      <c r="AG134" s="357">
        <v>0</v>
      </c>
      <c r="AH134" s="357">
        <v>0</v>
      </c>
      <c r="AI134" s="357">
        <v>0</v>
      </c>
      <c r="AJ134" s="601">
        <v>0</v>
      </c>
    </row>
    <row r="135" spans="1:36" s="471" customFormat="1" ht="15" customHeight="1" x14ac:dyDescent="0.25">
      <c r="A135" s="25"/>
      <c r="B135" s="548"/>
      <c r="C135" s="548"/>
      <c r="D135" s="404" t="s">
        <v>616</v>
      </c>
      <c r="E135" s="404" t="s">
        <v>519</v>
      </c>
      <c r="F135" s="404" t="s">
        <v>827</v>
      </c>
      <c r="G135" s="462"/>
      <c r="H135" s="462"/>
      <c r="I135" s="462"/>
      <c r="J135" s="462"/>
      <c r="K135" s="462"/>
      <c r="L135" s="462"/>
      <c r="M135" s="462"/>
      <c r="N135" s="462"/>
      <c r="O135" s="462"/>
      <c r="P135" s="462"/>
      <c r="Q135" s="462"/>
      <c r="R135" s="462"/>
      <c r="S135" s="462"/>
      <c r="T135" s="462"/>
      <c r="U135" s="462"/>
      <c r="V135" s="462"/>
      <c r="W135" s="462"/>
      <c r="X135" s="462"/>
      <c r="Y135" s="462"/>
      <c r="Z135" s="462"/>
      <c r="AA135" s="462"/>
      <c r="AB135" s="462"/>
      <c r="AC135" s="462"/>
      <c r="AD135" s="462"/>
      <c r="AE135" s="462"/>
      <c r="AF135" s="462"/>
      <c r="AG135" s="357">
        <v>1</v>
      </c>
      <c r="AH135" s="357">
        <v>0</v>
      </c>
      <c r="AI135" s="357">
        <v>0</v>
      </c>
      <c r="AJ135" s="601">
        <v>0</v>
      </c>
    </row>
    <row r="136" spans="1:36" s="471" customFormat="1" ht="15" customHeight="1" x14ac:dyDescent="0.25">
      <c r="A136" s="25"/>
      <c r="B136" s="548"/>
      <c r="C136" s="548"/>
      <c r="D136" s="404"/>
      <c r="E136" s="404"/>
      <c r="F136" s="404"/>
      <c r="G136" s="462"/>
      <c r="H136" s="462"/>
      <c r="I136" s="462"/>
      <c r="J136" s="462"/>
      <c r="K136" s="462"/>
      <c r="L136" s="462"/>
      <c r="M136" s="462"/>
      <c r="N136" s="462"/>
      <c r="O136" s="462"/>
      <c r="P136" s="462"/>
      <c r="Q136" s="462"/>
      <c r="R136" s="462"/>
      <c r="S136" s="462"/>
      <c r="T136" s="462"/>
      <c r="U136" s="462"/>
      <c r="V136" s="462"/>
      <c r="W136" s="462"/>
      <c r="X136" s="462"/>
      <c r="Y136" s="462"/>
      <c r="Z136" s="462"/>
      <c r="AA136" s="462"/>
      <c r="AB136" s="462"/>
      <c r="AC136" s="462"/>
      <c r="AD136" s="462"/>
      <c r="AE136" s="462"/>
      <c r="AF136" s="462"/>
      <c r="AG136" s="357"/>
      <c r="AH136" s="357"/>
      <c r="AI136" s="357"/>
      <c r="AJ136" s="603"/>
    </row>
    <row r="137" spans="1:36" s="471" customFormat="1" ht="15" customHeight="1" x14ac:dyDescent="0.25">
      <c r="A137" s="25"/>
      <c r="B137" s="548"/>
      <c r="C137" s="548"/>
      <c r="D137" s="404" t="s">
        <v>617</v>
      </c>
      <c r="E137" s="404" t="s">
        <v>618</v>
      </c>
      <c r="F137" s="404" t="s">
        <v>828</v>
      </c>
      <c r="G137" s="462"/>
      <c r="H137" s="462"/>
      <c r="I137" s="462"/>
      <c r="J137" s="462"/>
      <c r="K137" s="462"/>
      <c r="L137" s="462"/>
      <c r="M137" s="462"/>
      <c r="N137" s="462"/>
      <c r="O137" s="462"/>
      <c r="P137" s="462"/>
      <c r="Q137" s="462"/>
      <c r="R137" s="462"/>
      <c r="S137" s="462"/>
      <c r="T137" s="462"/>
      <c r="U137" s="462"/>
      <c r="V137" s="462"/>
      <c r="W137" s="462"/>
      <c r="X137" s="462"/>
      <c r="Y137" s="462"/>
      <c r="Z137" s="462"/>
      <c r="AA137" s="462"/>
      <c r="AB137" s="462"/>
      <c r="AC137" s="462"/>
      <c r="AD137" s="462"/>
      <c r="AE137" s="462"/>
      <c r="AF137" s="462"/>
      <c r="AG137" s="357">
        <v>0</v>
      </c>
      <c r="AH137" s="357"/>
      <c r="AI137" s="357"/>
      <c r="AJ137" s="603"/>
    </row>
    <row r="138" spans="1:36" s="471" customFormat="1" ht="15" customHeight="1" x14ac:dyDescent="0.25">
      <c r="A138" s="25"/>
      <c r="B138" s="548"/>
      <c r="C138" s="548"/>
      <c r="D138" s="404" t="s">
        <v>619</v>
      </c>
      <c r="E138" s="404" t="s">
        <v>618</v>
      </c>
      <c r="F138" s="404" t="s">
        <v>829</v>
      </c>
      <c r="G138" s="462"/>
      <c r="H138" s="462"/>
      <c r="I138" s="462"/>
      <c r="J138" s="462"/>
      <c r="K138" s="462"/>
      <c r="L138" s="462"/>
      <c r="M138" s="462"/>
      <c r="N138" s="462"/>
      <c r="O138" s="462"/>
      <c r="P138" s="462"/>
      <c r="Q138" s="462"/>
      <c r="R138" s="462"/>
      <c r="S138" s="462"/>
      <c r="T138" s="462"/>
      <c r="U138" s="462"/>
      <c r="V138" s="462"/>
      <c r="W138" s="462"/>
      <c r="X138" s="462"/>
      <c r="Y138" s="462"/>
      <c r="Z138" s="462"/>
      <c r="AA138" s="462"/>
      <c r="AB138" s="462"/>
      <c r="AC138" s="462"/>
      <c r="AD138" s="462"/>
      <c r="AE138" s="462"/>
      <c r="AF138" s="462"/>
      <c r="AG138" s="357">
        <v>3.4209999999999998</v>
      </c>
      <c r="AH138" s="357"/>
      <c r="AI138" s="357"/>
      <c r="AJ138" s="603"/>
    </row>
    <row r="139" spans="1:36" s="471" customFormat="1" ht="15" customHeight="1" x14ac:dyDescent="0.25">
      <c r="A139" s="25"/>
      <c r="B139" s="548"/>
      <c r="C139" s="548"/>
      <c r="D139" s="404" t="s">
        <v>620</v>
      </c>
      <c r="E139" s="404" t="s">
        <v>621</v>
      </c>
      <c r="F139" s="404" t="s">
        <v>830</v>
      </c>
      <c r="G139" s="462"/>
      <c r="H139" s="462"/>
      <c r="I139" s="462"/>
      <c r="J139" s="462"/>
      <c r="K139" s="462"/>
      <c r="L139" s="462"/>
      <c r="M139" s="462"/>
      <c r="N139" s="462"/>
      <c r="O139" s="462"/>
      <c r="P139" s="462"/>
      <c r="Q139" s="462"/>
      <c r="R139" s="462"/>
      <c r="S139" s="462"/>
      <c r="T139" s="462"/>
      <c r="U139" s="462"/>
      <c r="V139" s="462"/>
      <c r="W139" s="462"/>
      <c r="X139" s="462"/>
      <c r="Y139" s="462"/>
      <c r="Z139" s="462"/>
      <c r="AA139" s="462"/>
      <c r="AB139" s="462"/>
      <c r="AC139" s="462"/>
      <c r="AD139" s="462"/>
      <c r="AE139" s="462"/>
      <c r="AF139" s="462"/>
      <c r="AG139" s="357"/>
      <c r="AH139" s="357"/>
      <c r="AI139" s="357"/>
      <c r="AJ139" s="603"/>
    </row>
    <row r="140" spans="1:36" s="471" customFormat="1" ht="15" customHeight="1" x14ac:dyDescent="0.25">
      <c r="A140" s="25"/>
      <c r="B140" s="548"/>
      <c r="C140" s="548"/>
      <c r="D140" s="404"/>
      <c r="E140" s="404"/>
      <c r="F140" s="404"/>
      <c r="G140" s="462"/>
      <c r="H140" s="462"/>
      <c r="I140" s="462"/>
      <c r="J140" s="462"/>
      <c r="K140" s="462"/>
      <c r="L140" s="462"/>
      <c r="M140" s="462"/>
      <c r="N140" s="462"/>
      <c r="O140" s="462"/>
      <c r="P140" s="462"/>
      <c r="Q140" s="462"/>
      <c r="R140" s="462"/>
      <c r="S140" s="462"/>
      <c r="T140" s="462"/>
      <c r="U140" s="462"/>
      <c r="V140" s="462"/>
      <c r="W140" s="462"/>
      <c r="X140" s="462"/>
      <c r="Y140" s="462"/>
      <c r="Z140" s="462"/>
      <c r="AA140" s="462"/>
      <c r="AB140" s="462"/>
      <c r="AC140" s="462"/>
      <c r="AD140" s="462"/>
      <c r="AE140" s="462"/>
      <c r="AF140" s="462"/>
      <c r="AG140" s="357"/>
      <c r="AH140" s="357"/>
      <c r="AI140" s="357"/>
      <c r="AJ140" s="603"/>
    </row>
    <row r="141" spans="1:36" s="471" customFormat="1" ht="15" customHeight="1" x14ac:dyDescent="0.25">
      <c r="A141" s="25"/>
      <c r="B141" s="548"/>
      <c r="C141" s="548"/>
      <c r="D141" s="404"/>
      <c r="E141" s="404"/>
      <c r="F141" s="404"/>
      <c r="G141" s="462"/>
      <c r="H141" s="462"/>
      <c r="I141" s="462"/>
      <c r="J141" s="462"/>
      <c r="K141" s="462"/>
      <c r="L141" s="462"/>
      <c r="M141" s="462"/>
      <c r="N141" s="462"/>
      <c r="O141" s="462"/>
      <c r="P141" s="462"/>
      <c r="Q141" s="462"/>
      <c r="R141" s="462"/>
      <c r="S141" s="462"/>
      <c r="T141" s="462"/>
      <c r="U141" s="462"/>
      <c r="V141" s="462"/>
      <c r="W141" s="462"/>
      <c r="X141" s="462"/>
      <c r="Y141" s="462"/>
      <c r="Z141" s="462"/>
      <c r="AA141" s="462"/>
      <c r="AB141" s="462"/>
      <c r="AC141" s="462"/>
      <c r="AD141" s="462"/>
      <c r="AE141" s="462"/>
      <c r="AF141" s="462"/>
      <c r="AG141" s="357"/>
      <c r="AH141" s="357"/>
      <c r="AI141" s="357"/>
      <c r="AJ141" s="603"/>
    </row>
    <row r="142" spans="1:36" s="471" customFormat="1" ht="15" customHeight="1" x14ac:dyDescent="0.25">
      <c r="A142" s="25"/>
      <c r="B142" s="548"/>
      <c r="C142" s="548"/>
      <c r="D142" s="404"/>
      <c r="E142" s="404"/>
      <c r="F142" s="404"/>
      <c r="G142" s="462"/>
      <c r="H142" s="462"/>
      <c r="I142" s="462"/>
      <c r="J142" s="462"/>
      <c r="K142" s="462"/>
      <c r="L142" s="462"/>
      <c r="M142" s="462"/>
      <c r="N142" s="462"/>
      <c r="O142" s="462"/>
      <c r="P142" s="462"/>
      <c r="Q142" s="462"/>
      <c r="R142" s="462"/>
      <c r="S142" s="462"/>
      <c r="T142" s="462"/>
      <c r="U142" s="462"/>
      <c r="V142" s="462"/>
      <c r="W142" s="462"/>
      <c r="X142" s="462"/>
      <c r="Y142" s="462"/>
      <c r="Z142" s="462"/>
      <c r="AA142" s="462"/>
      <c r="AB142" s="462"/>
      <c r="AC142" s="462"/>
      <c r="AD142" s="462"/>
      <c r="AE142" s="462"/>
      <c r="AF142" s="462"/>
      <c r="AG142" s="357"/>
      <c r="AH142" s="357"/>
      <c r="AI142" s="357"/>
      <c r="AJ142" s="603"/>
    </row>
    <row r="143" spans="1:36" s="471" customFormat="1" ht="15" customHeight="1" x14ac:dyDescent="0.25">
      <c r="A143" s="25"/>
      <c r="B143" s="548"/>
      <c r="C143" s="548"/>
      <c r="D143" s="404"/>
      <c r="E143" s="404"/>
      <c r="F143" s="404"/>
      <c r="G143" s="462"/>
      <c r="H143" s="462"/>
      <c r="I143" s="462"/>
      <c r="J143" s="462"/>
      <c r="K143" s="462"/>
      <c r="L143" s="462"/>
      <c r="M143" s="462"/>
      <c r="N143" s="462"/>
      <c r="O143" s="462"/>
      <c r="P143" s="462"/>
      <c r="Q143" s="462"/>
      <c r="R143" s="462"/>
      <c r="S143" s="462"/>
      <c r="T143" s="462"/>
      <c r="U143" s="462"/>
      <c r="V143" s="462"/>
      <c r="W143" s="462"/>
      <c r="X143" s="462"/>
      <c r="Y143" s="462"/>
      <c r="Z143" s="462"/>
      <c r="AA143" s="462"/>
      <c r="AB143" s="462"/>
      <c r="AC143" s="462"/>
      <c r="AD143" s="462"/>
      <c r="AE143" s="462"/>
      <c r="AF143" s="462"/>
      <c r="AG143" s="357"/>
      <c r="AH143" s="357"/>
      <c r="AI143" s="357"/>
      <c r="AJ143" s="603"/>
    </row>
    <row r="144" spans="1:36" s="471" customFormat="1" ht="15" customHeight="1" x14ac:dyDescent="0.25">
      <c r="A144" s="25"/>
      <c r="B144" s="548"/>
      <c r="C144" s="548"/>
      <c r="D144" s="404"/>
      <c r="E144" s="404"/>
      <c r="F144" s="404"/>
      <c r="G144" s="462"/>
      <c r="H144" s="462"/>
      <c r="I144" s="462"/>
      <c r="J144" s="462"/>
      <c r="K144" s="462"/>
      <c r="L144" s="462"/>
      <c r="M144" s="462"/>
      <c r="N144" s="462"/>
      <c r="O144" s="462"/>
      <c r="P144" s="462"/>
      <c r="Q144" s="462"/>
      <c r="R144" s="462"/>
      <c r="S144" s="462"/>
      <c r="T144" s="462"/>
      <c r="U144" s="462"/>
      <c r="V144" s="462"/>
      <c r="W144" s="462"/>
      <c r="X144" s="462"/>
      <c r="Y144" s="462"/>
      <c r="Z144" s="462"/>
      <c r="AA144" s="462"/>
      <c r="AB144" s="462"/>
      <c r="AC144" s="462"/>
      <c r="AD144" s="462"/>
      <c r="AE144" s="462"/>
      <c r="AF144" s="462"/>
      <c r="AG144" s="357"/>
      <c r="AH144" s="357"/>
      <c r="AI144" s="357"/>
      <c r="AJ144" s="603"/>
    </row>
    <row r="145" spans="1:36" s="471" customFormat="1" ht="15" customHeight="1" x14ac:dyDescent="0.25">
      <c r="A145" s="25"/>
      <c r="B145" s="548"/>
      <c r="C145" s="404" t="s">
        <v>622</v>
      </c>
      <c r="D145" s="404"/>
      <c r="E145" s="404"/>
      <c r="F145" s="404"/>
      <c r="G145" s="462"/>
      <c r="H145" s="462"/>
      <c r="I145" s="462"/>
      <c r="J145" s="462"/>
      <c r="K145" s="462"/>
      <c r="L145" s="462"/>
      <c r="M145" s="462"/>
      <c r="N145" s="462"/>
      <c r="O145" s="462"/>
      <c r="P145" s="462"/>
      <c r="Q145" s="462"/>
      <c r="R145" s="462"/>
      <c r="S145" s="462"/>
      <c r="T145" s="462"/>
      <c r="U145" s="462"/>
      <c r="V145" s="462"/>
      <c r="W145" s="462"/>
      <c r="X145" s="462"/>
      <c r="Y145" s="462"/>
      <c r="Z145" s="462"/>
      <c r="AA145" s="462"/>
      <c r="AB145" s="462"/>
      <c r="AC145" s="462"/>
      <c r="AD145" s="462"/>
      <c r="AE145" s="462"/>
      <c r="AF145" s="462"/>
      <c r="AG145" s="357"/>
      <c r="AH145" s="357"/>
      <c r="AI145" s="357"/>
      <c r="AJ145" s="603"/>
    </row>
    <row r="146" spans="1:36" s="471" customFormat="1" ht="15" customHeight="1" x14ac:dyDescent="0.35">
      <c r="A146" s="25"/>
      <c r="B146" s="548"/>
      <c r="C146" s="404"/>
      <c r="D146" s="404" t="s">
        <v>492</v>
      </c>
      <c r="E146" s="405" t="s">
        <v>85</v>
      </c>
      <c r="F146" s="405"/>
      <c r="G146" s="462"/>
      <c r="H146" s="462"/>
      <c r="I146" s="462"/>
      <c r="J146" s="462"/>
      <c r="K146" s="462"/>
      <c r="L146" s="462"/>
      <c r="M146" s="462"/>
      <c r="N146" s="462"/>
      <c r="O146" s="462"/>
      <c r="P146" s="462"/>
      <c r="Q146" s="462"/>
      <c r="R146" s="462"/>
      <c r="S146" s="462"/>
      <c r="T146" s="462"/>
      <c r="U146" s="462"/>
      <c r="V146" s="462"/>
      <c r="W146" s="462"/>
      <c r="X146" s="462"/>
      <c r="Y146" s="462"/>
      <c r="Z146" s="462"/>
      <c r="AA146" s="462"/>
      <c r="AB146" s="462"/>
      <c r="AC146" s="462"/>
      <c r="AD146" s="462"/>
      <c r="AE146" s="462"/>
      <c r="AF146" s="462"/>
      <c r="AG146" s="357"/>
      <c r="AH146" s="357"/>
      <c r="AI146" s="357"/>
      <c r="AJ146" s="603"/>
    </row>
    <row r="147" spans="1:36" s="471" customFormat="1" ht="15" customHeight="1" x14ac:dyDescent="0.35">
      <c r="A147" s="25"/>
      <c r="B147" s="548"/>
      <c r="C147" s="404"/>
      <c r="D147" s="404" t="s">
        <v>493</v>
      </c>
      <c r="E147" s="405" t="s">
        <v>85</v>
      </c>
      <c r="F147" s="405"/>
      <c r="G147" s="462"/>
      <c r="H147" s="462"/>
      <c r="I147" s="462"/>
      <c r="J147" s="462"/>
      <c r="K147" s="462"/>
      <c r="L147" s="462"/>
      <c r="M147" s="462"/>
      <c r="N147" s="462"/>
      <c r="O147" s="462"/>
      <c r="P147" s="462"/>
      <c r="Q147" s="462"/>
      <c r="R147" s="462"/>
      <c r="S147" s="462"/>
      <c r="T147" s="462"/>
      <c r="U147" s="462"/>
      <c r="V147" s="462"/>
      <c r="W147" s="462"/>
      <c r="X147" s="462"/>
      <c r="Y147" s="462"/>
      <c r="Z147" s="462"/>
      <c r="AA147" s="462"/>
      <c r="AB147" s="462"/>
      <c r="AC147" s="462"/>
      <c r="AD147" s="462"/>
      <c r="AE147" s="462"/>
      <c r="AF147" s="462"/>
      <c r="AG147" s="357"/>
      <c r="AH147" s="357"/>
      <c r="AI147" s="357"/>
      <c r="AJ147" s="603"/>
    </row>
    <row r="148" spans="1:36" s="471" customFormat="1" ht="15" customHeight="1" x14ac:dyDescent="0.35">
      <c r="A148" s="25"/>
      <c r="B148" s="548"/>
      <c r="C148" s="404"/>
      <c r="D148" s="404" t="s">
        <v>494</v>
      </c>
      <c r="E148" s="405" t="s">
        <v>85</v>
      </c>
      <c r="F148" s="405"/>
      <c r="G148" s="462"/>
      <c r="H148" s="462"/>
      <c r="I148" s="462"/>
      <c r="J148" s="462"/>
      <c r="K148" s="462"/>
      <c r="L148" s="462"/>
      <c r="M148" s="462"/>
      <c r="N148" s="462"/>
      <c r="O148" s="462"/>
      <c r="P148" s="462"/>
      <c r="Q148" s="462"/>
      <c r="R148" s="462"/>
      <c r="S148" s="462"/>
      <c r="T148" s="462"/>
      <c r="U148" s="462"/>
      <c r="V148" s="462"/>
      <c r="W148" s="462"/>
      <c r="X148" s="462"/>
      <c r="Y148" s="462"/>
      <c r="Z148" s="462"/>
      <c r="AA148" s="462"/>
      <c r="AB148" s="462"/>
      <c r="AC148" s="462"/>
      <c r="AD148" s="462"/>
      <c r="AE148" s="462"/>
      <c r="AF148" s="462"/>
      <c r="AG148" s="357"/>
      <c r="AH148" s="357"/>
      <c r="AI148" s="357"/>
      <c r="AJ148" s="603"/>
    </row>
    <row r="149" spans="1:36" s="471" customFormat="1" ht="15" customHeight="1" x14ac:dyDescent="0.35">
      <c r="A149" s="25"/>
      <c r="B149" s="548"/>
      <c r="C149" s="404"/>
      <c r="D149" s="404" t="s">
        <v>495</v>
      </c>
      <c r="E149" s="405" t="s">
        <v>85</v>
      </c>
      <c r="F149" s="405"/>
      <c r="G149" s="462"/>
      <c r="H149" s="462"/>
      <c r="I149" s="462"/>
      <c r="J149" s="462"/>
      <c r="K149" s="462"/>
      <c r="L149" s="462"/>
      <c r="M149" s="462"/>
      <c r="N149" s="462"/>
      <c r="O149" s="462"/>
      <c r="P149" s="462"/>
      <c r="Q149" s="462"/>
      <c r="R149" s="462"/>
      <c r="S149" s="462"/>
      <c r="T149" s="462"/>
      <c r="U149" s="462"/>
      <c r="V149" s="462"/>
      <c r="W149" s="462"/>
      <c r="X149" s="462"/>
      <c r="Y149" s="462"/>
      <c r="Z149" s="462"/>
      <c r="AA149" s="462"/>
      <c r="AB149" s="462"/>
      <c r="AC149" s="462"/>
      <c r="AD149" s="462"/>
      <c r="AE149" s="462"/>
      <c r="AF149" s="462"/>
      <c r="AG149" s="357"/>
      <c r="AH149" s="357"/>
      <c r="AI149" s="357"/>
      <c r="AJ149" s="603"/>
    </row>
    <row r="150" spans="1:36" s="471" customFormat="1" ht="15" customHeight="1" x14ac:dyDescent="0.35">
      <c r="A150" s="25"/>
      <c r="B150" s="548"/>
      <c r="C150" s="404"/>
      <c r="D150" s="404" t="s">
        <v>496</v>
      </c>
      <c r="E150" s="405" t="s">
        <v>85</v>
      </c>
      <c r="F150" s="405"/>
      <c r="G150" s="462"/>
      <c r="H150" s="462"/>
      <c r="I150" s="462"/>
      <c r="J150" s="462"/>
      <c r="K150" s="462"/>
      <c r="L150" s="462"/>
      <c r="M150" s="462"/>
      <c r="N150" s="462"/>
      <c r="O150" s="462"/>
      <c r="P150" s="462"/>
      <c r="Q150" s="462"/>
      <c r="R150" s="462"/>
      <c r="S150" s="462"/>
      <c r="T150" s="462"/>
      <c r="U150" s="462"/>
      <c r="V150" s="462"/>
      <c r="W150" s="462"/>
      <c r="X150" s="462"/>
      <c r="Y150" s="462"/>
      <c r="Z150" s="462"/>
      <c r="AA150" s="462"/>
      <c r="AB150" s="462"/>
      <c r="AC150" s="462"/>
      <c r="AD150" s="462"/>
      <c r="AE150" s="462"/>
      <c r="AF150" s="462"/>
      <c r="AG150" s="357"/>
      <c r="AH150" s="357"/>
      <c r="AI150" s="357"/>
      <c r="AJ150" s="603"/>
    </row>
    <row r="151" spans="1:36" s="471" customFormat="1" ht="15" customHeight="1" x14ac:dyDescent="0.35">
      <c r="A151" s="25"/>
      <c r="B151" s="548"/>
      <c r="C151" s="404"/>
      <c r="D151" s="404" t="s">
        <v>497</v>
      </c>
      <c r="E151" s="405" t="s">
        <v>85</v>
      </c>
      <c r="F151" s="405"/>
      <c r="G151" s="462"/>
      <c r="H151" s="462"/>
      <c r="I151" s="462"/>
      <c r="J151" s="462"/>
      <c r="K151" s="462"/>
      <c r="L151" s="462"/>
      <c r="M151" s="462"/>
      <c r="N151" s="462"/>
      <c r="O151" s="462"/>
      <c r="P151" s="462"/>
      <c r="Q151" s="462"/>
      <c r="R151" s="462"/>
      <c r="S151" s="462"/>
      <c r="T151" s="462"/>
      <c r="U151" s="462"/>
      <c r="V151" s="462"/>
      <c r="W151" s="462"/>
      <c r="X151" s="462"/>
      <c r="Y151" s="462"/>
      <c r="Z151" s="462"/>
      <c r="AA151" s="462"/>
      <c r="AB151" s="462"/>
      <c r="AC151" s="462"/>
      <c r="AD151" s="462"/>
      <c r="AE151" s="462"/>
      <c r="AF151" s="462"/>
      <c r="AG151" s="357"/>
      <c r="AH151" s="357"/>
      <c r="AI151" s="357"/>
      <c r="AJ151" s="603"/>
    </row>
    <row r="152" spans="1:36" s="471" customFormat="1" ht="15" customHeight="1" x14ac:dyDescent="0.35">
      <c r="A152" s="25"/>
      <c r="B152" s="548"/>
      <c r="C152" s="404"/>
      <c r="D152" s="404" t="s">
        <v>498</v>
      </c>
      <c r="E152" s="405" t="s">
        <v>85</v>
      </c>
      <c r="F152" s="405"/>
      <c r="G152" s="462"/>
      <c r="H152" s="462"/>
      <c r="I152" s="462"/>
      <c r="J152" s="462"/>
      <c r="K152" s="462"/>
      <c r="L152" s="462"/>
      <c r="M152" s="462"/>
      <c r="N152" s="462"/>
      <c r="O152" s="462"/>
      <c r="P152" s="462"/>
      <c r="Q152" s="462"/>
      <c r="R152" s="462"/>
      <c r="S152" s="462"/>
      <c r="T152" s="462"/>
      <c r="U152" s="462"/>
      <c r="V152" s="462"/>
      <c r="W152" s="462"/>
      <c r="X152" s="462"/>
      <c r="Y152" s="462"/>
      <c r="Z152" s="462"/>
      <c r="AA152" s="462"/>
      <c r="AB152" s="462"/>
      <c r="AC152" s="462"/>
      <c r="AD152" s="462"/>
      <c r="AE152" s="462"/>
      <c r="AF152" s="462"/>
      <c r="AG152" s="357"/>
      <c r="AH152" s="357"/>
      <c r="AI152" s="357"/>
      <c r="AJ152" s="603"/>
    </row>
    <row r="153" spans="1:36" s="471" customFormat="1" ht="15" customHeight="1" x14ac:dyDescent="0.25">
      <c r="A153" s="25"/>
      <c r="B153" s="548"/>
      <c r="C153" s="404"/>
      <c r="D153" s="404"/>
      <c r="E153" s="404"/>
      <c r="F153" s="404"/>
      <c r="G153" s="462"/>
      <c r="H153" s="462"/>
      <c r="I153" s="462"/>
      <c r="J153" s="462"/>
      <c r="K153" s="462"/>
      <c r="L153" s="462"/>
      <c r="M153" s="462"/>
      <c r="N153" s="462"/>
      <c r="O153" s="462"/>
      <c r="P153" s="462"/>
      <c r="Q153" s="462"/>
      <c r="R153" s="462"/>
      <c r="S153" s="462"/>
      <c r="T153" s="462"/>
      <c r="U153" s="462"/>
      <c r="V153" s="462"/>
      <c r="W153" s="462"/>
      <c r="X153" s="462"/>
      <c r="Y153" s="462"/>
      <c r="Z153" s="462"/>
      <c r="AA153" s="462"/>
      <c r="AB153" s="462"/>
      <c r="AC153" s="462"/>
      <c r="AD153" s="462"/>
      <c r="AE153" s="462"/>
      <c r="AF153" s="462"/>
      <c r="AG153" s="357"/>
      <c r="AH153" s="357"/>
      <c r="AI153" s="357"/>
      <c r="AJ153" s="603"/>
    </row>
    <row r="154" spans="1:36" s="471" customFormat="1" ht="15" customHeight="1" x14ac:dyDescent="0.25">
      <c r="A154" s="25"/>
      <c r="B154" s="548"/>
      <c r="C154" s="404"/>
      <c r="D154" s="404"/>
      <c r="E154" s="404"/>
      <c r="F154" s="404"/>
      <c r="G154" s="462"/>
      <c r="H154" s="462"/>
      <c r="I154" s="462"/>
      <c r="J154" s="462"/>
      <c r="K154" s="462"/>
      <c r="L154" s="462"/>
      <c r="M154" s="462"/>
      <c r="N154" s="462"/>
      <c r="O154" s="462"/>
      <c r="P154" s="462"/>
      <c r="Q154" s="462"/>
      <c r="R154" s="462"/>
      <c r="S154" s="462"/>
      <c r="T154" s="462"/>
      <c r="U154" s="462"/>
      <c r="V154" s="462"/>
      <c r="W154" s="462"/>
      <c r="X154" s="462"/>
      <c r="Y154" s="462"/>
      <c r="Z154" s="462"/>
      <c r="AA154" s="462"/>
      <c r="AB154" s="462"/>
      <c r="AC154" s="462"/>
      <c r="AD154" s="462"/>
      <c r="AE154" s="462"/>
      <c r="AF154" s="462"/>
      <c r="AG154" s="357"/>
      <c r="AH154" s="357"/>
      <c r="AI154" s="357"/>
      <c r="AJ154" s="603"/>
    </row>
    <row r="155" spans="1:36" s="471" customFormat="1" ht="15" customHeight="1" x14ac:dyDescent="0.25">
      <c r="A155" s="25"/>
      <c r="B155" s="548"/>
      <c r="C155" s="404"/>
      <c r="D155" s="404"/>
      <c r="E155" s="404"/>
      <c r="F155" s="404"/>
      <c r="G155" s="462"/>
      <c r="H155" s="462"/>
      <c r="I155" s="462"/>
      <c r="J155" s="462"/>
      <c r="K155" s="462"/>
      <c r="L155" s="462"/>
      <c r="M155" s="462"/>
      <c r="N155" s="462"/>
      <c r="O155" s="462"/>
      <c r="P155" s="462"/>
      <c r="Q155" s="462"/>
      <c r="R155" s="462"/>
      <c r="S155" s="462"/>
      <c r="T155" s="462"/>
      <c r="U155" s="462"/>
      <c r="V155" s="462"/>
      <c r="W155" s="462"/>
      <c r="X155" s="462"/>
      <c r="Y155" s="462"/>
      <c r="Z155" s="462"/>
      <c r="AA155" s="462"/>
      <c r="AB155" s="462"/>
      <c r="AC155" s="462"/>
      <c r="AD155" s="462"/>
      <c r="AE155" s="462"/>
      <c r="AF155" s="462"/>
      <c r="AG155" s="357"/>
      <c r="AH155" s="357"/>
      <c r="AI155" s="357"/>
      <c r="AJ155" s="603"/>
    </row>
    <row r="156" spans="1:36" s="471" customFormat="1" ht="15" customHeight="1" x14ac:dyDescent="0.25">
      <c r="A156" s="25"/>
      <c r="B156" s="548"/>
      <c r="C156" s="405" t="s">
        <v>623</v>
      </c>
      <c r="D156" s="405"/>
      <c r="E156" s="405"/>
      <c r="F156" s="405" t="s">
        <v>845</v>
      </c>
      <c r="G156" s="462"/>
      <c r="H156" s="462"/>
      <c r="I156" s="462"/>
      <c r="J156" s="462"/>
      <c r="K156" s="462"/>
      <c r="L156" s="462"/>
      <c r="M156" s="462"/>
      <c r="N156" s="462"/>
      <c r="O156" s="462"/>
      <c r="P156" s="462"/>
      <c r="Q156" s="462"/>
      <c r="R156" s="462"/>
      <c r="S156" s="462"/>
      <c r="T156" s="462"/>
      <c r="U156" s="462"/>
      <c r="V156" s="462"/>
      <c r="W156" s="462"/>
      <c r="X156" s="462"/>
      <c r="Y156" s="462"/>
      <c r="Z156" s="462"/>
      <c r="AA156" s="462"/>
      <c r="AB156" s="462"/>
      <c r="AC156" s="462"/>
      <c r="AD156" s="462"/>
      <c r="AE156" s="462"/>
      <c r="AF156" s="462"/>
      <c r="AG156" s="357"/>
      <c r="AH156" s="357"/>
      <c r="AI156" s="357"/>
      <c r="AJ156" s="603"/>
    </row>
    <row r="157" spans="1:36" s="471" customFormat="1" ht="15" customHeight="1" x14ac:dyDescent="0.25">
      <c r="A157" s="25"/>
      <c r="B157" s="548"/>
      <c r="C157" s="406"/>
      <c r="D157" s="406" t="s">
        <v>624</v>
      </c>
      <c r="E157" s="406" t="s">
        <v>625</v>
      </c>
      <c r="F157" s="406" t="s">
        <v>840</v>
      </c>
      <c r="G157" s="462"/>
      <c r="H157" s="462"/>
      <c r="I157" s="462"/>
      <c r="J157" s="462"/>
      <c r="K157" s="462"/>
      <c r="L157" s="462"/>
      <c r="M157" s="462"/>
      <c r="N157" s="462"/>
      <c r="O157" s="462"/>
      <c r="P157" s="462"/>
      <c r="Q157" s="462"/>
      <c r="R157" s="462"/>
      <c r="S157" s="462"/>
      <c r="T157" s="462"/>
      <c r="U157" s="462"/>
      <c r="V157" s="462"/>
      <c r="W157" s="462"/>
      <c r="X157" s="462"/>
      <c r="Y157" s="462"/>
      <c r="Z157" s="462"/>
      <c r="AA157" s="462"/>
      <c r="AB157" s="462"/>
      <c r="AC157" s="462"/>
      <c r="AD157" s="462"/>
      <c r="AE157" s="462"/>
      <c r="AF157" s="462"/>
      <c r="AG157" s="359">
        <v>0</v>
      </c>
      <c r="AH157" s="357"/>
      <c r="AI157" s="357"/>
      <c r="AJ157" s="603"/>
    </row>
    <row r="158" spans="1:36" s="471" customFormat="1" ht="15" customHeight="1" x14ac:dyDescent="0.25">
      <c r="A158" s="25"/>
      <c r="B158" s="548"/>
      <c r="C158" s="406"/>
      <c r="D158" s="406" t="s">
        <v>232</v>
      </c>
      <c r="E158" s="406" t="s">
        <v>625</v>
      </c>
      <c r="F158" s="406" t="s">
        <v>841</v>
      </c>
      <c r="G158" s="462"/>
      <c r="H158" s="462"/>
      <c r="I158" s="462"/>
      <c r="J158" s="462"/>
      <c r="K158" s="462"/>
      <c r="L158" s="462"/>
      <c r="M158" s="462"/>
      <c r="N158" s="462"/>
      <c r="O158" s="462"/>
      <c r="P158" s="462"/>
      <c r="Q158" s="462"/>
      <c r="R158" s="462"/>
      <c r="S158" s="462"/>
      <c r="T158" s="462"/>
      <c r="U158" s="462"/>
      <c r="V158" s="462"/>
      <c r="W158" s="462"/>
      <c r="X158" s="462"/>
      <c r="Y158" s="462"/>
      <c r="Z158" s="462"/>
      <c r="AA158" s="462"/>
      <c r="AB158" s="462"/>
      <c r="AC158" s="462"/>
      <c r="AD158" s="462"/>
      <c r="AE158" s="462"/>
      <c r="AF158" s="462"/>
      <c r="AG158" s="359">
        <v>1.355</v>
      </c>
      <c r="AH158" s="357"/>
      <c r="AI158" s="357"/>
      <c r="AJ158" s="603"/>
    </row>
    <row r="159" spans="1:36" s="471" customFormat="1" ht="15" customHeight="1" x14ac:dyDescent="0.25">
      <c r="A159" s="25"/>
      <c r="B159" s="548"/>
      <c r="C159" s="406"/>
      <c r="D159" s="406" t="s">
        <v>30</v>
      </c>
      <c r="E159" s="406" t="s">
        <v>625</v>
      </c>
      <c r="F159" s="406" t="s">
        <v>842</v>
      </c>
      <c r="G159" s="462"/>
      <c r="H159" s="462"/>
      <c r="I159" s="462"/>
      <c r="J159" s="462"/>
      <c r="K159" s="462"/>
      <c r="L159" s="462"/>
      <c r="M159" s="462"/>
      <c r="N159" s="462"/>
      <c r="O159" s="462"/>
      <c r="P159" s="462"/>
      <c r="Q159" s="462"/>
      <c r="R159" s="462"/>
      <c r="S159" s="462"/>
      <c r="T159" s="462"/>
      <c r="U159" s="462"/>
      <c r="V159" s="462"/>
      <c r="W159" s="462"/>
      <c r="X159" s="462"/>
      <c r="Y159" s="462"/>
      <c r="Z159" s="462"/>
      <c r="AA159" s="462"/>
      <c r="AB159" s="462"/>
      <c r="AC159" s="462"/>
      <c r="AD159" s="462"/>
      <c r="AE159" s="462"/>
      <c r="AF159" s="462"/>
      <c r="AG159" s="359">
        <v>-0.02</v>
      </c>
      <c r="AH159" s="357"/>
      <c r="AI159" s="357"/>
      <c r="AJ159" s="603"/>
    </row>
    <row r="160" spans="1:36" s="471" customFormat="1" ht="15" customHeight="1" x14ac:dyDescent="0.25">
      <c r="A160" s="25"/>
      <c r="B160" s="548"/>
      <c r="C160" s="406"/>
      <c r="D160" s="406" t="s">
        <v>20</v>
      </c>
      <c r="E160" s="406" t="s">
        <v>625</v>
      </c>
      <c r="F160" s="406" t="s">
        <v>843</v>
      </c>
      <c r="G160" s="462"/>
      <c r="H160" s="462"/>
      <c r="I160" s="462"/>
      <c r="J160" s="462"/>
      <c r="K160" s="462"/>
      <c r="L160" s="462"/>
      <c r="M160" s="462"/>
      <c r="N160" s="462"/>
      <c r="O160" s="462"/>
      <c r="P160" s="462"/>
      <c r="Q160" s="462"/>
      <c r="R160" s="462"/>
      <c r="S160" s="462"/>
      <c r="T160" s="462"/>
      <c r="U160" s="462"/>
      <c r="V160" s="462"/>
      <c r="W160" s="462"/>
      <c r="X160" s="462"/>
      <c r="Y160" s="462"/>
      <c r="Z160" s="462"/>
      <c r="AA160" s="462"/>
      <c r="AB160" s="462"/>
      <c r="AC160" s="462"/>
      <c r="AD160" s="462"/>
      <c r="AE160" s="462"/>
      <c r="AF160" s="462"/>
      <c r="AG160" s="359">
        <v>0</v>
      </c>
      <c r="AH160" s="357"/>
      <c r="AI160" s="357"/>
      <c r="AJ160" s="603"/>
    </row>
    <row r="161" spans="1:36" s="471" customFormat="1" ht="15" customHeight="1" x14ac:dyDescent="0.25">
      <c r="A161" s="25"/>
      <c r="B161" s="548"/>
      <c r="C161" s="406"/>
      <c r="D161" s="406" t="s">
        <v>626</v>
      </c>
      <c r="E161" s="406" t="s">
        <v>625</v>
      </c>
      <c r="F161" s="406" t="s">
        <v>844</v>
      </c>
      <c r="G161" s="462"/>
      <c r="H161" s="462"/>
      <c r="I161" s="462"/>
      <c r="J161" s="462"/>
      <c r="K161" s="462"/>
      <c r="L161" s="462"/>
      <c r="M161" s="462"/>
      <c r="N161" s="462"/>
      <c r="O161" s="462"/>
      <c r="P161" s="462"/>
      <c r="Q161" s="462"/>
      <c r="R161" s="462"/>
      <c r="S161" s="462"/>
      <c r="T161" s="462"/>
      <c r="U161" s="462"/>
      <c r="V161" s="462"/>
      <c r="W161" s="462"/>
      <c r="X161" s="462"/>
      <c r="Y161" s="462"/>
      <c r="Z161" s="462"/>
      <c r="AA161" s="462"/>
      <c r="AB161" s="462"/>
      <c r="AC161" s="462"/>
      <c r="AD161" s="462"/>
      <c r="AE161" s="462"/>
      <c r="AF161" s="462"/>
      <c r="AG161" s="359">
        <v>0</v>
      </c>
      <c r="AH161" s="357"/>
      <c r="AI161" s="357"/>
      <c r="AJ161" s="603"/>
    </row>
    <row r="162" spans="1:36" s="471" customFormat="1" ht="15" customHeight="1" x14ac:dyDescent="0.25">
      <c r="A162" s="25"/>
      <c r="B162" s="548"/>
      <c r="C162" s="406"/>
      <c r="D162" s="406"/>
      <c r="E162" s="406"/>
      <c r="F162" s="406"/>
      <c r="G162" s="462"/>
      <c r="H162" s="462"/>
      <c r="I162" s="462"/>
      <c r="J162" s="462"/>
      <c r="K162" s="462"/>
      <c r="L162" s="462"/>
      <c r="M162" s="462"/>
      <c r="N162" s="462"/>
      <c r="O162" s="462"/>
      <c r="P162" s="462"/>
      <c r="Q162" s="462"/>
      <c r="R162" s="462"/>
      <c r="S162" s="462"/>
      <c r="T162" s="462"/>
      <c r="U162" s="462"/>
      <c r="V162" s="462"/>
      <c r="W162" s="462"/>
      <c r="X162" s="462"/>
      <c r="Y162" s="462"/>
      <c r="Z162" s="462"/>
      <c r="AA162" s="462"/>
      <c r="AB162" s="462"/>
      <c r="AC162" s="462"/>
      <c r="AD162" s="462"/>
      <c r="AE162" s="462"/>
      <c r="AF162" s="462"/>
      <c r="AG162" s="357"/>
      <c r="AH162" s="357"/>
      <c r="AI162" s="357"/>
      <c r="AJ162" s="603"/>
    </row>
    <row r="163" spans="1:36" s="471" customFormat="1" ht="15" customHeight="1" x14ac:dyDescent="0.25">
      <c r="A163" s="25"/>
      <c r="B163" s="548"/>
      <c r="C163" s="406" t="s">
        <v>627</v>
      </c>
      <c r="D163" s="406"/>
      <c r="E163" s="406"/>
      <c r="F163" s="406" t="s">
        <v>846</v>
      </c>
      <c r="G163" s="462"/>
      <c r="H163" s="462"/>
      <c r="I163" s="462"/>
      <c r="J163" s="462"/>
      <c r="K163" s="462"/>
      <c r="L163" s="462"/>
      <c r="M163" s="462"/>
      <c r="N163" s="462"/>
      <c r="O163" s="462"/>
      <c r="P163" s="462"/>
      <c r="Q163" s="462"/>
      <c r="R163" s="462"/>
      <c r="S163" s="462"/>
      <c r="T163" s="462"/>
      <c r="U163" s="462"/>
      <c r="V163" s="462"/>
      <c r="W163" s="462"/>
      <c r="X163" s="462"/>
      <c r="Y163" s="462"/>
      <c r="Z163" s="462"/>
      <c r="AA163" s="462"/>
      <c r="AB163" s="462"/>
      <c r="AC163" s="462"/>
      <c r="AD163" s="462"/>
      <c r="AE163" s="462"/>
      <c r="AF163" s="462"/>
      <c r="AG163" s="357"/>
      <c r="AH163" s="357"/>
      <c r="AI163" s="357"/>
      <c r="AJ163" s="603"/>
    </row>
    <row r="164" spans="1:36" s="471" customFormat="1" ht="15" customHeight="1" x14ac:dyDescent="0.25">
      <c r="A164" s="25"/>
      <c r="B164" s="548"/>
      <c r="C164" s="406"/>
      <c r="D164" s="406" t="s">
        <v>624</v>
      </c>
      <c r="E164" s="582" t="s">
        <v>625</v>
      </c>
      <c r="F164" s="406" t="s">
        <v>847</v>
      </c>
      <c r="G164" s="462"/>
      <c r="H164" s="462"/>
      <c r="I164" s="462"/>
      <c r="J164" s="462"/>
      <c r="K164" s="462"/>
      <c r="L164" s="462"/>
      <c r="M164" s="462"/>
      <c r="N164" s="462"/>
      <c r="O164" s="462"/>
      <c r="P164" s="462"/>
      <c r="Q164" s="462"/>
      <c r="R164" s="462"/>
      <c r="S164" s="462"/>
      <c r="T164" s="462"/>
      <c r="U164" s="462"/>
      <c r="V164" s="462"/>
      <c r="W164" s="462"/>
      <c r="X164" s="462"/>
      <c r="Y164" s="462"/>
      <c r="Z164" s="462"/>
      <c r="AA164" s="462"/>
      <c r="AB164" s="462"/>
      <c r="AC164" s="462"/>
      <c r="AD164" s="462"/>
      <c r="AE164" s="462"/>
      <c r="AF164" s="462"/>
      <c r="AG164" s="357"/>
      <c r="AH164" s="360">
        <v>0.15954299999999999</v>
      </c>
      <c r="AI164" s="360">
        <v>0.15954299999999999</v>
      </c>
      <c r="AJ164" s="604">
        <v>0.10345799999999999</v>
      </c>
    </row>
    <row r="165" spans="1:36" s="471" customFormat="1" ht="15" customHeight="1" x14ac:dyDescent="0.25">
      <c r="A165" s="25"/>
      <c r="B165" s="548"/>
      <c r="C165" s="406"/>
      <c r="D165" s="406" t="s">
        <v>232</v>
      </c>
      <c r="E165" s="582" t="s">
        <v>625</v>
      </c>
      <c r="F165" s="406" t="s">
        <v>848</v>
      </c>
      <c r="G165" s="462"/>
      <c r="H165" s="462"/>
      <c r="I165" s="462"/>
      <c r="J165" s="462"/>
      <c r="K165" s="462"/>
      <c r="L165" s="462"/>
      <c r="M165" s="462"/>
      <c r="N165" s="462"/>
      <c r="O165" s="462"/>
      <c r="P165" s="462"/>
      <c r="Q165" s="462"/>
      <c r="R165" s="462"/>
      <c r="S165" s="462"/>
      <c r="T165" s="462"/>
      <c r="U165" s="462"/>
      <c r="V165" s="462"/>
      <c r="W165" s="462"/>
      <c r="X165" s="462"/>
      <c r="Y165" s="462"/>
      <c r="Z165" s="462"/>
      <c r="AA165" s="462"/>
      <c r="AB165" s="462"/>
      <c r="AC165" s="462"/>
      <c r="AD165" s="462"/>
      <c r="AE165" s="462"/>
      <c r="AF165" s="462"/>
      <c r="AG165" s="357"/>
      <c r="AH165" s="360">
        <v>0.55976300000000001</v>
      </c>
      <c r="AI165" s="360">
        <v>0.55976300000000001</v>
      </c>
      <c r="AJ165" s="604">
        <v>0.82113100000000006</v>
      </c>
    </row>
    <row r="166" spans="1:36" s="471" customFormat="1" ht="15" customHeight="1" x14ac:dyDescent="0.25">
      <c r="A166" s="25"/>
      <c r="B166" s="548"/>
      <c r="C166" s="404"/>
      <c r="D166" s="404" t="s">
        <v>30</v>
      </c>
      <c r="E166" s="582" t="s">
        <v>625</v>
      </c>
      <c r="F166" s="406" t="s">
        <v>849</v>
      </c>
      <c r="G166" s="462"/>
      <c r="H166" s="462"/>
      <c r="I166" s="462"/>
      <c r="J166" s="462"/>
      <c r="K166" s="462"/>
      <c r="L166" s="462"/>
      <c r="M166" s="462"/>
      <c r="N166" s="462"/>
      <c r="O166" s="462"/>
      <c r="P166" s="462"/>
      <c r="Q166" s="462"/>
      <c r="R166" s="462"/>
      <c r="S166" s="462"/>
      <c r="T166" s="462"/>
      <c r="U166" s="462"/>
      <c r="V166" s="462"/>
      <c r="W166" s="462"/>
      <c r="X166" s="462"/>
      <c r="Y166" s="462"/>
      <c r="Z166" s="462"/>
      <c r="AA166" s="462"/>
      <c r="AB166" s="462"/>
      <c r="AC166" s="462"/>
      <c r="AD166" s="462"/>
      <c r="AE166" s="462"/>
      <c r="AF166" s="462"/>
      <c r="AG166" s="357"/>
      <c r="AH166" s="360">
        <v>-2.6681E-2</v>
      </c>
      <c r="AI166" s="360">
        <v>-2.6681E-2</v>
      </c>
      <c r="AJ166" s="604">
        <v>-2.225E-3</v>
      </c>
    </row>
    <row r="167" spans="1:36" s="471" customFormat="1" ht="15" customHeight="1" x14ac:dyDescent="0.25">
      <c r="A167" s="25"/>
      <c r="B167" s="548"/>
      <c r="C167" s="404"/>
      <c r="D167" s="404" t="s">
        <v>20</v>
      </c>
      <c r="E167" s="582" t="s">
        <v>625</v>
      </c>
      <c r="F167" s="406" t="s">
        <v>850</v>
      </c>
      <c r="G167" s="462"/>
      <c r="H167" s="462"/>
      <c r="I167" s="462"/>
      <c r="J167" s="462"/>
      <c r="K167" s="462"/>
      <c r="L167" s="462"/>
      <c r="M167" s="462"/>
      <c r="N167" s="462"/>
      <c r="O167" s="462"/>
      <c r="P167" s="462"/>
      <c r="Q167" s="462"/>
      <c r="R167" s="462"/>
      <c r="S167" s="462"/>
      <c r="T167" s="462"/>
      <c r="U167" s="462"/>
      <c r="V167" s="462"/>
      <c r="W167" s="462"/>
      <c r="X167" s="462"/>
      <c r="Y167" s="462"/>
      <c r="Z167" s="462"/>
      <c r="AA167" s="462"/>
      <c r="AB167" s="462"/>
      <c r="AC167" s="462"/>
      <c r="AD167" s="462"/>
      <c r="AE167" s="462"/>
      <c r="AF167" s="462"/>
      <c r="AG167" s="357"/>
      <c r="AH167" s="360">
        <v>0.204738</v>
      </c>
      <c r="AI167" s="360">
        <v>0.204738</v>
      </c>
      <c r="AJ167" s="604">
        <v>0.17479</v>
      </c>
    </row>
    <row r="168" spans="1:36" s="471" customFormat="1" ht="15" customHeight="1" x14ac:dyDescent="0.25">
      <c r="A168" s="25"/>
      <c r="B168" s="548"/>
      <c r="C168" s="404"/>
      <c r="D168" s="404" t="s">
        <v>626</v>
      </c>
      <c r="E168" s="582" t="s">
        <v>625</v>
      </c>
      <c r="F168" s="406" t="s">
        <v>851</v>
      </c>
      <c r="G168" s="462"/>
      <c r="H168" s="462"/>
      <c r="I168" s="462"/>
      <c r="J168" s="462"/>
      <c r="K168" s="462"/>
      <c r="L168" s="462"/>
      <c r="M168" s="462"/>
      <c r="N168" s="462"/>
      <c r="O168" s="462"/>
      <c r="P168" s="462"/>
      <c r="Q168" s="462"/>
      <c r="R168" s="462"/>
      <c r="S168" s="462"/>
      <c r="T168" s="462"/>
      <c r="U168" s="462"/>
      <c r="V168" s="462"/>
      <c r="W168" s="462"/>
      <c r="X168" s="462"/>
      <c r="Y168" s="462"/>
      <c r="Z168" s="462"/>
      <c r="AA168" s="462"/>
      <c r="AB168" s="462"/>
      <c r="AC168" s="462"/>
      <c r="AD168" s="462"/>
      <c r="AE168" s="462"/>
      <c r="AF168" s="462"/>
      <c r="AG168" s="357"/>
      <c r="AH168" s="360">
        <v>0.46174999999999999</v>
      </c>
      <c r="AI168" s="360">
        <v>0.46174999999999999</v>
      </c>
      <c r="AJ168" s="604">
        <v>0.77484699999999995</v>
      </c>
    </row>
    <row r="169" spans="1:36" s="471" customFormat="1" ht="15" customHeight="1" x14ac:dyDescent="0.25">
      <c r="A169" s="25"/>
      <c r="B169" s="548"/>
      <c r="C169" s="404"/>
      <c r="D169" s="404"/>
      <c r="E169" s="404"/>
      <c r="F169" s="404"/>
      <c r="G169" s="462"/>
      <c r="H169" s="462"/>
      <c r="I169" s="462"/>
      <c r="J169" s="462"/>
      <c r="K169" s="462"/>
      <c r="L169" s="462"/>
      <c r="M169" s="462"/>
      <c r="N169" s="462"/>
      <c r="O169" s="462"/>
      <c r="P169" s="462"/>
      <c r="Q169" s="462"/>
      <c r="R169" s="462"/>
      <c r="S169" s="462"/>
      <c r="T169" s="462"/>
      <c r="U169" s="462"/>
      <c r="V169" s="462"/>
      <c r="W169" s="462"/>
      <c r="X169" s="462"/>
      <c r="Y169" s="462"/>
      <c r="Z169" s="462"/>
      <c r="AA169" s="462"/>
      <c r="AB169" s="462"/>
      <c r="AC169" s="462"/>
      <c r="AD169" s="462"/>
      <c r="AE169" s="462"/>
      <c r="AF169" s="462"/>
      <c r="AG169" s="357"/>
      <c r="AH169" s="357"/>
      <c r="AI169" s="357"/>
      <c r="AJ169" s="603"/>
    </row>
    <row r="170" spans="1:36" s="471" customFormat="1" ht="15" customHeight="1" x14ac:dyDescent="0.25">
      <c r="A170" s="25"/>
      <c r="B170" s="548"/>
      <c r="C170" s="404"/>
      <c r="D170" s="404"/>
      <c r="E170" s="404"/>
      <c r="F170" s="404"/>
      <c r="G170" s="462"/>
      <c r="H170" s="462"/>
      <c r="I170" s="462"/>
      <c r="J170" s="462"/>
      <c r="K170" s="462"/>
      <c r="L170" s="462"/>
      <c r="M170" s="462"/>
      <c r="N170" s="462"/>
      <c r="O170" s="462"/>
      <c r="P170" s="462"/>
      <c r="Q170" s="462"/>
      <c r="R170" s="462"/>
      <c r="S170" s="462"/>
      <c r="T170" s="462"/>
      <c r="U170" s="462"/>
      <c r="V170" s="462"/>
      <c r="W170" s="462"/>
      <c r="X170" s="462"/>
      <c r="Y170" s="462"/>
      <c r="Z170" s="462"/>
      <c r="AA170" s="462"/>
      <c r="AB170" s="462"/>
      <c r="AC170" s="462"/>
      <c r="AD170" s="462"/>
      <c r="AE170" s="462"/>
      <c r="AF170" s="462"/>
      <c r="AG170" s="357"/>
      <c r="AH170" s="357"/>
      <c r="AI170" s="357"/>
      <c r="AJ170" s="603"/>
    </row>
    <row r="171" spans="1:36" s="471" customFormat="1" ht="15" customHeight="1" x14ac:dyDescent="0.25">
      <c r="A171" s="25"/>
      <c r="B171" s="548"/>
      <c r="C171" s="404"/>
      <c r="D171" s="404"/>
      <c r="E171" s="404"/>
      <c r="F171" s="404"/>
      <c r="G171" s="462"/>
      <c r="H171" s="462"/>
      <c r="I171" s="462"/>
      <c r="J171" s="462"/>
      <c r="K171" s="462"/>
      <c r="L171" s="462"/>
      <c r="M171" s="462"/>
      <c r="N171" s="462"/>
      <c r="O171" s="462"/>
      <c r="P171" s="462"/>
      <c r="Q171" s="462"/>
      <c r="R171" s="462"/>
      <c r="S171" s="462"/>
      <c r="T171" s="462"/>
      <c r="U171" s="462"/>
      <c r="V171" s="462"/>
      <c r="W171" s="462"/>
      <c r="X171" s="462"/>
      <c r="Y171" s="462"/>
      <c r="Z171" s="462"/>
      <c r="AA171" s="462"/>
      <c r="AB171" s="462"/>
      <c r="AC171" s="462"/>
      <c r="AD171" s="462"/>
      <c r="AE171" s="462"/>
      <c r="AF171" s="462"/>
      <c r="AG171" s="357"/>
      <c r="AH171" s="357"/>
      <c r="AI171" s="357"/>
      <c r="AJ171" s="603"/>
    </row>
    <row r="172" spans="1:36" s="471" customFormat="1" ht="15" customHeight="1" x14ac:dyDescent="0.25">
      <c r="A172" s="25"/>
      <c r="B172" s="548"/>
      <c r="C172" s="404"/>
      <c r="D172" s="404"/>
      <c r="E172" s="404"/>
      <c r="F172" s="404"/>
      <c r="G172" s="462"/>
      <c r="H172" s="462"/>
      <c r="I172" s="462"/>
      <c r="J172" s="462"/>
      <c r="K172" s="462"/>
      <c r="L172" s="462"/>
      <c r="M172" s="462"/>
      <c r="N172" s="462"/>
      <c r="O172" s="462"/>
      <c r="P172" s="462"/>
      <c r="Q172" s="462"/>
      <c r="R172" s="462"/>
      <c r="S172" s="462"/>
      <c r="T172" s="462"/>
      <c r="U172" s="462"/>
      <c r="V172" s="462"/>
      <c r="W172" s="462"/>
      <c r="X172" s="462"/>
      <c r="Y172" s="462"/>
      <c r="Z172" s="462"/>
      <c r="AA172" s="462"/>
      <c r="AB172" s="462"/>
      <c r="AC172" s="462"/>
      <c r="AD172" s="462"/>
      <c r="AE172" s="462"/>
      <c r="AF172" s="462"/>
      <c r="AG172" s="357"/>
      <c r="AH172" s="357"/>
      <c r="AI172" s="357"/>
      <c r="AJ172" s="603"/>
    </row>
    <row r="173" spans="1:36" s="471" customFormat="1" ht="15" customHeight="1" x14ac:dyDescent="0.25">
      <c r="A173" s="25"/>
      <c r="B173" s="548"/>
      <c r="C173" s="404" t="s">
        <v>118</v>
      </c>
      <c r="D173" s="405"/>
      <c r="E173" s="405" t="s">
        <v>628</v>
      </c>
      <c r="F173" s="441" t="s">
        <v>831</v>
      </c>
      <c r="G173" s="462"/>
      <c r="H173" s="462"/>
      <c r="I173" s="462"/>
      <c r="J173" s="462"/>
      <c r="K173" s="462"/>
      <c r="L173" s="462"/>
      <c r="M173" s="462"/>
      <c r="N173" s="462"/>
      <c r="O173" s="462"/>
      <c r="P173" s="462"/>
      <c r="Q173" s="462"/>
      <c r="R173" s="462"/>
      <c r="S173" s="462"/>
      <c r="T173" s="462"/>
      <c r="U173" s="462"/>
      <c r="V173" s="462"/>
      <c r="W173" s="462"/>
      <c r="X173" s="462"/>
      <c r="Y173" s="462"/>
      <c r="Z173" s="462"/>
      <c r="AA173" s="462"/>
      <c r="AB173" s="462"/>
      <c r="AC173" s="462"/>
      <c r="AD173" s="462"/>
      <c r="AE173" s="462"/>
      <c r="AF173" s="462"/>
      <c r="AG173" s="357">
        <v>1</v>
      </c>
      <c r="AH173" s="357"/>
      <c r="AI173" s="357"/>
      <c r="AJ173" s="603"/>
    </row>
    <row r="174" spans="1:36" s="471" customFormat="1" ht="15" customHeight="1" x14ac:dyDescent="0.25">
      <c r="A174" s="25"/>
      <c r="B174" s="548"/>
      <c r="C174" s="404" t="s">
        <v>119</v>
      </c>
      <c r="D174" s="404"/>
      <c r="E174" s="405" t="s">
        <v>628</v>
      </c>
      <c r="F174" s="441" t="s">
        <v>832</v>
      </c>
      <c r="G174" s="462"/>
      <c r="H174" s="462"/>
      <c r="I174" s="462"/>
      <c r="J174" s="462"/>
      <c r="K174" s="462"/>
      <c r="L174" s="462"/>
      <c r="M174" s="462"/>
      <c r="N174" s="462"/>
      <c r="O174" s="462"/>
      <c r="P174" s="462"/>
      <c r="Q174" s="462"/>
      <c r="R174" s="462"/>
      <c r="S174" s="462"/>
      <c r="T174" s="462"/>
      <c r="U174" s="462"/>
      <c r="V174" s="462"/>
      <c r="W174" s="462"/>
      <c r="X174" s="462"/>
      <c r="Y174" s="462"/>
      <c r="Z174" s="462"/>
      <c r="AA174" s="462"/>
      <c r="AB174" s="462"/>
      <c r="AC174" s="462"/>
      <c r="AD174" s="462"/>
      <c r="AE174" s="462"/>
      <c r="AF174" s="462"/>
      <c r="AG174" s="357">
        <v>0</v>
      </c>
      <c r="AH174" s="357"/>
      <c r="AI174" s="357"/>
      <c r="AJ174" s="603"/>
    </row>
    <row r="175" spans="1:36" s="471" customFormat="1" ht="15" customHeight="1" x14ac:dyDescent="0.25">
      <c r="A175" s="25"/>
      <c r="B175" s="548"/>
      <c r="C175" s="404"/>
      <c r="D175" s="404"/>
      <c r="E175" s="404"/>
      <c r="F175" s="404"/>
      <c r="G175" s="462"/>
      <c r="H175" s="462"/>
      <c r="I175" s="462"/>
      <c r="J175" s="462"/>
      <c r="K175" s="462"/>
      <c r="L175" s="462"/>
      <c r="M175" s="462"/>
      <c r="N175" s="462"/>
      <c r="O175" s="462"/>
      <c r="P175" s="462"/>
      <c r="Q175" s="462"/>
      <c r="R175" s="462"/>
      <c r="S175" s="462"/>
      <c r="T175" s="462"/>
      <c r="U175" s="462"/>
      <c r="V175" s="462"/>
      <c r="W175" s="462"/>
      <c r="X175" s="462"/>
      <c r="Y175" s="462"/>
      <c r="Z175" s="462"/>
      <c r="AA175" s="462"/>
      <c r="AB175" s="462"/>
      <c r="AC175" s="462"/>
      <c r="AD175" s="462"/>
      <c r="AE175" s="462"/>
      <c r="AF175" s="462"/>
      <c r="AG175" s="357"/>
      <c r="AH175" s="357"/>
      <c r="AI175" s="357"/>
      <c r="AJ175" s="603"/>
    </row>
    <row r="176" spans="1:36" s="471" customFormat="1" ht="15" customHeight="1" x14ac:dyDescent="0.25">
      <c r="A176" s="25"/>
      <c r="B176" s="548"/>
      <c r="C176" s="404"/>
      <c r="D176" s="404"/>
      <c r="E176" s="404"/>
      <c r="F176" s="404"/>
      <c r="G176" s="462"/>
      <c r="H176" s="462"/>
      <c r="I176" s="462"/>
      <c r="J176" s="462"/>
      <c r="K176" s="462"/>
      <c r="L176" s="462"/>
      <c r="M176" s="462"/>
      <c r="N176" s="462"/>
      <c r="O176" s="462"/>
      <c r="P176" s="462"/>
      <c r="Q176" s="462"/>
      <c r="R176" s="462"/>
      <c r="S176" s="462"/>
      <c r="T176" s="462"/>
      <c r="U176" s="462"/>
      <c r="V176" s="462"/>
      <c r="W176" s="462"/>
      <c r="X176" s="462"/>
      <c r="Y176" s="462"/>
      <c r="Z176" s="462"/>
      <c r="AA176" s="462"/>
      <c r="AB176" s="462"/>
      <c r="AC176" s="462"/>
      <c r="AD176" s="462"/>
      <c r="AE176" s="462"/>
      <c r="AF176" s="462"/>
      <c r="AG176" s="357"/>
      <c r="AH176" s="357"/>
      <c r="AI176" s="357"/>
      <c r="AJ176" s="603"/>
    </row>
    <row r="177" spans="1:36" s="471" customFormat="1" ht="15" customHeight="1" x14ac:dyDescent="0.25">
      <c r="A177" s="25"/>
      <c r="B177" s="548"/>
      <c r="C177" s="404"/>
      <c r="D177" s="404"/>
      <c r="E177" s="404"/>
      <c r="F177" s="404"/>
      <c r="G177" s="462"/>
      <c r="H177" s="462"/>
      <c r="I177" s="462"/>
      <c r="J177" s="462"/>
      <c r="K177" s="462"/>
      <c r="L177" s="462"/>
      <c r="M177" s="462"/>
      <c r="N177" s="462"/>
      <c r="O177" s="462"/>
      <c r="P177" s="462"/>
      <c r="Q177" s="462"/>
      <c r="R177" s="462"/>
      <c r="S177" s="462"/>
      <c r="T177" s="462"/>
      <c r="U177" s="462"/>
      <c r="V177" s="462"/>
      <c r="W177" s="462"/>
      <c r="X177" s="462"/>
      <c r="Y177" s="462"/>
      <c r="Z177" s="462"/>
      <c r="AA177" s="462"/>
      <c r="AB177" s="462"/>
      <c r="AC177" s="462"/>
      <c r="AD177" s="462"/>
      <c r="AE177" s="462"/>
      <c r="AF177" s="462"/>
      <c r="AG177" s="357"/>
      <c r="AH177" s="357"/>
      <c r="AI177" s="357"/>
      <c r="AJ177" s="603"/>
    </row>
    <row r="178" spans="1:36" s="471" customFormat="1" ht="15" customHeight="1" x14ac:dyDescent="0.25">
      <c r="A178" s="25"/>
      <c r="B178" s="548"/>
      <c r="C178" s="404" t="s">
        <v>183</v>
      </c>
      <c r="D178" s="404"/>
      <c r="E178" s="404"/>
      <c r="F178" s="404"/>
      <c r="G178" s="462"/>
      <c r="H178" s="462"/>
      <c r="I178" s="462"/>
      <c r="J178" s="462"/>
      <c r="K178" s="462"/>
      <c r="L178" s="462"/>
      <c r="M178" s="462"/>
      <c r="N178" s="462"/>
      <c r="O178" s="462"/>
      <c r="P178" s="462"/>
      <c r="Q178" s="462"/>
      <c r="R178" s="462"/>
      <c r="S178" s="462"/>
      <c r="T178" s="462"/>
      <c r="U178" s="462"/>
      <c r="V178" s="462"/>
      <c r="W178" s="462"/>
      <c r="X178" s="462"/>
      <c r="Y178" s="462"/>
      <c r="Z178" s="462"/>
      <c r="AA178" s="462"/>
      <c r="AB178" s="462"/>
      <c r="AC178" s="462"/>
      <c r="AD178" s="462"/>
      <c r="AE178" s="462"/>
      <c r="AF178" s="462"/>
      <c r="AG178" s="357"/>
      <c r="AH178" s="357"/>
      <c r="AI178" s="357"/>
      <c r="AJ178" s="603"/>
    </row>
    <row r="179" spans="1:36" s="471" customFormat="1" ht="15" customHeight="1" x14ac:dyDescent="0.25">
      <c r="A179" s="25"/>
      <c r="B179" s="548"/>
      <c r="C179" s="404"/>
      <c r="D179" s="404" t="s">
        <v>185</v>
      </c>
      <c r="E179" s="404" t="s">
        <v>519</v>
      </c>
      <c r="F179" s="404" t="s">
        <v>833</v>
      </c>
      <c r="G179" s="462"/>
      <c r="H179" s="462"/>
      <c r="I179" s="462"/>
      <c r="J179" s="462"/>
      <c r="K179" s="462"/>
      <c r="L179" s="462"/>
      <c r="M179" s="462"/>
      <c r="N179" s="462"/>
      <c r="O179" s="462"/>
      <c r="P179" s="462"/>
      <c r="Q179" s="462"/>
      <c r="R179" s="462"/>
      <c r="S179" s="462"/>
      <c r="T179" s="462"/>
      <c r="U179" s="462"/>
      <c r="V179" s="462"/>
      <c r="W179" s="462"/>
      <c r="X179" s="462"/>
      <c r="Y179" s="462"/>
      <c r="Z179" s="462"/>
      <c r="AA179" s="462"/>
      <c r="AB179" s="462"/>
      <c r="AC179" s="462"/>
      <c r="AD179" s="462"/>
      <c r="AE179" s="462"/>
      <c r="AF179" s="462"/>
      <c r="AG179" s="357">
        <v>0</v>
      </c>
      <c r="AH179" s="357">
        <v>0</v>
      </c>
      <c r="AI179" s="357">
        <v>0</v>
      </c>
      <c r="AJ179" s="601">
        <v>0</v>
      </c>
    </row>
    <row r="180" spans="1:36" s="471" customFormat="1" ht="15" customHeight="1" x14ac:dyDescent="0.25">
      <c r="A180" s="25"/>
      <c r="B180" s="548"/>
      <c r="C180" s="404"/>
      <c r="D180" s="404" t="s">
        <v>186</v>
      </c>
      <c r="E180" s="404" t="s">
        <v>519</v>
      </c>
      <c r="F180" s="404" t="s">
        <v>834</v>
      </c>
      <c r="G180" s="462"/>
      <c r="H180" s="462"/>
      <c r="I180" s="462"/>
      <c r="J180" s="462"/>
      <c r="K180" s="462"/>
      <c r="L180" s="462"/>
      <c r="M180" s="462"/>
      <c r="N180" s="462"/>
      <c r="O180" s="462"/>
      <c r="P180" s="462"/>
      <c r="Q180" s="462"/>
      <c r="R180" s="462"/>
      <c r="S180" s="462"/>
      <c r="T180" s="462"/>
      <c r="U180" s="462"/>
      <c r="V180" s="462"/>
      <c r="W180" s="462"/>
      <c r="X180" s="462"/>
      <c r="Y180" s="462"/>
      <c r="Z180" s="462"/>
      <c r="AA180" s="462"/>
      <c r="AB180" s="462"/>
      <c r="AC180" s="462"/>
      <c r="AD180" s="462"/>
      <c r="AE180" s="462"/>
      <c r="AF180" s="462"/>
      <c r="AG180" s="357">
        <v>1</v>
      </c>
      <c r="AH180" s="357">
        <v>1</v>
      </c>
      <c r="AI180" s="357">
        <v>1</v>
      </c>
      <c r="AJ180" s="601">
        <v>1</v>
      </c>
    </row>
    <row r="181" spans="1:36" s="471" customFormat="1" ht="15" customHeight="1" x14ac:dyDescent="0.25">
      <c r="A181" s="25"/>
      <c r="B181" s="548"/>
      <c r="C181" s="404"/>
      <c r="D181" s="404" t="s">
        <v>187</v>
      </c>
      <c r="E181" s="575" t="s">
        <v>519</v>
      </c>
      <c r="F181" s="404" t="s">
        <v>835</v>
      </c>
      <c r="G181" s="462"/>
      <c r="H181" s="462"/>
      <c r="I181" s="462"/>
      <c r="J181" s="462"/>
      <c r="K181" s="462"/>
      <c r="L181" s="462"/>
      <c r="M181" s="462"/>
      <c r="N181" s="462"/>
      <c r="O181" s="462"/>
      <c r="P181" s="462"/>
      <c r="Q181" s="462"/>
      <c r="R181" s="462"/>
      <c r="S181" s="462"/>
      <c r="T181" s="462"/>
      <c r="U181" s="462"/>
      <c r="V181" s="462"/>
      <c r="W181" s="462"/>
      <c r="X181" s="462"/>
      <c r="Y181" s="462"/>
      <c r="Z181" s="462"/>
      <c r="AA181" s="462"/>
      <c r="AB181" s="462"/>
      <c r="AC181" s="462"/>
      <c r="AD181" s="462"/>
      <c r="AE181" s="462"/>
      <c r="AF181" s="462"/>
      <c r="AG181" s="357">
        <v>0</v>
      </c>
      <c r="AH181" s="357">
        <v>0</v>
      </c>
      <c r="AI181" s="357">
        <v>0</v>
      </c>
      <c r="AJ181" s="601">
        <v>0</v>
      </c>
    </row>
    <row r="182" spans="1:36" s="471" customFormat="1" ht="15" customHeight="1" x14ac:dyDescent="0.25">
      <c r="A182" s="25"/>
      <c r="B182" s="548"/>
      <c r="C182" s="404" t="s">
        <v>184</v>
      </c>
      <c r="D182" s="404"/>
      <c r="E182" s="404"/>
      <c r="F182" s="404"/>
      <c r="G182" s="462"/>
      <c r="H182" s="462"/>
      <c r="I182" s="462"/>
      <c r="J182" s="462"/>
      <c r="K182" s="462"/>
      <c r="L182" s="462"/>
      <c r="M182" s="462"/>
      <c r="N182" s="462"/>
      <c r="O182" s="462"/>
      <c r="P182" s="462"/>
      <c r="Q182" s="462"/>
      <c r="R182" s="462"/>
      <c r="S182" s="462"/>
      <c r="T182" s="462"/>
      <c r="U182" s="462"/>
      <c r="V182" s="462"/>
      <c r="W182" s="462"/>
      <c r="X182" s="462"/>
      <c r="Y182" s="462"/>
      <c r="Z182" s="462"/>
      <c r="AA182" s="462"/>
      <c r="AB182" s="462"/>
      <c r="AC182" s="462"/>
      <c r="AD182" s="462"/>
      <c r="AE182" s="462"/>
      <c r="AF182" s="462"/>
      <c r="AG182" s="357"/>
      <c r="AH182" s="357"/>
      <c r="AI182" s="357"/>
      <c r="AJ182" s="601"/>
    </row>
    <row r="183" spans="1:36" s="471" customFormat="1" ht="15" customHeight="1" x14ac:dyDescent="0.25">
      <c r="A183" s="25"/>
      <c r="B183" s="548"/>
      <c r="C183" s="404"/>
      <c r="D183" s="404" t="s">
        <v>188</v>
      </c>
      <c r="E183" s="575" t="s">
        <v>519</v>
      </c>
      <c r="F183" s="404" t="s">
        <v>836</v>
      </c>
      <c r="G183" s="462"/>
      <c r="H183" s="462"/>
      <c r="I183" s="462"/>
      <c r="J183" s="462"/>
      <c r="K183" s="462"/>
      <c r="L183" s="462"/>
      <c r="M183" s="462"/>
      <c r="N183" s="462"/>
      <c r="O183" s="462"/>
      <c r="P183" s="462"/>
      <c r="Q183" s="462"/>
      <c r="R183" s="462"/>
      <c r="S183" s="462"/>
      <c r="T183" s="462"/>
      <c r="U183" s="462"/>
      <c r="V183" s="462"/>
      <c r="W183" s="462"/>
      <c r="X183" s="462"/>
      <c r="Y183" s="462"/>
      <c r="Z183" s="462"/>
      <c r="AA183" s="462"/>
      <c r="AB183" s="462"/>
      <c r="AC183" s="462"/>
      <c r="AD183" s="462"/>
      <c r="AE183" s="462"/>
      <c r="AF183" s="462"/>
      <c r="AG183" s="357">
        <v>0</v>
      </c>
      <c r="AH183" s="357">
        <v>0</v>
      </c>
      <c r="AI183" s="357">
        <v>0</v>
      </c>
      <c r="AJ183" s="601">
        <v>0</v>
      </c>
    </row>
    <row r="184" spans="1:36" s="471" customFormat="1" ht="15" customHeight="1" x14ac:dyDescent="0.25">
      <c r="A184" s="25"/>
      <c r="B184" s="548"/>
      <c r="C184" s="404"/>
      <c r="D184" s="404" t="s">
        <v>189</v>
      </c>
      <c r="E184" s="575" t="s">
        <v>519</v>
      </c>
      <c r="F184" s="404" t="s">
        <v>837</v>
      </c>
      <c r="G184" s="462"/>
      <c r="H184" s="462"/>
      <c r="I184" s="462"/>
      <c r="J184" s="462"/>
      <c r="K184" s="462"/>
      <c r="L184" s="462"/>
      <c r="M184" s="462"/>
      <c r="N184" s="462"/>
      <c r="O184" s="462"/>
      <c r="P184" s="462"/>
      <c r="Q184" s="462"/>
      <c r="R184" s="462"/>
      <c r="S184" s="462"/>
      <c r="T184" s="462"/>
      <c r="U184" s="462"/>
      <c r="V184" s="462"/>
      <c r="W184" s="462"/>
      <c r="X184" s="462"/>
      <c r="Y184" s="462"/>
      <c r="Z184" s="462"/>
      <c r="AA184" s="462"/>
      <c r="AB184" s="462"/>
      <c r="AC184" s="462"/>
      <c r="AD184" s="462"/>
      <c r="AE184" s="462"/>
      <c r="AF184" s="462"/>
      <c r="AG184" s="357">
        <v>0</v>
      </c>
      <c r="AH184" s="357">
        <v>0</v>
      </c>
      <c r="AI184" s="357">
        <v>0</v>
      </c>
      <c r="AJ184" s="601">
        <v>0</v>
      </c>
    </row>
    <row r="185" spans="1:36" s="471" customFormat="1" ht="15" customHeight="1" x14ac:dyDescent="0.25">
      <c r="A185" s="25"/>
      <c r="B185" s="548"/>
      <c r="C185" s="404"/>
      <c r="D185" s="404" t="s">
        <v>190</v>
      </c>
      <c r="E185" s="575" t="s">
        <v>519</v>
      </c>
      <c r="F185" s="404" t="s">
        <v>838</v>
      </c>
      <c r="G185" s="462"/>
      <c r="H185" s="462"/>
      <c r="I185" s="462"/>
      <c r="J185" s="462"/>
      <c r="K185" s="462"/>
      <c r="L185" s="462"/>
      <c r="M185" s="462"/>
      <c r="N185" s="462"/>
      <c r="O185" s="462"/>
      <c r="P185" s="462"/>
      <c r="Q185" s="462"/>
      <c r="R185" s="462"/>
      <c r="S185" s="462"/>
      <c r="T185" s="462"/>
      <c r="U185" s="462"/>
      <c r="V185" s="462"/>
      <c r="W185" s="462"/>
      <c r="X185" s="462"/>
      <c r="Y185" s="462"/>
      <c r="Z185" s="462"/>
      <c r="AA185" s="462"/>
      <c r="AB185" s="462"/>
      <c r="AC185" s="462"/>
      <c r="AD185" s="462"/>
      <c r="AE185" s="462"/>
      <c r="AF185" s="462"/>
      <c r="AG185" s="357">
        <v>1</v>
      </c>
      <c r="AH185" s="357">
        <v>1</v>
      </c>
      <c r="AI185" s="357">
        <v>1</v>
      </c>
      <c r="AJ185" s="601">
        <v>1</v>
      </c>
    </row>
    <row r="186" spans="1:36" s="471" customFormat="1" ht="15" customHeight="1" x14ac:dyDescent="0.25">
      <c r="A186" s="25"/>
      <c r="B186" s="548"/>
      <c r="C186" s="404"/>
      <c r="D186" s="404"/>
      <c r="E186" s="404"/>
      <c r="F186" s="404"/>
      <c r="G186" s="462"/>
      <c r="H186" s="462"/>
      <c r="I186" s="462"/>
      <c r="J186" s="462"/>
      <c r="K186" s="462"/>
      <c r="L186" s="462"/>
      <c r="M186" s="462"/>
      <c r="N186" s="462"/>
      <c r="O186" s="462"/>
      <c r="P186" s="462"/>
      <c r="Q186" s="462"/>
      <c r="R186" s="462"/>
      <c r="S186" s="462"/>
      <c r="T186" s="462"/>
      <c r="U186" s="462"/>
      <c r="V186" s="462"/>
      <c r="W186" s="462"/>
      <c r="X186" s="462"/>
      <c r="Y186" s="462"/>
      <c r="Z186" s="462"/>
      <c r="AA186" s="462"/>
      <c r="AB186" s="462"/>
      <c r="AC186" s="462"/>
      <c r="AD186" s="462"/>
      <c r="AE186" s="462"/>
      <c r="AF186" s="462"/>
      <c r="AG186" s="357"/>
      <c r="AH186" s="357"/>
      <c r="AI186" s="357"/>
      <c r="AJ186" s="603"/>
    </row>
    <row r="187" spans="1:36" s="471" customFormat="1" ht="15" customHeight="1" x14ac:dyDescent="0.25">
      <c r="A187" s="25"/>
      <c r="B187" s="548"/>
      <c r="C187" s="404"/>
      <c r="D187" s="404"/>
      <c r="E187" s="404"/>
      <c r="F187" s="404"/>
      <c r="G187" s="462"/>
      <c r="H187" s="462"/>
      <c r="I187" s="462"/>
      <c r="J187" s="462"/>
      <c r="K187" s="462"/>
      <c r="L187" s="462"/>
      <c r="M187" s="462"/>
      <c r="N187" s="462"/>
      <c r="O187" s="462"/>
      <c r="P187" s="462"/>
      <c r="Q187" s="462"/>
      <c r="R187" s="462"/>
      <c r="S187" s="462"/>
      <c r="T187" s="462"/>
      <c r="U187" s="462"/>
      <c r="V187" s="462"/>
      <c r="W187" s="462"/>
      <c r="X187" s="462"/>
      <c r="Y187" s="462"/>
      <c r="Z187" s="462"/>
      <c r="AA187" s="462"/>
      <c r="AB187" s="462"/>
      <c r="AC187" s="462"/>
      <c r="AD187" s="462"/>
      <c r="AE187" s="462"/>
      <c r="AF187" s="462"/>
      <c r="AG187" s="357"/>
      <c r="AH187" s="357"/>
      <c r="AI187" s="357"/>
      <c r="AJ187" s="603"/>
    </row>
    <row r="188" spans="1:36" s="471" customFormat="1" ht="15" customHeight="1" x14ac:dyDescent="0.25">
      <c r="A188" s="25"/>
      <c r="B188" s="548"/>
      <c r="C188" s="404"/>
      <c r="D188" s="404"/>
      <c r="E188" s="404"/>
      <c r="F188" s="404"/>
      <c r="G188" s="462"/>
      <c r="H188" s="462"/>
      <c r="I188" s="462"/>
      <c r="J188" s="462"/>
      <c r="K188" s="462"/>
      <c r="L188" s="462"/>
      <c r="M188" s="462"/>
      <c r="N188" s="462"/>
      <c r="O188" s="462"/>
      <c r="P188" s="462"/>
      <c r="Q188" s="462"/>
      <c r="R188" s="462"/>
      <c r="S188" s="462"/>
      <c r="T188" s="462"/>
      <c r="U188" s="462"/>
      <c r="V188" s="462"/>
      <c r="W188" s="462"/>
      <c r="X188" s="462"/>
      <c r="Y188" s="462"/>
      <c r="Z188" s="462"/>
      <c r="AA188" s="462"/>
      <c r="AB188" s="462"/>
      <c r="AC188" s="462"/>
      <c r="AD188" s="462"/>
      <c r="AE188" s="462"/>
      <c r="AF188" s="462"/>
      <c r="AG188" s="357"/>
      <c r="AH188" s="357"/>
      <c r="AI188" s="357"/>
      <c r="AJ188" s="603"/>
    </row>
    <row r="189" spans="1:36" s="471" customFormat="1" ht="15" customHeight="1" x14ac:dyDescent="0.25">
      <c r="A189" s="25"/>
      <c r="B189" s="548"/>
      <c r="C189" s="404"/>
      <c r="D189" s="404"/>
      <c r="E189" s="404"/>
      <c r="F189" s="404"/>
      <c r="G189" s="462"/>
      <c r="H189" s="462"/>
      <c r="I189" s="462"/>
      <c r="J189" s="462"/>
      <c r="K189" s="462"/>
      <c r="L189" s="462"/>
      <c r="M189" s="462"/>
      <c r="N189" s="462"/>
      <c r="O189" s="462"/>
      <c r="P189" s="462"/>
      <c r="Q189" s="462"/>
      <c r="R189" s="462"/>
      <c r="S189" s="462"/>
      <c r="T189" s="462"/>
      <c r="U189" s="462"/>
      <c r="V189" s="462"/>
      <c r="W189" s="462"/>
      <c r="X189" s="462"/>
      <c r="Y189" s="462"/>
      <c r="Z189" s="462"/>
      <c r="AA189" s="462"/>
      <c r="AB189" s="462"/>
      <c r="AC189" s="462"/>
      <c r="AD189" s="462"/>
      <c r="AE189" s="462"/>
      <c r="AF189" s="462"/>
      <c r="AG189" s="357"/>
      <c r="AH189" s="357"/>
      <c r="AI189" s="357"/>
      <c r="AJ189" s="603"/>
    </row>
    <row r="190" spans="1:36" s="471" customFormat="1" ht="15" customHeight="1" x14ac:dyDescent="0.25">
      <c r="A190" s="25"/>
      <c r="B190" s="548"/>
      <c r="C190" s="404" t="s">
        <v>191</v>
      </c>
      <c r="D190" s="404"/>
      <c r="E190" s="404"/>
      <c r="G190" s="462"/>
      <c r="H190" s="462"/>
      <c r="I190" s="462"/>
      <c r="J190" s="462"/>
      <c r="K190" s="462"/>
      <c r="L190" s="462"/>
      <c r="M190" s="462"/>
      <c r="N190" s="462"/>
      <c r="O190" s="462"/>
      <c r="P190" s="462"/>
      <c r="Q190" s="462"/>
      <c r="R190" s="462"/>
      <c r="S190" s="462"/>
      <c r="T190" s="462"/>
      <c r="U190" s="462"/>
      <c r="V190" s="462"/>
      <c r="W190" s="462"/>
      <c r="X190" s="462"/>
      <c r="Y190" s="462"/>
      <c r="Z190" s="462"/>
      <c r="AA190" s="462"/>
      <c r="AB190" s="462"/>
      <c r="AC190" s="462"/>
      <c r="AD190" s="462"/>
      <c r="AE190" s="462"/>
      <c r="AF190" s="462"/>
      <c r="AG190" s="357"/>
      <c r="AH190" s="357"/>
      <c r="AI190" s="357"/>
      <c r="AJ190" s="603"/>
    </row>
    <row r="191" spans="1:36" s="471" customFormat="1" ht="15" customHeight="1" x14ac:dyDescent="0.25">
      <c r="A191" s="25"/>
      <c r="B191" s="548"/>
      <c r="C191" s="404"/>
      <c r="D191" s="404" t="s">
        <v>194</v>
      </c>
      <c r="E191" s="404" t="s">
        <v>79</v>
      </c>
      <c r="F191" s="404" t="s">
        <v>852</v>
      </c>
      <c r="G191" s="462"/>
      <c r="H191" s="462"/>
      <c r="I191" s="462"/>
      <c r="J191" s="462"/>
      <c r="K191" s="462"/>
      <c r="L191" s="462"/>
      <c r="M191" s="462"/>
      <c r="N191" s="462"/>
      <c r="O191" s="462"/>
      <c r="P191" s="462"/>
      <c r="Q191" s="462"/>
      <c r="R191" s="462"/>
      <c r="S191" s="462"/>
      <c r="T191" s="462"/>
      <c r="U191" s="462"/>
      <c r="V191" s="462"/>
      <c r="W191" s="462"/>
      <c r="X191" s="462"/>
      <c r="Y191" s="462"/>
      <c r="Z191" s="462"/>
      <c r="AA191" s="462"/>
      <c r="AB191" s="462"/>
      <c r="AC191" s="462"/>
      <c r="AD191" s="462"/>
      <c r="AE191" s="462"/>
      <c r="AF191" s="462"/>
      <c r="AG191" s="357">
        <v>0</v>
      </c>
      <c r="AH191" s="357">
        <v>0</v>
      </c>
      <c r="AI191" s="357">
        <v>0</v>
      </c>
      <c r="AJ191" s="601">
        <v>0</v>
      </c>
    </row>
    <row r="192" spans="1:36" s="471" customFormat="1" ht="15" customHeight="1" x14ac:dyDescent="0.25">
      <c r="A192" s="25"/>
      <c r="B192" s="548"/>
      <c r="C192" s="404"/>
      <c r="D192" s="404" t="s">
        <v>165</v>
      </c>
      <c r="E192" s="404" t="s">
        <v>79</v>
      </c>
      <c r="F192" s="404" t="s">
        <v>853</v>
      </c>
      <c r="G192" s="462"/>
      <c r="H192" s="462"/>
      <c r="I192" s="462"/>
      <c r="J192" s="462"/>
      <c r="K192" s="462"/>
      <c r="L192" s="462"/>
      <c r="M192" s="462"/>
      <c r="N192" s="462"/>
      <c r="O192" s="462"/>
      <c r="P192" s="462"/>
      <c r="Q192" s="462"/>
      <c r="R192" s="462"/>
      <c r="S192" s="462"/>
      <c r="T192" s="462"/>
      <c r="U192" s="462"/>
      <c r="V192" s="462"/>
      <c r="W192" s="462"/>
      <c r="X192" s="462"/>
      <c r="Y192" s="462"/>
      <c r="Z192" s="462"/>
      <c r="AA192" s="462"/>
      <c r="AB192" s="462"/>
      <c r="AC192" s="462"/>
      <c r="AD192" s="462"/>
      <c r="AE192" s="462"/>
      <c r="AF192" s="462"/>
      <c r="AG192" s="357">
        <v>0</v>
      </c>
      <c r="AH192" s="357">
        <v>0</v>
      </c>
      <c r="AI192" s="357">
        <v>0</v>
      </c>
      <c r="AJ192" s="601">
        <v>0</v>
      </c>
    </row>
    <row r="193" spans="1:36" s="471" customFormat="1" ht="15" customHeight="1" x14ac:dyDescent="0.25">
      <c r="A193" s="25"/>
      <c r="B193" s="548"/>
      <c r="C193" s="404"/>
      <c r="D193" s="404" t="s">
        <v>160</v>
      </c>
      <c r="E193" s="404" t="s">
        <v>79</v>
      </c>
      <c r="F193" s="404" t="s">
        <v>854</v>
      </c>
      <c r="G193" s="462"/>
      <c r="H193" s="462"/>
      <c r="I193" s="462"/>
      <c r="J193" s="462"/>
      <c r="K193" s="462"/>
      <c r="L193" s="462"/>
      <c r="M193" s="462"/>
      <c r="N193" s="462"/>
      <c r="O193" s="462"/>
      <c r="P193" s="462"/>
      <c r="Q193" s="462"/>
      <c r="R193" s="462"/>
      <c r="S193" s="462"/>
      <c r="T193" s="462"/>
      <c r="U193" s="462"/>
      <c r="V193" s="462"/>
      <c r="W193" s="462"/>
      <c r="X193" s="462"/>
      <c r="Y193" s="462"/>
      <c r="Z193" s="462"/>
      <c r="AA193" s="462"/>
      <c r="AB193" s="462"/>
      <c r="AC193" s="462"/>
      <c r="AD193" s="462"/>
      <c r="AE193" s="462"/>
      <c r="AF193" s="462"/>
      <c r="AG193" s="357">
        <v>1</v>
      </c>
      <c r="AH193" s="357">
        <v>1</v>
      </c>
      <c r="AI193" s="357">
        <v>1</v>
      </c>
      <c r="AJ193" s="601">
        <v>1</v>
      </c>
    </row>
    <row r="194" spans="1:36" s="471" customFormat="1" ht="15" customHeight="1" x14ac:dyDescent="0.25">
      <c r="A194" s="25"/>
      <c r="B194" s="548"/>
      <c r="C194" s="404"/>
      <c r="D194" s="404" t="s">
        <v>159</v>
      </c>
      <c r="E194" s="404" t="s">
        <v>79</v>
      </c>
      <c r="F194" s="404" t="s">
        <v>855</v>
      </c>
      <c r="G194" s="462"/>
      <c r="H194" s="462"/>
      <c r="I194" s="462"/>
      <c r="J194" s="462"/>
      <c r="K194" s="462"/>
      <c r="L194" s="462"/>
      <c r="M194" s="462"/>
      <c r="N194" s="462"/>
      <c r="O194" s="462"/>
      <c r="P194" s="462"/>
      <c r="Q194" s="462"/>
      <c r="R194" s="462"/>
      <c r="S194" s="462"/>
      <c r="T194" s="462"/>
      <c r="U194" s="462"/>
      <c r="V194" s="462"/>
      <c r="W194" s="462"/>
      <c r="X194" s="462"/>
      <c r="Y194" s="462"/>
      <c r="Z194" s="462"/>
      <c r="AA194" s="462"/>
      <c r="AB194" s="462"/>
      <c r="AC194" s="462"/>
      <c r="AD194" s="462"/>
      <c r="AE194" s="462"/>
      <c r="AF194" s="462"/>
      <c r="AG194" s="357">
        <v>0</v>
      </c>
      <c r="AH194" s="357">
        <v>0</v>
      </c>
      <c r="AI194" s="357">
        <v>0</v>
      </c>
      <c r="AJ194" s="601">
        <v>0</v>
      </c>
    </row>
    <row r="195" spans="1:36" s="471" customFormat="1" ht="15" customHeight="1" x14ac:dyDescent="0.25">
      <c r="A195" s="25"/>
      <c r="B195" s="548"/>
      <c r="C195" s="404" t="s">
        <v>192</v>
      </c>
      <c r="D195" s="404"/>
      <c r="E195" s="404"/>
      <c r="F195" s="404" t="s">
        <v>856</v>
      </c>
      <c r="G195" s="462"/>
      <c r="H195" s="462"/>
      <c r="I195" s="462"/>
      <c r="J195" s="462"/>
      <c r="K195" s="462"/>
      <c r="L195" s="462"/>
      <c r="M195" s="462"/>
      <c r="N195" s="462"/>
      <c r="O195" s="462"/>
      <c r="P195" s="462"/>
      <c r="Q195" s="462"/>
      <c r="R195" s="462"/>
      <c r="S195" s="462"/>
      <c r="T195" s="462"/>
      <c r="U195" s="462"/>
      <c r="V195" s="462"/>
      <c r="W195" s="462"/>
      <c r="X195" s="462"/>
      <c r="Y195" s="462"/>
      <c r="Z195" s="462"/>
      <c r="AA195" s="462"/>
      <c r="AB195" s="462"/>
      <c r="AC195" s="462"/>
      <c r="AD195" s="462"/>
      <c r="AE195" s="462"/>
      <c r="AF195" s="462"/>
      <c r="AG195" s="357"/>
      <c r="AH195" s="357"/>
      <c r="AI195" s="357"/>
      <c r="AJ195" s="601"/>
    </row>
    <row r="196" spans="1:36" s="471" customFormat="1" ht="15" customHeight="1" x14ac:dyDescent="0.25">
      <c r="A196" s="25"/>
      <c r="B196" s="548"/>
      <c r="C196" s="404"/>
      <c r="D196" s="404" t="s">
        <v>194</v>
      </c>
      <c r="E196" s="404" t="s">
        <v>95</v>
      </c>
      <c r="F196" s="404" t="s">
        <v>857</v>
      </c>
      <c r="G196" s="462"/>
      <c r="H196" s="462"/>
      <c r="I196" s="462"/>
      <c r="J196" s="462"/>
      <c r="K196" s="462"/>
      <c r="L196" s="462"/>
      <c r="M196" s="462"/>
      <c r="N196" s="462"/>
      <c r="O196" s="462"/>
      <c r="P196" s="462"/>
      <c r="Q196" s="462"/>
      <c r="R196" s="462"/>
      <c r="S196" s="462"/>
      <c r="T196" s="462"/>
      <c r="U196" s="462"/>
      <c r="V196" s="462"/>
      <c r="W196" s="462"/>
      <c r="X196" s="462"/>
      <c r="Y196" s="462"/>
      <c r="Z196" s="462"/>
      <c r="AA196" s="462"/>
      <c r="AB196" s="462"/>
      <c r="AC196" s="462"/>
      <c r="AD196" s="462"/>
      <c r="AE196" s="462"/>
      <c r="AF196" s="462"/>
      <c r="AG196" s="357">
        <v>0</v>
      </c>
      <c r="AH196" s="357">
        <v>0</v>
      </c>
      <c r="AI196" s="357">
        <v>0</v>
      </c>
      <c r="AJ196" s="601">
        <v>0</v>
      </c>
    </row>
    <row r="197" spans="1:36" s="471" customFormat="1" ht="15" customHeight="1" x14ac:dyDescent="0.25">
      <c r="A197" s="25"/>
      <c r="B197" s="548"/>
      <c r="C197" s="404"/>
      <c r="D197" s="404" t="s">
        <v>165</v>
      </c>
      <c r="E197" s="404" t="s">
        <v>95</v>
      </c>
      <c r="F197" s="404" t="s">
        <v>858</v>
      </c>
      <c r="G197" s="462"/>
      <c r="H197" s="462"/>
      <c r="I197" s="462"/>
      <c r="J197" s="462"/>
      <c r="K197" s="462"/>
      <c r="L197" s="462"/>
      <c r="M197" s="462"/>
      <c r="N197" s="462"/>
      <c r="O197" s="462"/>
      <c r="P197" s="462"/>
      <c r="Q197" s="462"/>
      <c r="R197" s="462"/>
      <c r="S197" s="462"/>
      <c r="T197" s="462"/>
      <c r="U197" s="462"/>
      <c r="V197" s="462"/>
      <c r="W197" s="462"/>
      <c r="X197" s="462"/>
      <c r="Y197" s="462"/>
      <c r="Z197" s="462"/>
      <c r="AA197" s="462"/>
      <c r="AB197" s="462"/>
      <c r="AC197" s="462"/>
      <c r="AD197" s="462"/>
      <c r="AE197" s="462"/>
      <c r="AF197" s="462"/>
      <c r="AG197" s="357">
        <v>0</v>
      </c>
      <c r="AH197" s="357">
        <v>0</v>
      </c>
      <c r="AI197" s="357">
        <v>0</v>
      </c>
      <c r="AJ197" s="601">
        <v>0</v>
      </c>
    </row>
    <row r="198" spans="1:36" s="471" customFormat="1" ht="15" customHeight="1" x14ac:dyDescent="0.25">
      <c r="A198" s="25"/>
      <c r="B198" s="548"/>
      <c r="C198" s="404"/>
      <c r="D198" s="404" t="s">
        <v>160</v>
      </c>
      <c r="E198" s="404" t="s">
        <v>95</v>
      </c>
      <c r="F198" s="404" t="s">
        <v>859</v>
      </c>
      <c r="G198" s="462"/>
      <c r="H198" s="462"/>
      <c r="I198" s="462"/>
      <c r="J198" s="462"/>
      <c r="K198" s="462"/>
      <c r="L198" s="462"/>
      <c r="M198" s="462"/>
      <c r="N198" s="462"/>
      <c r="O198" s="462"/>
      <c r="P198" s="462"/>
      <c r="Q198" s="462"/>
      <c r="R198" s="462"/>
      <c r="S198" s="462"/>
      <c r="T198" s="462"/>
      <c r="U198" s="462"/>
      <c r="V198" s="462"/>
      <c r="W198" s="462"/>
      <c r="X198" s="462"/>
      <c r="Y198" s="462"/>
      <c r="Z198" s="462"/>
      <c r="AA198" s="462"/>
      <c r="AB198" s="462"/>
      <c r="AC198" s="462"/>
      <c r="AD198" s="462"/>
      <c r="AE198" s="462"/>
      <c r="AF198" s="462"/>
      <c r="AG198" s="357">
        <v>2500</v>
      </c>
      <c r="AH198" s="357">
        <v>2500</v>
      </c>
      <c r="AI198" s="357">
        <v>2500</v>
      </c>
      <c r="AJ198" s="601">
        <v>2500</v>
      </c>
    </row>
    <row r="199" spans="1:36" s="471" customFormat="1" ht="15" customHeight="1" x14ac:dyDescent="0.25">
      <c r="A199" s="25"/>
      <c r="B199" s="548"/>
      <c r="C199" s="404"/>
      <c r="D199" s="404" t="s">
        <v>159</v>
      </c>
      <c r="E199" s="404" t="s">
        <v>95</v>
      </c>
      <c r="F199" s="404" t="s">
        <v>860</v>
      </c>
      <c r="G199" s="462"/>
      <c r="H199" s="462"/>
      <c r="I199" s="462"/>
      <c r="J199" s="462"/>
      <c r="K199" s="462"/>
      <c r="L199" s="462"/>
      <c r="M199" s="462"/>
      <c r="N199" s="462"/>
      <c r="O199" s="462"/>
      <c r="P199" s="462"/>
      <c r="Q199" s="462"/>
      <c r="R199" s="462"/>
      <c r="S199" s="462"/>
      <c r="T199" s="462"/>
      <c r="U199" s="462"/>
      <c r="V199" s="462"/>
      <c r="W199" s="462"/>
      <c r="X199" s="462"/>
      <c r="Y199" s="462"/>
      <c r="Z199" s="462"/>
      <c r="AA199" s="462"/>
      <c r="AB199" s="462"/>
      <c r="AC199" s="462"/>
      <c r="AD199" s="462"/>
      <c r="AE199" s="462"/>
      <c r="AF199" s="462"/>
      <c r="AG199" s="357">
        <v>0</v>
      </c>
      <c r="AH199" s="357">
        <v>0</v>
      </c>
      <c r="AI199" s="357">
        <v>0</v>
      </c>
      <c r="AJ199" s="601">
        <v>0</v>
      </c>
    </row>
    <row r="200" spans="1:36" s="471" customFormat="1" ht="15" customHeight="1" x14ac:dyDescent="0.25">
      <c r="A200" s="25"/>
      <c r="B200" s="548"/>
      <c r="C200" s="548"/>
      <c r="D200" s="404" t="s">
        <v>193</v>
      </c>
      <c r="E200" s="404" t="s">
        <v>96</v>
      </c>
      <c r="F200" s="404" t="s">
        <v>861</v>
      </c>
      <c r="G200" s="577"/>
      <c r="H200" s="577"/>
      <c r="I200" s="583"/>
      <c r="J200" s="577"/>
      <c r="K200" s="577"/>
      <c r="L200" s="578"/>
      <c r="M200" s="577"/>
      <c r="N200" s="577"/>
      <c r="O200" s="578"/>
      <c r="P200" s="577"/>
      <c r="Q200" s="577"/>
      <c r="R200" s="583"/>
      <c r="S200" s="583"/>
      <c r="T200" s="577"/>
      <c r="U200" s="577"/>
      <c r="V200" s="577"/>
      <c r="W200" s="577"/>
      <c r="X200" s="577"/>
      <c r="Y200" s="577"/>
      <c r="Z200" s="577"/>
      <c r="AA200" s="577"/>
      <c r="AB200" s="577"/>
      <c r="AC200" s="577"/>
      <c r="AD200" s="578"/>
      <c r="AE200" s="577"/>
      <c r="AF200" s="577"/>
      <c r="AG200" s="404"/>
      <c r="AH200" s="404"/>
      <c r="AI200" s="404"/>
      <c r="AJ200" s="605"/>
    </row>
    <row r="201" spans="1:36" s="471" customFormat="1" ht="15" customHeight="1" x14ac:dyDescent="0.25">
      <c r="A201" s="277"/>
      <c r="B201" s="278"/>
      <c r="C201" s="278"/>
      <c r="D201" s="285"/>
      <c r="E201" s="285"/>
      <c r="F201" s="279"/>
      <c r="G201" s="280"/>
      <c r="H201" s="280"/>
      <c r="I201" s="281"/>
      <c r="J201" s="280"/>
      <c r="K201" s="280"/>
      <c r="L201" s="282"/>
      <c r="M201" s="280"/>
      <c r="N201" s="280"/>
      <c r="O201" s="282"/>
      <c r="P201" s="280"/>
      <c r="Q201" s="280"/>
      <c r="R201" s="281"/>
      <c r="S201" s="281"/>
      <c r="T201" s="280"/>
      <c r="U201" s="280"/>
      <c r="V201" s="280"/>
      <c r="W201" s="280"/>
      <c r="X201" s="280"/>
      <c r="Y201" s="280"/>
      <c r="Z201" s="280"/>
      <c r="AA201" s="280"/>
      <c r="AB201" s="280"/>
      <c r="AC201" s="280"/>
      <c r="AD201" s="282"/>
      <c r="AE201" s="280"/>
      <c r="AF201" s="280"/>
      <c r="AG201" s="283"/>
      <c r="AH201" s="283"/>
      <c r="AI201" s="283"/>
      <c r="AJ201" s="600"/>
    </row>
    <row r="202" spans="1:36" s="471" customFormat="1" ht="15" customHeight="1" x14ac:dyDescent="0.2">
      <c r="A202" s="277"/>
      <c r="B202" s="278" t="s">
        <v>668</v>
      </c>
      <c r="C202" s="278"/>
      <c r="D202" s="278"/>
      <c r="E202" s="279"/>
      <c r="F202" s="279"/>
      <c r="G202" s="280"/>
      <c r="H202" s="280"/>
      <c r="I202" s="281"/>
      <c r="J202" s="280"/>
      <c r="K202" s="280"/>
      <c r="L202" s="282"/>
      <c r="M202" s="280"/>
      <c r="N202" s="280"/>
      <c r="O202" s="282"/>
      <c r="P202" s="280"/>
      <c r="Q202" s="280"/>
      <c r="R202" s="281"/>
      <c r="S202" s="281"/>
      <c r="T202" s="280"/>
      <c r="U202" s="280"/>
      <c r="V202" s="280"/>
      <c r="W202" s="280"/>
      <c r="X202" s="280"/>
      <c r="Y202" s="280"/>
      <c r="Z202" s="280"/>
      <c r="AA202" s="280"/>
      <c r="AB202" s="280"/>
      <c r="AC202" s="280"/>
      <c r="AD202" s="282"/>
      <c r="AE202" s="280"/>
      <c r="AF202" s="280"/>
      <c r="AG202" s="283"/>
      <c r="AH202" s="283"/>
      <c r="AI202" s="283"/>
      <c r="AJ202" s="600"/>
    </row>
    <row r="203" spans="1:36" s="471" customFormat="1" ht="15" customHeight="1" x14ac:dyDescent="0.2">
      <c r="A203" s="25"/>
      <c r="B203" s="548"/>
      <c r="C203" s="548" t="s">
        <v>630</v>
      </c>
      <c r="D203" s="548"/>
      <c r="E203" s="581"/>
      <c r="F203" s="581"/>
      <c r="G203" s="577"/>
      <c r="H203" s="577"/>
      <c r="I203" s="583"/>
      <c r="J203" s="577"/>
      <c r="K203" s="577"/>
      <c r="L203" s="578"/>
      <c r="M203" s="577"/>
      <c r="N203" s="577"/>
      <c r="O203" s="578"/>
      <c r="P203" s="577"/>
      <c r="Q203" s="577"/>
      <c r="R203" s="583"/>
      <c r="S203" s="583"/>
      <c r="T203" s="577"/>
      <c r="U203" s="577"/>
      <c r="V203" s="577"/>
      <c r="W203" s="577"/>
      <c r="X203" s="577"/>
      <c r="Y203" s="577"/>
      <c r="Z203" s="577"/>
      <c r="AA203" s="577"/>
      <c r="AB203" s="577"/>
      <c r="AC203" s="577"/>
      <c r="AD203" s="578"/>
      <c r="AE203" s="577"/>
      <c r="AF203" s="577"/>
      <c r="AJ203" s="606"/>
    </row>
    <row r="204" spans="1:36" s="471" customFormat="1" ht="15" customHeight="1" x14ac:dyDescent="0.2">
      <c r="A204" s="25"/>
      <c r="B204" s="548"/>
      <c r="C204" s="548"/>
      <c r="D204" s="548" t="s">
        <v>631</v>
      </c>
      <c r="E204" s="581"/>
      <c r="F204" s="581"/>
      <c r="G204" s="462" t="s">
        <v>939</v>
      </c>
      <c r="H204" s="462"/>
      <c r="I204" s="462"/>
      <c r="J204" s="462"/>
      <c r="K204" s="462"/>
      <c r="L204" s="462"/>
      <c r="M204" s="462"/>
      <c r="N204" s="462"/>
      <c r="O204" s="462"/>
      <c r="P204" s="462"/>
      <c r="Q204" s="462"/>
      <c r="R204" s="462"/>
      <c r="S204" s="462"/>
      <c r="T204" s="462"/>
      <c r="U204" s="462"/>
      <c r="V204" s="462"/>
      <c r="W204" s="462"/>
      <c r="X204" s="462"/>
      <c r="Y204" s="462"/>
      <c r="Z204" s="462"/>
      <c r="AA204" s="462"/>
      <c r="AB204" s="462"/>
      <c r="AC204" s="462"/>
      <c r="AD204" s="462"/>
      <c r="AE204" s="462"/>
      <c r="AF204" s="462"/>
      <c r="AG204" s="361">
        <v>0</v>
      </c>
      <c r="AH204" s="361">
        <v>0</v>
      </c>
      <c r="AI204" s="361">
        <v>0</v>
      </c>
      <c r="AJ204" s="361">
        <v>0</v>
      </c>
    </row>
    <row r="205" spans="1:36" s="471" customFormat="1" ht="15" customHeight="1" x14ac:dyDescent="0.2">
      <c r="A205" s="25"/>
      <c r="B205" s="548"/>
      <c r="C205" s="548"/>
      <c r="D205" s="548" t="s">
        <v>632</v>
      </c>
      <c r="E205" s="581"/>
      <c r="F205" s="581"/>
      <c r="G205" s="462"/>
      <c r="H205" s="462"/>
      <c r="I205" s="462"/>
      <c r="J205" s="462"/>
      <c r="K205" s="462"/>
      <c r="L205" s="462"/>
      <c r="M205" s="462"/>
      <c r="N205" s="462"/>
      <c r="O205" s="462"/>
      <c r="P205" s="462"/>
      <c r="Q205" s="462"/>
      <c r="R205" s="462"/>
      <c r="S205" s="462"/>
      <c r="T205" s="462"/>
      <c r="U205" s="462"/>
      <c r="V205" s="462"/>
      <c r="W205" s="462"/>
      <c r="X205" s="462"/>
      <c r="Y205" s="462"/>
      <c r="Z205" s="462"/>
      <c r="AA205" s="462"/>
      <c r="AB205" s="462"/>
      <c r="AC205" s="462"/>
      <c r="AD205" s="462"/>
      <c r="AE205" s="462"/>
      <c r="AF205" s="462"/>
      <c r="AG205" s="362">
        <v>0</v>
      </c>
      <c r="AH205" s="362">
        <v>0</v>
      </c>
      <c r="AI205" s="362">
        <v>0</v>
      </c>
      <c r="AJ205" s="362">
        <v>0</v>
      </c>
    </row>
    <row r="206" spans="1:36" s="471" customFormat="1" ht="15" customHeight="1" x14ac:dyDescent="0.2">
      <c r="A206" s="25"/>
      <c r="B206" s="548"/>
      <c r="C206" s="548"/>
      <c r="D206" s="581" t="s">
        <v>633</v>
      </c>
      <c r="E206" s="581"/>
      <c r="F206" s="581"/>
      <c r="G206" s="462"/>
      <c r="H206" s="462"/>
      <c r="I206" s="462"/>
      <c r="J206" s="462"/>
      <c r="K206" s="462"/>
      <c r="L206" s="462"/>
      <c r="M206" s="462"/>
      <c r="N206" s="462"/>
      <c r="O206" s="462"/>
      <c r="P206" s="462"/>
      <c r="Q206" s="462"/>
      <c r="R206" s="462"/>
      <c r="S206" s="462"/>
      <c r="T206" s="462"/>
      <c r="U206" s="462"/>
      <c r="V206" s="462"/>
      <c r="W206" s="462"/>
      <c r="X206" s="462"/>
      <c r="Y206" s="462"/>
      <c r="Z206" s="462"/>
      <c r="AA206" s="462"/>
      <c r="AB206" s="462"/>
      <c r="AC206" s="462"/>
      <c r="AD206" s="462"/>
      <c r="AE206" s="462"/>
      <c r="AF206" s="462"/>
      <c r="AG206" s="362">
        <v>0</v>
      </c>
      <c r="AH206" s="362">
        <v>0</v>
      </c>
      <c r="AI206" s="362">
        <v>0</v>
      </c>
      <c r="AJ206" s="362">
        <v>0</v>
      </c>
    </row>
    <row r="207" spans="1:36" s="471" customFormat="1" ht="15" customHeight="1" x14ac:dyDescent="0.2">
      <c r="A207" s="25"/>
      <c r="B207" s="548"/>
      <c r="C207" s="548"/>
      <c r="D207" s="581" t="s">
        <v>634</v>
      </c>
      <c r="E207" s="581"/>
      <c r="F207" s="581"/>
      <c r="G207" s="462"/>
      <c r="H207" s="462"/>
      <c r="I207" s="462"/>
      <c r="J207" s="462"/>
      <c r="K207" s="462"/>
      <c r="L207" s="462"/>
      <c r="M207" s="462"/>
      <c r="N207" s="462"/>
      <c r="O207" s="462"/>
      <c r="P207" s="462"/>
      <c r="Q207" s="462"/>
      <c r="R207" s="462"/>
      <c r="S207" s="462"/>
      <c r="T207" s="462"/>
      <c r="U207" s="462"/>
      <c r="V207" s="462"/>
      <c r="W207" s="462"/>
      <c r="X207" s="462"/>
      <c r="Y207" s="462"/>
      <c r="Z207" s="462"/>
      <c r="AA207" s="462"/>
      <c r="AB207" s="462"/>
      <c r="AC207" s="462"/>
      <c r="AD207" s="462"/>
      <c r="AE207" s="462"/>
      <c r="AF207" s="462"/>
      <c r="AG207" s="362">
        <v>0</v>
      </c>
      <c r="AH207" s="362">
        <v>0</v>
      </c>
      <c r="AI207" s="362">
        <v>0</v>
      </c>
      <c r="AJ207" s="362">
        <v>0</v>
      </c>
    </row>
    <row r="208" spans="1:36" s="471" customFormat="1" ht="15" customHeight="1" x14ac:dyDescent="0.2">
      <c r="A208" s="25"/>
      <c r="B208" s="548"/>
      <c r="C208" s="548"/>
      <c r="D208" s="548"/>
      <c r="E208" s="581"/>
      <c r="F208" s="581"/>
      <c r="G208" s="462"/>
      <c r="H208" s="462"/>
      <c r="I208" s="462"/>
      <c r="J208" s="462"/>
      <c r="K208" s="462"/>
      <c r="L208" s="462"/>
      <c r="M208" s="462"/>
      <c r="N208" s="462"/>
      <c r="O208" s="462"/>
      <c r="P208" s="462"/>
      <c r="Q208" s="462"/>
      <c r="R208" s="462"/>
      <c r="S208" s="462"/>
      <c r="T208" s="462"/>
      <c r="U208" s="462"/>
      <c r="V208" s="462"/>
      <c r="W208" s="462"/>
      <c r="X208" s="462"/>
      <c r="Y208" s="462"/>
      <c r="Z208" s="462"/>
      <c r="AA208" s="462"/>
      <c r="AB208" s="462"/>
      <c r="AC208" s="462"/>
      <c r="AD208" s="462"/>
      <c r="AE208" s="462"/>
      <c r="AF208" s="462"/>
      <c r="AG208" s="144"/>
      <c r="AH208" s="144"/>
      <c r="AI208" s="144"/>
      <c r="AJ208" s="607"/>
    </row>
    <row r="209" spans="1:36" s="471" customFormat="1" ht="15" customHeight="1" x14ac:dyDescent="0.2">
      <c r="A209" s="25"/>
      <c r="B209" s="548"/>
      <c r="C209" s="548"/>
      <c r="D209" s="548"/>
      <c r="E209" s="581"/>
      <c r="F209" s="581"/>
      <c r="G209" s="462"/>
      <c r="H209" s="462"/>
      <c r="I209" s="462"/>
      <c r="J209" s="462"/>
      <c r="K209" s="462"/>
      <c r="L209" s="462"/>
      <c r="M209" s="462"/>
      <c r="N209" s="462"/>
      <c r="O209" s="462"/>
      <c r="P209" s="462"/>
      <c r="Q209" s="462"/>
      <c r="R209" s="462"/>
      <c r="S209" s="462"/>
      <c r="T209" s="462"/>
      <c r="U209" s="462"/>
      <c r="V209" s="462"/>
      <c r="W209" s="462"/>
      <c r="X209" s="462"/>
      <c r="Y209" s="462"/>
      <c r="Z209" s="462"/>
      <c r="AA209" s="462"/>
      <c r="AB209" s="462"/>
      <c r="AC209" s="462"/>
      <c r="AD209" s="462"/>
      <c r="AE209" s="462"/>
      <c r="AF209" s="462"/>
      <c r="AG209" s="144"/>
      <c r="AH209" s="144"/>
      <c r="AI209" s="144"/>
      <c r="AJ209" s="607"/>
    </row>
    <row r="210" spans="1:36" s="471" customFormat="1" ht="15" customHeight="1" x14ac:dyDescent="0.2">
      <c r="A210" s="25"/>
      <c r="B210" s="548"/>
      <c r="C210" s="548" t="s">
        <v>635</v>
      </c>
      <c r="D210" s="548"/>
      <c r="E210" s="581"/>
      <c r="F210" s="581"/>
      <c r="G210" s="462"/>
      <c r="H210" s="462"/>
      <c r="I210" s="462"/>
      <c r="J210" s="462"/>
      <c r="K210" s="462"/>
      <c r="L210" s="462"/>
      <c r="M210" s="462"/>
      <c r="N210" s="462"/>
      <c r="O210" s="462"/>
      <c r="P210" s="462"/>
      <c r="Q210" s="462"/>
      <c r="R210" s="462"/>
      <c r="S210" s="462"/>
      <c r="T210" s="462"/>
      <c r="U210" s="462"/>
      <c r="V210" s="462"/>
      <c r="W210" s="462"/>
      <c r="X210" s="462"/>
      <c r="Y210" s="462"/>
      <c r="Z210" s="462"/>
      <c r="AA210" s="462"/>
      <c r="AB210" s="462"/>
      <c r="AC210" s="462"/>
      <c r="AD210" s="462"/>
      <c r="AE210" s="462"/>
      <c r="AF210" s="462"/>
      <c r="AG210" s="144"/>
      <c r="AH210" s="144"/>
      <c r="AI210" s="144"/>
      <c r="AJ210" s="607"/>
    </row>
    <row r="211" spans="1:36" s="471" customFormat="1" ht="15" customHeight="1" x14ac:dyDescent="0.2">
      <c r="A211" s="25"/>
      <c r="B211" s="548"/>
      <c r="C211" s="548"/>
      <c r="D211" s="548" t="s">
        <v>636</v>
      </c>
      <c r="E211" s="581"/>
      <c r="F211" s="581"/>
      <c r="G211" s="462"/>
      <c r="H211" s="462"/>
      <c r="I211" s="462"/>
      <c r="J211" s="462"/>
      <c r="K211" s="462"/>
      <c r="L211" s="462"/>
      <c r="M211" s="462"/>
      <c r="N211" s="462"/>
      <c r="O211" s="462"/>
      <c r="P211" s="462"/>
      <c r="Q211" s="462"/>
      <c r="R211" s="462"/>
      <c r="S211" s="462"/>
      <c r="T211" s="462"/>
      <c r="U211" s="462"/>
      <c r="V211" s="462"/>
      <c r="W211" s="462"/>
      <c r="X211" s="462"/>
      <c r="Y211" s="462"/>
      <c r="Z211" s="462"/>
      <c r="AA211" s="462"/>
      <c r="AB211" s="462"/>
      <c r="AC211" s="462"/>
      <c r="AD211" s="462"/>
      <c r="AE211" s="462"/>
      <c r="AF211" s="462"/>
      <c r="AG211" s="361">
        <v>0</v>
      </c>
      <c r="AH211" s="361">
        <v>0</v>
      </c>
      <c r="AI211" s="361">
        <v>0</v>
      </c>
      <c r="AJ211" s="361">
        <v>0</v>
      </c>
    </row>
    <row r="212" spans="1:36" s="471" customFormat="1" ht="15" customHeight="1" x14ac:dyDescent="0.2">
      <c r="A212" s="25"/>
      <c r="B212" s="548"/>
      <c r="C212" s="548"/>
      <c r="D212" s="548" t="s">
        <v>637</v>
      </c>
      <c r="E212" s="581"/>
      <c r="F212" s="581"/>
      <c r="G212" s="462"/>
      <c r="H212" s="462"/>
      <c r="I212" s="462"/>
      <c r="J212" s="462"/>
      <c r="K212" s="462"/>
      <c r="L212" s="462"/>
      <c r="M212" s="462"/>
      <c r="N212" s="462"/>
      <c r="O212" s="462"/>
      <c r="P212" s="462"/>
      <c r="Q212" s="462"/>
      <c r="R212" s="462"/>
      <c r="S212" s="462"/>
      <c r="T212" s="462"/>
      <c r="U212" s="462"/>
      <c r="V212" s="462"/>
      <c r="W212" s="462"/>
      <c r="X212" s="462"/>
      <c r="Y212" s="462"/>
      <c r="Z212" s="462"/>
      <c r="AA212" s="462"/>
      <c r="AB212" s="462"/>
      <c r="AC212" s="462"/>
      <c r="AD212" s="462"/>
      <c r="AE212" s="462"/>
      <c r="AF212" s="462"/>
      <c r="AG212" s="362">
        <v>3.4099999999999997</v>
      </c>
      <c r="AH212" s="362">
        <v>2.87</v>
      </c>
      <c r="AI212" s="362">
        <v>2.87</v>
      </c>
      <c r="AJ212" s="362">
        <v>2.87</v>
      </c>
    </row>
    <row r="213" spans="1:36" s="471" customFormat="1" ht="15" customHeight="1" x14ac:dyDescent="0.2">
      <c r="A213" s="25"/>
      <c r="B213" s="548"/>
      <c r="C213" s="548"/>
      <c r="D213" s="581" t="s">
        <v>638</v>
      </c>
      <c r="E213" s="581"/>
      <c r="F213" s="581"/>
      <c r="G213" s="462"/>
      <c r="H213" s="462"/>
      <c r="I213" s="462"/>
      <c r="J213" s="462"/>
      <c r="K213" s="462"/>
      <c r="L213" s="462"/>
      <c r="M213" s="462"/>
      <c r="N213" s="462"/>
      <c r="O213" s="462"/>
      <c r="P213" s="462"/>
      <c r="Q213" s="462"/>
      <c r="R213" s="462"/>
      <c r="S213" s="462"/>
      <c r="T213" s="462"/>
      <c r="U213" s="462"/>
      <c r="V213" s="462"/>
      <c r="W213" s="462"/>
      <c r="X213" s="462"/>
      <c r="Y213" s="462"/>
      <c r="Z213" s="462"/>
      <c r="AA213" s="462"/>
      <c r="AB213" s="462"/>
      <c r="AC213" s="462"/>
      <c r="AD213" s="462"/>
      <c r="AE213" s="462"/>
      <c r="AF213" s="462"/>
      <c r="AG213" s="362">
        <v>3.4099999999999997</v>
      </c>
      <c r="AH213" s="362">
        <v>2.87</v>
      </c>
      <c r="AI213" s="362">
        <v>2.87</v>
      </c>
      <c r="AJ213" s="362">
        <v>2.87</v>
      </c>
    </row>
    <row r="214" spans="1:36" s="471" customFormat="1" ht="15" customHeight="1" x14ac:dyDescent="0.2">
      <c r="A214" s="25"/>
      <c r="B214" s="548"/>
      <c r="C214" s="548"/>
      <c r="D214" s="581" t="s">
        <v>639</v>
      </c>
      <c r="E214" s="581"/>
      <c r="F214" s="581"/>
      <c r="G214" s="462"/>
      <c r="H214" s="462"/>
      <c r="I214" s="462"/>
      <c r="J214" s="462"/>
      <c r="K214" s="462"/>
      <c r="L214" s="462"/>
      <c r="M214" s="462"/>
      <c r="N214" s="462"/>
      <c r="O214" s="462"/>
      <c r="P214" s="462"/>
      <c r="Q214" s="462"/>
      <c r="R214" s="462"/>
      <c r="S214" s="462"/>
      <c r="T214" s="462"/>
      <c r="U214" s="462"/>
      <c r="V214" s="462"/>
      <c r="W214" s="462"/>
      <c r="X214" s="462"/>
      <c r="Y214" s="462"/>
      <c r="Z214" s="462"/>
      <c r="AA214" s="462"/>
      <c r="AB214" s="462"/>
      <c r="AC214" s="462"/>
      <c r="AD214" s="462"/>
      <c r="AE214" s="462"/>
      <c r="AF214" s="462"/>
      <c r="AG214" s="362">
        <v>0</v>
      </c>
      <c r="AH214" s="362">
        <v>0</v>
      </c>
      <c r="AI214" s="362">
        <v>0</v>
      </c>
      <c r="AJ214" s="362">
        <v>0</v>
      </c>
    </row>
    <row r="215" spans="1:36" s="471" customFormat="1" ht="15" customHeight="1" x14ac:dyDescent="0.2">
      <c r="A215" s="25"/>
      <c r="B215" s="548"/>
      <c r="C215" s="548"/>
      <c r="D215" s="548"/>
      <c r="E215" s="581"/>
      <c r="F215" s="581"/>
      <c r="G215" s="462"/>
      <c r="H215" s="462"/>
      <c r="I215" s="462"/>
      <c r="J215" s="462"/>
      <c r="K215" s="462"/>
      <c r="L215" s="462"/>
      <c r="M215" s="462"/>
      <c r="N215" s="462"/>
      <c r="O215" s="462"/>
      <c r="P215" s="462"/>
      <c r="Q215" s="462"/>
      <c r="R215" s="462"/>
      <c r="S215" s="462"/>
      <c r="T215" s="462"/>
      <c r="U215" s="462"/>
      <c r="V215" s="462"/>
      <c r="W215" s="462"/>
      <c r="X215" s="462"/>
      <c r="Y215" s="462"/>
      <c r="Z215" s="462"/>
      <c r="AA215" s="462"/>
      <c r="AB215" s="462"/>
      <c r="AC215" s="462"/>
      <c r="AD215" s="462"/>
      <c r="AE215" s="462"/>
      <c r="AF215" s="462"/>
      <c r="AG215" s="144"/>
      <c r="AH215" s="144"/>
      <c r="AI215" s="144"/>
      <c r="AJ215" s="607"/>
    </row>
    <row r="216" spans="1:36" s="471" customFormat="1" ht="15" customHeight="1" x14ac:dyDescent="0.2">
      <c r="A216" s="25"/>
      <c r="B216" s="548"/>
      <c r="C216" s="548"/>
      <c r="D216" s="548"/>
      <c r="E216" s="581"/>
      <c r="F216" s="581"/>
      <c r="G216" s="462"/>
      <c r="H216" s="462"/>
      <c r="I216" s="462"/>
      <c r="J216" s="462"/>
      <c r="K216" s="462"/>
      <c r="L216" s="462"/>
      <c r="M216" s="462"/>
      <c r="N216" s="462"/>
      <c r="O216" s="462"/>
      <c r="P216" s="462"/>
      <c r="Q216" s="462"/>
      <c r="R216" s="462"/>
      <c r="S216" s="462"/>
      <c r="T216" s="462"/>
      <c r="U216" s="462"/>
      <c r="V216" s="462"/>
      <c r="W216" s="462"/>
      <c r="X216" s="462"/>
      <c r="Y216" s="462"/>
      <c r="Z216" s="462"/>
      <c r="AA216" s="462"/>
      <c r="AB216" s="462"/>
      <c r="AC216" s="462"/>
      <c r="AD216" s="462"/>
      <c r="AE216" s="462"/>
      <c r="AF216" s="462"/>
      <c r="AG216" s="144"/>
      <c r="AH216" s="144"/>
      <c r="AI216" s="144"/>
      <c r="AJ216" s="607"/>
    </row>
    <row r="217" spans="1:36" s="471" customFormat="1" ht="15" customHeight="1" x14ac:dyDescent="0.2">
      <c r="A217" s="25"/>
      <c r="B217" s="548"/>
      <c r="C217" s="548" t="s">
        <v>640</v>
      </c>
      <c r="D217" s="548"/>
      <c r="E217" s="581"/>
      <c r="F217" s="581"/>
      <c r="G217" s="462"/>
      <c r="H217" s="462"/>
      <c r="I217" s="462"/>
      <c r="J217" s="462"/>
      <c r="K217" s="462"/>
      <c r="L217" s="462"/>
      <c r="M217" s="462"/>
      <c r="N217" s="462"/>
      <c r="O217" s="462"/>
      <c r="P217" s="462"/>
      <c r="Q217" s="462"/>
      <c r="R217" s="462"/>
      <c r="S217" s="462"/>
      <c r="T217" s="462"/>
      <c r="U217" s="462"/>
      <c r="V217" s="462"/>
      <c r="W217" s="462"/>
      <c r="X217" s="462"/>
      <c r="Y217" s="462"/>
      <c r="Z217" s="462"/>
      <c r="AA217" s="462"/>
      <c r="AB217" s="462"/>
      <c r="AC217" s="462"/>
      <c r="AD217" s="462"/>
      <c r="AE217" s="462"/>
      <c r="AF217" s="462"/>
      <c r="AG217" s="363"/>
      <c r="AH217" s="363"/>
      <c r="AI217" s="363"/>
      <c r="AJ217" s="608"/>
    </row>
    <row r="218" spans="1:36" s="471" customFormat="1" ht="15" customHeight="1" x14ac:dyDescent="0.2">
      <c r="A218" s="25"/>
      <c r="B218" s="548"/>
      <c r="C218" s="548"/>
      <c r="D218" s="548" t="s">
        <v>641</v>
      </c>
      <c r="E218" s="581"/>
      <c r="F218" s="581"/>
      <c r="G218" s="462"/>
      <c r="H218" s="462"/>
      <c r="I218" s="462"/>
      <c r="J218" s="462"/>
      <c r="K218" s="462"/>
      <c r="L218" s="462"/>
      <c r="M218" s="462"/>
      <c r="N218" s="462"/>
      <c r="O218" s="462"/>
      <c r="P218" s="462"/>
      <c r="Q218" s="462"/>
      <c r="R218" s="462"/>
      <c r="S218" s="462"/>
      <c r="T218" s="462"/>
      <c r="U218" s="462"/>
      <c r="V218" s="462"/>
      <c r="W218" s="462"/>
      <c r="X218" s="462"/>
      <c r="Y218" s="462"/>
      <c r="Z218" s="462"/>
      <c r="AA218" s="462"/>
      <c r="AB218" s="462"/>
      <c r="AC218" s="462"/>
      <c r="AD218" s="462"/>
      <c r="AE218" s="462"/>
      <c r="AF218" s="462"/>
      <c r="AG218" s="361">
        <v>0.18597141969941813</v>
      </c>
      <c r="AH218" s="361">
        <v>0.23964643767378985</v>
      </c>
      <c r="AI218" s="361">
        <v>0.25397244619172737</v>
      </c>
      <c r="AJ218" s="361">
        <v>0.36369783063601224</v>
      </c>
    </row>
    <row r="219" spans="1:36" s="471" customFormat="1" ht="15" customHeight="1" x14ac:dyDescent="0.2">
      <c r="A219" s="25"/>
      <c r="B219" s="548"/>
      <c r="C219" s="548"/>
      <c r="D219" s="548" t="s">
        <v>642</v>
      </c>
      <c r="E219" s="581"/>
      <c r="F219" s="581"/>
      <c r="G219" s="462"/>
      <c r="H219" s="462"/>
      <c r="I219" s="462"/>
      <c r="J219" s="462"/>
      <c r="K219" s="462"/>
      <c r="L219" s="462"/>
      <c r="M219" s="462"/>
      <c r="N219" s="462"/>
      <c r="O219" s="462"/>
      <c r="P219" s="462"/>
      <c r="Q219" s="462"/>
      <c r="R219" s="462"/>
      <c r="S219" s="462"/>
      <c r="T219" s="462"/>
      <c r="U219" s="462"/>
      <c r="V219" s="462"/>
      <c r="W219" s="462"/>
      <c r="X219" s="462"/>
      <c r="Y219" s="462"/>
      <c r="Z219" s="462"/>
      <c r="AA219" s="462"/>
      <c r="AB219" s="462"/>
      <c r="AC219" s="462"/>
      <c r="AD219" s="462"/>
      <c r="AE219" s="462"/>
      <c r="AF219" s="462"/>
      <c r="AG219" s="362">
        <v>8.5880978511875217</v>
      </c>
      <c r="AH219" s="362">
        <v>9.6315729039179026</v>
      </c>
      <c r="AI219" s="362">
        <v>9.4008941415590463</v>
      </c>
      <c r="AJ219" s="362">
        <v>9.4353506869771024</v>
      </c>
    </row>
    <row r="220" spans="1:36" s="471" customFormat="1" ht="15" customHeight="1" x14ac:dyDescent="0.2">
      <c r="A220" s="25"/>
      <c r="B220" s="548"/>
      <c r="C220" s="548"/>
      <c r="D220" s="581" t="s">
        <v>643</v>
      </c>
      <c r="E220" s="581"/>
      <c r="F220" s="581"/>
      <c r="G220" s="462"/>
      <c r="H220" s="462"/>
      <c r="I220" s="462"/>
      <c r="J220" s="462"/>
      <c r="K220" s="462"/>
      <c r="L220" s="462"/>
      <c r="M220" s="462"/>
      <c r="N220" s="462"/>
      <c r="O220" s="462"/>
      <c r="P220" s="462"/>
      <c r="Q220" s="462"/>
      <c r="R220" s="462"/>
      <c r="S220" s="462"/>
      <c r="T220" s="462"/>
      <c r="U220" s="462"/>
      <c r="V220" s="462"/>
      <c r="W220" s="462"/>
      <c r="X220" s="462"/>
      <c r="Y220" s="462"/>
      <c r="Z220" s="462"/>
      <c r="AA220" s="462"/>
      <c r="AB220" s="462"/>
      <c r="AC220" s="462"/>
      <c r="AD220" s="462"/>
      <c r="AE220" s="462"/>
      <c r="AF220" s="462"/>
      <c r="AG220" s="362">
        <v>8.5790149783370158</v>
      </c>
      <c r="AH220" s="362">
        <v>5.9024792911880573</v>
      </c>
      <c r="AI220" s="362">
        <v>5.7611133241416788</v>
      </c>
      <c r="AJ220" s="362">
        <v>5.7822291946027988</v>
      </c>
    </row>
    <row r="221" spans="1:36" s="471" customFormat="1" ht="15" customHeight="1" x14ac:dyDescent="0.2">
      <c r="A221" s="25"/>
      <c r="B221" s="548"/>
      <c r="C221" s="548"/>
      <c r="D221" s="581" t="s">
        <v>644</v>
      </c>
      <c r="E221" s="581"/>
      <c r="F221" s="581"/>
      <c r="G221" s="462"/>
      <c r="H221" s="462"/>
      <c r="I221" s="462"/>
      <c r="J221" s="462"/>
      <c r="K221" s="462"/>
      <c r="L221" s="462"/>
      <c r="M221" s="462"/>
      <c r="N221" s="462"/>
      <c r="O221" s="462"/>
      <c r="P221" s="462"/>
      <c r="Q221" s="462"/>
      <c r="R221" s="462"/>
      <c r="S221" s="462"/>
      <c r="T221" s="462"/>
      <c r="U221" s="462"/>
      <c r="V221" s="462"/>
      <c r="W221" s="462"/>
      <c r="X221" s="462"/>
      <c r="Y221" s="462"/>
      <c r="Z221" s="462"/>
      <c r="AA221" s="462"/>
      <c r="AB221" s="462"/>
      <c r="AC221" s="462"/>
      <c r="AD221" s="462"/>
      <c r="AE221" s="462"/>
      <c r="AF221" s="462"/>
      <c r="AG221" s="362">
        <v>9.0828728505061677E-3</v>
      </c>
      <c r="AH221" s="362">
        <v>3.7290936127298449</v>
      </c>
      <c r="AI221" s="362">
        <v>3.6397808174173667</v>
      </c>
      <c r="AJ221" s="362">
        <v>3.6531214923743027</v>
      </c>
    </row>
    <row r="222" spans="1:36" s="471" customFormat="1" ht="15" customHeight="1" x14ac:dyDescent="0.2">
      <c r="A222" s="25"/>
      <c r="B222" s="548"/>
      <c r="C222" s="548"/>
      <c r="D222" s="548"/>
      <c r="E222" s="581"/>
      <c r="F222" s="581"/>
      <c r="G222" s="462"/>
      <c r="H222" s="462"/>
      <c r="I222" s="462"/>
      <c r="J222" s="462"/>
      <c r="K222" s="462"/>
      <c r="L222" s="462"/>
      <c r="M222" s="462"/>
      <c r="N222" s="462"/>
      <c r="O222" s="462"/>
      <c r="P222" s="462"/>
      <c r="Q222" s="462"/>
      <c r="R222" s="462"/>
      <c r="S222" s="462"/>
      <c r="T222" s="462"/>
      <c r="U222" s="462"/>
      <c r="V222" s="462"/>
      <c r="W222" s="462"/>
      <c r="X222" s="462"/>
      <c r="Y222" s="462"/>
      <c r="Z222" s="462"/>
      <c r="AA222" s="462"/>
      <c r="AB222" s="462"/>
      <c r="AC222" s="462"/>
      <c r="AD222" s="462"/>
      <c r="AE222" s="462"/>
      <c r="AF222" s="462"/>
      <c r="AG222" s="144"/>
      <c r="AH222" s="144"/>
      <c r="AI222" s="144"/>
      <c r="AJ222" s="607"/>
    </row>
    <row r="223" spans="1:36" s="471" customFormat="1" ht="15" customHeight="1" x14ac:dyDescent="0.2">
      <c r="A223" s="25"/>
      <c r="B223" s="548"/>
      <c r="C223" s="548" t="s">
        <v>645</v>
      </c>
      <c r="D223" s="548"/>
      <c r="E223" s="581"/>
      <c r="F223" s="581"/>
      <c r="G223" s="462"/>
      <c r="H223" s="462"/>
      <c r="I223" s="462"/>
      <c r="J223" s="462"/>
      <c r="K223" s="462"/>
      <c r="L223" s="462"/>
      <c r="M223" s="462"/>
      <c r="N223" s="462"/>
      <c r="O223" s="462"/>
      <c r="P223" s="462"/>
      <c r="Q223" s="462"/>
      <c r="R223" s="462"/>
      <c r="S223" s="462"/>
      <c r="T223" s="462"/>
      <c r="U223" s="462"/>
      <c r="V223" s="462"/>
      <c r="W223" s="462"/>
      <c r="X223" s="462"/>
      <c r="Y223" s="462"/>
      <c r="Z223" s="462"/>
      <c r="AA223" s="462"/>
      <c r="AB223" s="462"/>
      <c r="AC223" s="462"/>
      <c r="AD223" s="462"/>
      <c r="AE223" s="462"/>
      <c r="AF223" s="462"/>
      <c r="AG223" s="144"/>
      <c r="AH223" s="144"/>
      <c r="AI223" s="144"/>
      <c r="AJ223" s="607"/>
    </row>
    <row r="224" spans="1:36" s="471" customFormat="1" ht="15" customHeight="1" x14ac:dyDescent="0.2">
      <c r="A224" s="25"/>
      <c r="B224" s="548"/>
      <c r="C224" s="548"/>
      <c r="D224" s="548" t="s">
        <v>646</v>
      </c>
      <c r="E224" s="581"/>
      <c r="F224" s="581"/>
      <c r="G224" s="462"/>
      <c r="H224" s="462"/>
      <c r="I224" s="462"/>
      <c r="J224" s="462"/>
      <c r="K224" s="462"/>
      <c r="L224" s="462"/>
      <c r="M224" s="462"/>
      <c r="N224" s="462"/>
      <c r="O224" s="462"/>
      <c r="P224" s="462"/>
      <c r="Q224" s="462"/>
      <c r="R224" s="462"/>
      <c r="S224" s="462"/>
      <c r="T224" s="462"/>
      <c r="U224" s="462"/>
      <c r="V224" s="462"/>
      <c r="W224" s="462"/>
      <c r="X224" s="462"/>
      <c r="Y224" s="462"/>
      <c r="Z224" s="462"/>
      <c r="AA224" s="462"/>
      <c r="AB224" s="462"/>
      <c r="AC224" s="462"/>
      <c r="AD224" s="462"/>
      <c r="AE224" s="462"/>
      <c r="AF224" s="462"/>
      <c r="AG224" s="361">
        <v>0</v>
      </c>
      <c r="AH224" s="361">
        <v>0.15255330236777648</v>
      </c>
      <c r="AI224" s="361">
        <v>0.16896521490811628</v>
      </c>
      <c r="AJ224" s="361">
        <v>0.27837902733792241</v>
      </c>
    </row>
    <row r="225" spans="1:36" s="471" customFormat="1" ht="15" customHeight="1" x14ac:dyDescent="0.2">
      <c r="A225" s="25"/>
      <c r="B225" s="548"/>
      <c r="C225" s="548"/>
      <c r="D225" s="548" t="s">
        <v>647</v>
      </c>
      <c r="E225" s="581"/>
      <c r="F225" s="581"/>
      <c r="G225" s="462"/>
      <c r="H225" s="462"/>
      <c r="I225" s="462"/>
      <c r="J225" s="462"/>
      <c r="K225" s="462"/>
      <c r="L225" s="462"/>
      <c r="M225" s="462"/>
      <c r="N225" s="462"/>
      <c r="O225" s="462"/>
      <c r="P225" s="462"/>
      <c r="Q225" s="462"/>
      <c r="R225" s="462"/>
      <c r="S225" s="462"/>
      <c r="T225" s="462"/>
      <c r="U225" s="462"/>
      <c r="V225" s="462"/>
      <c r="W225" s="462"/>
      <c r="X225" s="462"/>
      <c r="Y225" s="462"/>
      <c r="Z225" s="462"/>
      <c r="AA225" s="462"/>
      <c r="AB225" s="462"/>
      <c r="AC225" s="462"/>
      <c r="AD225" s="462"/>
      <c r="AE225" s="462"/>
      <c r="AF225" s="462"/>
      <c r="AG225" s="362">
        <v>0</v>
      </c>
      <c r="AH225" s="362">
        <v>9.4381955516154807</v>
      </c>
      <c r="AI225" s="362">
        <v>10.530985173606714</v>
      </c>
      <c r="AJ225" s="362">
        <v>15.168696072697809</v>
      </c>
    </row>
    <row r="226" spans="1:36" s="471" customFormat="1" ht="15" customHeight="1" x14ac:dyDescent="0.2">
      <c r="A226" s="25"/>
      <c r="B226" s="548"/>
      <c r="C226" s="548"/>
      <c r="D226" s="581" t="s">
        <v>648</v>
      </c>
      <c r="E226" s="581"/>
      <c r="F226" s="581"/>
      <c r="G226" s="462"/>
      <c r="H226" s="462"/>
      <c r="I226" s="462"/>
      <c r="J226" s="462"/>
      <c r="K226" s="462"/>
      <c r="L226" s="462"/>
      <c r="M226" s="462"/>
      <c r="N226" s="462"/>
      <c r="O226" s="462"/>
      <c r="P226" s="462"/>
      <c r="Q226" s="462"/>
      <c r="R226" s="462"/>
      <c r="S226" s="462"/>
      <c r="T226" s="462"/>
      <c r="U226" s="462"/>
      <c r="V226" s="462"/>
      <c r="W226" s="462"/>
      <c r="X226" s="462"/>
      <c r="Y226" s="462"/>
      <c r="Z226" s="462"/>
      <c r="AA226" s="462"/>
      <c r="AB226" s="462"/>
      <c r="AC226" s="462"/>
      <c r="AD226" s="462"/>
      <c r="AE226" s="462"/>
      <c r="AF226" s="462"/>
      <c r="AG226" s="362">
        <v>0</v>
      </c>
      <c r="AH226" s="362">
        <v>9.4381955516154807</v>
      </c>
      <c r="AI226" s="362">
        <v>10.530985173606714</v>
      </c>
      <c r="AJ226" s="362">
        <v>15.168696072697809</v>
      </c>
    </row>
    <row r="227" spans="1:36" s="471" customFormat="1" ht="15" customHeight="1" x14ac:dyDescent="0.2">
      <c r="A227" s="25"/>
      <c r="B227" s="548"/>
      <c r="C227" s="548"/>
      <c r="D227" s="581" t="s">
        <v>649</v>
      </c>
      <c r="E227" s="581"/>
      <c r="F227" s="581"/>
      <c r="G227" s="462"/>
      <c r="H227" s="462"/>
      <c r="I227" s="462"/>
      <c r="J227" s="462"/>
      <c r="K227" s="462"/>
      <c r="L227" s="462"/>
      <c r="M227" s="462"/>
      <c r="N227" s="462"/>
      <c r="O227" s="462"/>
      <c r="P227" s="462"/>
      <c r="Q227" s="462"/>
      <c r="R227" s="462"/>
      <c r="S227" s="462"/>
      <c r="T227" s="462"/>
      <c r="U227" s="462"/>
      <c r="V227" s="462"/>
      <c r="W227" s="462"/>
      <c r="X227" s="462"/>
      <c r="Y227" s="462"/>
      <c r="Z227" s="462"/>
      <c r="AA227" s="462"/>
      <c r="AB227" s="462"/>
      <c r="AC227" s="462"/>
      <c r="AD227" s="462"/>
      <c r="AE227" s="462"/>
      <c r="AF227" s="462"/>
      <c r="AG227" s="362">
        <v>0</v>
      </c>
      <c r="AH227" s="362">
        <v>0</v>
      </c>
      <c r="AI227" s="362">
        <v>0</v>
      </c>
      <c r="AJ227" s="362">
        <v>0</v>
      </c>
    </row>
    <row r="228" spans="1:36" s="471" customFormat="1" ht="15" customHeight="1" x14ac:dyDescent="0.2">
      <c r="A228" s="25"/>
      <c r="B228" s="548"/>
      <c r="C228" s="548"/>
      <c r="D228" s="548"/>
      <c r="E228" s="581"/>
      <c r="F228" s="581"/>
      <c r="G228" s="462"/>
      <c r="H228" s="462"/>
      <c r="I228" s="462"/>
      <c r="J228" s="462"/>
      <c r="K228" s="462"/>
      <c r="L228" s="462"/>
      <c r="M228" s="462"/>
      <c r="N228" s="462"/>
      <c r="O228" s="462"/>
      <c r="P228" s="462"/>
      <c r="Q228" s="462"/>
      <c r="R228" s="462"/>
      <c r="S228" s="462"/>
      <c r="T228" s="462"/>
      <c r="U228" s="462"/>
      <c r="V228" s="462"/>
      <c r="W228" s="462"/>
      <c r="X228" s="462"/>
      <c r="Y228" s="462"/>
      <c r="Z228" s="462"/>
      <c r="AA228" s="462"/>
      <c r="AB228" s="462"/>
      <c r="AC228" s="462"/>
      <c r="AD228" s="462"/>
      <c r="AE228" s="462"/>
      <c r="AF228" s="462"/>
      <c r="AG228" s="144"/>
      <c r="AH228" s="144"/>
      <c r="AI228" s="144"/>
      <c r="AJ228" s="607"/>
    </row>
    <row r="229" spans="1:36" s="471" customFormat="1" ht="15" customHeight="1" x14ac:dyDescent="0.2">
      <c r="A229" s="25"/>
      <c r="B229" s="548"/>
      <c r="C229" s="548" t="s">
        <v>650</v>
      </c>
      <c r="D229" s="548"/>
      <c r="E229" s="581"/>
      <c r="F229" s="581"/>
      <c r="G229" s="462"/>
      <c r="H229" s="462"/>
      <c r="I229" s="462"/>
      <c r="J229" s="462"/>
      <c r="K229" s="462"/>
      <c r="L229" s="462"/>
      <c r="M229" s="462"/>
      <c r="N229" s="462"/>
      <c r="O229" s="462"/>
      <c r="P229" s="462"/>
      <c r="Q229" s="462"/>
      <c r="R229" s="462"/>
      <c r="S229" s="462"/>
      <c r="T229" s="462"/>
      <c r="U229" s="462"/>
      <c r="V229" s="462"/>
      <c r="W229" s="462"/>
      <c r="X229" s="462"/>
      <c r="Y229" s="462"/>
      <c r="Z229" s="462"/>
      <c r="AA229" s="462"/>
      <c r="AB229" s="462"/>
      <c r="AC229" s="462"/>
      <c r="AD229" s="462"/>
      <c r="AE229" s="462"/>
      <c r="AF229" s="462"/>
      <c r="AG229" s="363"/>
      <c r="AH229" s="363"/>
      <c r="AI229" s="363"/>
      <c r="AJ229" s="608"/>
    </row>
    <row r="230" spans="1:36" s="471" customFormat="1" ht="15" customHeight="1" x14ac:dyDescent="0.2">
      <c r="A230" s="25"/>
      <c r="B230" s="548"/>
      <c r="C230" s="548"/>
      <c r="D230" s="548" t="s">
        <v>651</v>
      </c>
      <c r="E230" s="581"/>
      <c r="F230" s="581"/>
      <c r="G230" s="462"/>
      <c r="H230" s="462"/>
      <c r="I230" s="462"/>
      <c r="J230" s="462"/>
      <c r="K230" s="462"/>
      <c r="L230" s="462"/>
      <c r="M230" s="462"/>
      <c r="N230" s="462"/>
      <c r="O230" s="462"/>
      <c r="P230" s="462"/>
      <c r="Q230" s="462"/>
      <c r="R230" s="462"/>
      <c r="S230" s="462"/>
      <c r="T230" s="462"/>
      <c r="U230" s="462"/>
      <c r="V230" s="462"/>
      <c r="W230" s="462"/>
      <c r="X230" s="462"/>
      <c r="Y230" s="462"/>
      <c r="Z230" s="462"/>
      <c r="AA230" s="462"/>
      <c r="AB230" s="462"/>
      <c r="AC230" s="462"/>
      <c r="AD230" s="462"/>
      <c r="AE230" s="462"/>
      <c r="AF230" s="462"/>
      <c r="AG230" s="361">
        <v>0</v>
      </c>
      <c r="AH230" s="361">
        <v>0</v>
      </c>
      <c r="AI230" s="361">
        <v>0</v>
      </c>
      <c r="AJ230" s="361">
        <v>0</v>
      </c>
    </row>
    <row r="231" spans="1:36" s="471" customFormat="1" ht="15" customHeight="1" x14ac:dyDescent="0.2">
      <c r="A231" s="25"/>
      <c r="B231" s="548"/>
      <c r="C231" s="548"/>
      <c r="D231" s="548" t="s">
        <v>652</v>
      </c>
      <c r="E231" s="581"/>
      <c r="F231" s="581"/>
      <c r="G231" s="462"/>
      <c r="H231" s="462"/>
      <c r="I231" s="462"/>
      <c r="J231" s="462"/>
      <c r="K231" s="462"/>
      <c r="L231" s="462"/>
      <c r="M231" s="462"/>
      <c r="N231" s="462"/>
      <c r="O231" s="462"/>
      <c r="P231" s="462"/>
      <c r="Q231" s="462"/>
      <c r="R231" s="462"/>
      <c r="S231" s="462"/>
      <c r="T231" s="462"/>
      <c r="U231" s="462"/>
      <c r="V231" s="462"/>
      <c r="W231" s="462"/>
      <c r="X231" s="462"/>
      <c r="Y231" s="462"/>
      <c r="Z231" s="462"/>
      <c r="AA231" s="462"/>
      <c r="AB231" s="462"/>
      <c r="AC231" s="462"/>
      <c r="AD231" s="462"/>
      <c r="AE231" s="462"/>
      <c r="AF231" s="462"/>
      <c r="AG231" s="362">
        <v>0</v>
      </c>
      <c r="AH231" s="362">
        <v>0</v>
      </c>
      <c r="AI231" s="362">
        <v>0</v>
      </c>
      <c r="AJ231" s="362">
        <v>0</v>
      </c>
    </row>
    <row r="232" spans="1:36" s="471" customFormat="1" ht="15" customHeight="1" x14ac:dyDescent="0.2">
      <c r="A232" s="25"/>
      <c r="B232" s="548"/>
      <c r="C232" s="548"/>
      <c r="D232" s="581" t="s">
        <v>653</v>
      </c>
      <c r="E232" s="581"/>
      <c r="F232" s="581"/>
      <c r="G232" s="462"/>
      <c r="H232" s="462"/>
      <c r="I232" s="462"/>
      <c r="J232" s="462"/>
      <c r="K232" s="462"/>
      <c r="L232" s="462"/>
      <c r="M232" s="462"/>
      <c r="N232" s="462"/>
      <c r="O232" s="462"/>
      <c r="P232" s="462"/>
      <c r="Q232" s="462"/>
      <c r="R232" s="462"/>
      <c r="S232" s="462"/>
      <c r="T232" s="462"/>
      <c r="U232" s="462"/>
      <c r="V232" s="462"/>
      <c r="W232" s="462"/>
      <c r="X232" s="462"/>
      <c r="Y232" s="462"/>
      <c r="Z232" s="462"/>
      <c r="AA232" s="462"/>
      <c r="AB232" s="462"/>
      <c r="AC232" s="462"/>
      <c r="AD232" s="462"/>
      <c r="AE232" s="462"/>
      <c r="AF232" s="462"/>
      <c r="AG232" s="362">
        <v>0</v>
      </c>
      <c r="AH232" s="362">
        <v>0</v>
      </c>
      <c r="AI232" s="362">
        <v>0</v>
      </c>
      <c r="AJ232" s="362">
        <v>0</v>
      </c>
    </row>
    <row r="233" spans="1:36" s="471" customFormat="1" ht="15" customHeight="1" x14ac:dyDescent="0.2">
      <c r="A233" s="25"/>
      <c r="B233" s="548"/>
      <c r="C233" s="548"/>
      <c r="D233" s="581" t="s">
        <v>654</v>
      </c>
      <c r="E233" s="581"/>
      <c r="F233" s="581"/>
      <c r="G233" s="462"/>
      <c r="H233" s="462"/>
      <c r="I233" s="462"/>
      <c r="J233" s="462"/>
      <c r="K233" s="462"/>
      <c r="L233" s="462"/>
      <c r="M233" s="462"/>
      <c r="N233" s="462"/>
      <c r="O233" s="462"/>
      <c r="P233" s="462"/>
      <c r="Q233" s="462"/>
      <c r="R233" s="462"/>
      <c r="S233" s="462"/>
      <c r="T233" s="462"/>
      <c r="U233" s="462"/>
      <c r="V233" s="462"/>
      <c r="W233" s="462"/>
      <c r="X233" s="462"/>
      <c r="Y233" s="462"/>
      <c r="Z233" s="462"/>
      <c r="AA233" s="462"/>
      <c r="AB233" s="462"/>
      <c r="AC233" s="462"/>
      <c r="AD233" s="462"/>
      <c r="AE233" s="462"/>
      <c r="AF233" s="462"/>
      <c r="AG233" s="362">
        <v>0</v>
      </c>
      <c r="AH233" s="362">
        <v>0</v>
      </c>
      <c r="AI233" s="362">
        <v>0</v>
      </c>
      <c r="AJ233" s="362">
        <v>0</v>
      </c>
    </row>
    <row r="234" spans="1:36" s="471" customFormat="1" ht="15" customHeight="1" x14ac:dyDescent="0.2">
      <c r="A234" s="25"/>
      <c r="B234" s="548"/>
      <c r="C234" s="548"/>
      <c r="D234" s="548"/>
      <c r="E234" s="581"/>
      <c r="F234" s="581"/>
      <c r="G234" s="462"/>
      <c r="H234" s="462"/>
      <c r="I234" s="462"/>
      <c r="J234" s="462"/>
      <c r="K234" s="462"/>
      <c r="L234" s="462"/>
      <c r="M234" s="462"/>
      <c r="N234" s="462"/>
      <c r="O234" s="462"/>
      <c r="P234" s="462"/>
      <c r="Q234" s="462"/>
      <c r="R234" s="462"/>
      <c r="S234" s="462"/>
      <c r="T234" s="462"/>
      <c r="U234" s="462"/>
      <c r="V234" s="462"/>
      <c r="W234" s="462"/>
      <c r="X234" s="462"/>
      <c r="Y234" s="462"/>
      <c r="Z234" s="462"/>
      <c r="AA234" s="462"/>
      <c r="AB234" s="462"/>
      <c r="AC234" s="462"/>
      <c r="AD234" s="462"/>
      <c r="AE234" s="462"/>
      <c r="AF234" s="462"/>
      <c r="AG234" s="144"/>
      <c r="AH234" s="144"/>
      <c r="AI234" s="144"/>
      <c r="AJ234" s="607"/>
    </row>
    <row r="235" spans="1:36" s="471" customFormat="1" ht="15" customHeight="1" x14ac:dyDescent="0.2">
      <c r="A235" s="25"/>
      <c r="B235" s="548"/>
      <c r="C235" s="548" t="s">
        <v>655</v>
      </c>
      <c r="D235" s="548"/>
      <c r="E235" s="581"/>
      <c r="F235" s="581"/>
      <c r="G235" s="462"/>
      <c r="H235" s="462"/>
      <c r="I235" s="462"/>
      <c r="J235" s="462"/>
      <c r="K235" s="462"/>
      <c r="L235" s="462"/>
      <c r="M235" s="462"/>
      <c r="N235" s="462"/>
      <c r="O235" s="462"/>
      <c r="P235" s="462"/>
      <c r="Q235" s="462"/>
      <c r="R235" s="462"/>
      <c r="S235" s="462"/>
      <c r="T235" s="462"/>
      <c r="U235" s="462"/>
      <c r="V235" s="462"/>
      <c r="W235" s="462"/>
      <c r="X235" s="462"/>
      <c r="Y235" s="462"/>
      <c r="Z235" s="462"/>
      <c r="AA235" s="462"/>
      <c r="AB235" s="462"/>
      <c r="AC235" s="462"/>
      <c r="AD235" s="462"/>
      <c r="AE235" s="462"/>
      <c r="AF235" s="462"/>
      <c r="AG235" s="144"/>
      <c r="AH235" s="144"/>
      <c r="AI235" s="144"/>
      <c r="AJ235" s="607"/>
    </row>
    <row r="236" spans="1:36" s="471" customFormat="1" ht="15" customHeight="1" x14ac:dyDescent="0.2">
      <c r="A236" s="25"/>
      <c r="B236" s="548"/>
      <c r="C236" s="548"/>
      <c r="D236" s="548" t="s">
        <v>656</v>
      </c>
      <c r="E236" s="581"/>
      <c r="F236" s="581"/>
      <c r="G236" s="462"/>
      <c r="H236" s="462"/>
      <c r="I236" s="462"/>
      <c r="J236" s="462"/>
      <c r="K236" s="462"/>
      <c r="L236" s="462"/>
      <c r="M236" s="462"/>
      <c r="N236" s="462"/>
      <c r="O236" s="462"/>
      <c r="P236" s="462"/>
      <c r="Q236" s="462"/>
      <c r="R236" s="462"/>
      <c r="S236" s="462"/>
      <c r="T236" s="462"/>
      <c r="U236" s="462"/>
      <c r="V236" s="462"/>
      <c r="W236" s="462"/>
      <c r="X236" s="462"/>
      <c r="Y236" s="462"/>
      <c r="Z236" s="462"/>
      <c r="AA236" s="462"/>
      <c r="AB236" s="462"/>
      <c r="AC236" s="462"/>
      <c r="AD236" s="462"/>
      <c r="AE236" s="462"/>
      <c r="AF236" s="462"/>
      <c r="AG236" s="361">
        <v>0</v>
      </c>
      <c r="AH236" s="361">
        <v>0</v>
      </c>
      <c r="AI236" s="361">
        <v>0</v>
      </c>
      <c r="AJ236" s="361">
        <v>0</v>
      </c>
    </row>
    <row r="237" spans="1:36" s="471" customFormat="1" ht="15" customHeight="1" x14ac:dyDescent="0.2">
      <c r="A237" s="25"/>
      <c r="B237" s="548"/>
      <c r="C237" s="548"/>
      <c r="D237" s="548" t="s">
        <v>657</v>
      </c>
      <c r="E237" s="581"/>
      <c r="F237" s="581"/>
      <c r="G237" s="462"/>
      <c r="H237" s="462"/>
      <c r="I237" s="462"/>
      <c r="J237" s="462"/>
      <c r="K237" s="462"/>
      <c r="L237" s="462"/>
      <c r="M237" s="462"/>
      <c r="N237" s="462"/>
      <c r="O237" s="462"/>
      <c r="P237" s="462"/>
      <c r="Q237" s="462"/>
      <c r="R237" s="462"/>
      <c r="S237" s="462"/>
      <c r="T237" s="462"/>
      <c r="U237" s="462"/>
      <c r="V237" s="462"/>
      <c r="W237" s="462"/>
      <c r="X237" s="462"/>
      <c r="Y237" s="462"/>
      <c r="Z237" s="462"/>
      <c r="AA237" s="462"/>
      <c r="AB237" s="462"/>
      <c r="AC237" s="462"/>
      <c r="AD237" s="462"/>
      <c r="AE237" s="462"/>
      <c r="AF237" s="462"/>
      <c r="AG237" s="362">
        <v>0</v>
      </c>
      <c r="AH237" s="362">
        <v>0</v>
      </c>
      <c r="AI237" s="362">
        <v>0</v>
      </c>
      <c r="AJ237" s="362">
        <v>0</v>
      </c>
    </row>
    <row r="238" spans="1:36" s="471" customFormat="1" ht="15" customHeight="1" x14ac:dyDescent="0.2">
      <c r="A238" s="25"/>
      <c r="B238" s="548"/>
      <c r="C238" s="548"/>
      <c r="D238" s="581" t="s">
        <v>658</v>
      </c>
      <c r="E238" s="581"/>
      <c r="F238" s="581"/>
      <c r="G238" s="462"/>
      <c r="H238" s="462"/>
      <c r="I238" s="462"/>
      <c r="J238" s="462"/>
      <c r="K238" s="462"/>
      <c r="L238" s="462"/>
      <c r="M238" s="462"/>
      <c r="N238" s="462"/>
      <c r="O238" s="462"/>
      <c r="P238" s="462"/>
      <c r="Q238" s="462"/>
      <c r="R238" s="462"/>
      <c r="S238" s="462"/>
      <c r="T238" s="462"/>
      <c r="U238" s="462"/>
      <c r="V238" s="462"/>
      <c r="W238" s="462"/>
      <c r="X238" s="462"/>
      <c r="Y238" s="462"/>
      <c r="Z238" s="462"/>
      <c r="AA238" s="462"/>
      <c r="AB238" s="462"/>
      <c r="AC238" s="462"/>
      <c r="AD238" s="462"/>
      <c r="AE238" s="462"/>
      <c r="AF238" s="462"/>
      <c r="AG238" s="362">
        <v>0</v>
      </c>
      <c r="AH238" s="362">
        <v>0</v>
      </c>
      <c r="AI238" s="362">
        <v>0</v>
      </c>
      <c r="AJ238" s="362">
        <v>0</v>
      </c>
    </row>
    <row r="239" spans="1:36" s="471" customFormat="1" ht="15" customHeight="1" x14ac:dyDescent="0.2">
      <c r="A239" s="25"/>
      <c r="B239" s="548"/>
      <c r="C239" s="548"/>
      <c r="D239" s="581" t="s">
        <v>659</v>
      </c>
      <c r="E239" s="581"/>
      <c r="F239" s="581"/>
      <c r="G239" s="462"/>
      <c r="H239" s="462"/>
      <c r="I239" s="462"/>
      <c r="J239" s="462"/>
      <c r="K239" s="462"/>
      <c r="L239" s="462"/>
      <c r="M239" s="462"/>
      <c r="N239" s="462"/>
      <c r="O239" s="462"/>
      <c r="P239" s="462"/>
      <c r="Q239" s="462"/>
      <c r="R239" s="462"/>
      <c r="S239" s="462"/>
      <c r="T239" s="462"/>
      <c r="U239" s="462"/>
      <c r="V239" s="462"/>
      <c r="W239" s="462"/>
      <c r="X239" s="462"/>
      <c r="Y239" s="462"/>
      <c r="Z239" s="462"/>
      <c r="AA239" s="462"/>
      <c r="AB239" s="462"/>
      <c r="AC239" s="462"/>
      <c r="AD239" s="462"/>
      <c r="AE239" s="462"/>
      <c r="AF239" s="462"/>
      <c r="AG239" s="362">
        <v>0</v>
      </c>
      <c r="AH239" s="362">
        <v>0</v>
      </c>
      <c r="AI239" s="362">
        <v>0</v>
      </c>
      <c r="AJ239" s="362">
        <v>0</v>
      </c>
    </row>
    <row r="240" spans="1:36" s="471" customFormat="1" ht="15" customHeight="1" x14ac:dyDescent="0.2">
      <c r="A240" s="25"/>
      <c r="B240" s="548"/>
      <c r="C240" s="548"/>
      <c r="D240" s="548"/>
      <c r="E240" s="581"/>
      <c r="F240" s="581"/>
      <c r="G240" s="462"/>
      <c r="H240" s="462"/>
      <c r="I240" s="462"/>
      <c r="J240" s="462"/>
      <c r="K240" s="462"/>
      <c r="L240" s="462"/>
      <c r="M240" s="462"/>
      <c r="N240" s="462"/>
      <c r="O240" s="462"/>
      <c r="P240" s="462"/>
      <c r="Q240" s="462"/>
      <c r="R240" s="462"/>
      <c r="S240" s="462"/>
      <c r="T240" s="462"/>
      <c r="U240" s="462"/>
      <c r="V240" s="462"/>
      <c r="W240" s="462"/>
      <c r="X240" s="462"/>
      <c r="Y240" s="462"/>
      <c r="Z240" s="462"/>
      <c r="AA240" s="462"/>
      <c r="AB240" s="462"/>
      <c r="AC240" s="462"/>
      <c r="AD240" s="462"/>
      <c r="AE240" s="462"/>
      <c r="AF240" s="462"/>
      <c r="AG240" s="144"/>
      <c r="AH240" s="144"/>
      <c r="AI240" s="144"/>
      <c r="AJ240" s="607"/>
    </row>
    <row r="241" spans="1:36" s="471" customFormat="1" ht="15" customHeight="1" x14ac:dyDescent="0.2">
      <c r="A241" s="25"/>
      <c r="B241" s="548"/>
      <c r="C241" s="548" t="s">
        <v>660</v>
      </c>
      <c r="D241" s="548"/>
      <c r="E241" s="581"/>
      <c r="F241" s="581"/>
      <c r="G241" s="462"/>
      <c r="H241" s="462"/>
      <c r="I241" s="462"/>
      <c r="J241" s="462"/>
      <c r="K241" s="462"/>
      <c r="L241" s="462"/>
      <c r="M241" s="462"/>
      <c r="N241" s="462"/>
      <c r="O241" s="462"/>
      <c r="P241" s="462"/>
      <c r="Q241" s="462"/>
      <c r="R241" s="462"/>
      <c r="S241" s="462"/>
      <c r="T241" s="462"/>
      <c r="U241" s="462"/>
      <c r="V241" s="462"/>
      <c r="W241" s="462"/>
      <c r="X241" s="462"/>
      <c r="Y241" s="462"/>
      <c r="Z241" s="462"/>
      <c r="AA241" s="462"/>
      <c r="AB241" s="462"/>
      <c r="AC241" s="462"/>
      <c r="AD241" s="462"/>
      <c r="AE241" s="462"/>
      <c r="AF241" s="462"/>
      <c r="AG241" s="144"/>
      <c r="AH241" s="144"/>
      <c r="AI241" s="144"/>
      <c r="AJ241" s="607"/>
    </row>
    <row r="242" spans="1:36" s="471" customFormat="1" ht="15" customHeight="1" x14ac:dyDescent="0.2">
      <c r="A242" s="25"/>
      <c r="B242" s="548"/>
      <c r="C242" s="548"/>
      <c r="D242" s="548" t="s">
        <v>661</v>
      </c>
      <c r="E242" s="581"/>
      <c r="F242" s="581"/>
      <c r="G242" s="462"/>
      <c r="H242" s="462"/>
      <c r="I242" s="462"/>
      <c r="J242" s="462"/>
      <c r="K242" s="462"/>
      <c r="L242" s="462"/>
      <c r="M242" s="462"/>
      <c r="N242" s="462"/>
      <c r="O242" s="462"/>
      <c r="P242" s="462"/>
      <c r="Q242" s="462"/>
      <c r="R242" s="462"/>
      <c r="S242" s="462"/>
      <c r="T242" s="462"/>
      <c r="U242" s="462"/>
      <c r="V242" s="462"/>
      <c r="W242" s="462"/>
      <c r="X242" s="462"/>
      <c r="Y242" s="462"/>
      <c r="Z242" s="462"/>
      <c r="AA242" s="462"/>
      <c r="AB242" s="462"/>
      <c r="AC242" s="462"/>
      <c r="AD242" s="462"/>
      <c r="AE242" s="462"/>
      <c r="AF242" s="462"/>
      <c r="AG242" s="361">
        <v>1.7641884675512087E-2</v>
      </c>
      <c r="AH242" s="361">
        <v>1.7641884675512087E-2</v>
      </c>
      <c r="AI242" s="361">
        <v>1.7641884675512087E-2</v>
      </c>
      <c r="AJ242" s="361">
        <v>1.7641884675512087E-2</v>
      </c>
    </row>
    <row r="243" spans="1:36" s="471" customFormat="1" ht="15" customHeight="1" x14ac:dyDescent="0.2">
      <c r="A243" s="25"/>
      <c r="B243" s="548"/>
      <c r="C243" s="548"/>
      <c r="D243" s="548" t="s">
        <v>662</v>
      </c>
      <c r="E243" s="581"/>
      <c r="F243" s="581"/>
      <c r="G243" s="462"/>
      <c r="H243" s="462"/>
      <c r="I243" s="462"/>
      <c r="J243" s="462"/>
      <c r="K243" s="462"/>
      <c r="L243" s="462"/>
      <c r="M243" s="462"/>
      <c r="N243" s="462"/>
      <c r="O243" s="462"/>
      <c r="P243" s="462"/>
      <c r="Q243" s="462"/>
      <c r="R243" s="462"/>
      <c r="S243" s="462"/>
      <c r="T243" s="462"/>
      <c r="U243" s="462"/>
      <c r="V243" s="462"/>
      <c r="W243" s="462"/>
      <c r="X243" s="462"/>
      <c r="Y243" s="462"/>
      <c r="Z243" s="462"/>
      <c r="AA243" s="462"/>
      <c r="AB243" s="462"/>
      <c r="AC243" s="462"/>
      <c r="AD243" s="462"/>
      <c r="AE243" s="462"/>
      <c r="AF243" s="462"/>
      <c r="AG243" s="364">
        <v>1.1463567786062046</v>
      </c>
      <c r="AH243" s="364">
        <v>1.1463567786062046</v>
      </c>
      <c r="AI243" s="364">
        <v>1.1463567786062046</v>
      </c>
      <c r="AJ243" s="364">
        <v>1.1463567786062046</v>
      </c>
    </row>
    <row r="244" spans="1:36" s="471" customFormat="1" ht="15" customHeight="1" x14ac:dyDescent="0.2">
      <c r="A244" s="25"/>
      <c r="B244" s="548"/>
      <c r="C244" s="548"/>
      <c r="D244" s="548" t="s">
        <v>663</v>
      </c>
      <c r="E244" s="581"/>
      <c r="F244" s="581"/>
      <c r="G244" s="462"/>
      <c r="H244" s="462"/>
      <c r="I244" s="462"/>
      <c r="J244" s="462"/>
      <c r="K244" s="462"/>
      <c r="L244" s="462"/>
      <c r="M244" s="462"/>
      <c r="N244" s="462"/>
      <c r="O244" s="462"/>
      <c r="P244" s="462"/>
      <c r="Q244" s="462"/>
      <c r="R244" s="462"/>
      <c r="S244" s="462"/>
      <c r="T244" s="462"/>
      <c r="U244" s="462"/>
      <c r="V244" s="462"/>
      <c r="W244" s="462"/>
      <c r="X244" s="462"/>
      <c r="Y244" s="462"/>
      <c r="Z244" s="462"/>
      <c r="AA244" s="462"/>
      <c r="AB244" s="462"/>
      <c r="AC244" s="462"/>
      <c r="AD244" s="462"/>
      <c r="AE244" s="462"/>
      <c r="AF244" s="462"/>
      <c r="AG244" s="365">
        <v>1.000062</v>
      </c>
      <c r="AH244" s="365">
        <v>1.000062</v>
      </c>
      <c r="AI244" s="365">
        <v>1.000062</v>
      </c>
      <c r="AJ244" s="365">
        <v>1.000062</v>
      </c>
    </row>
    <row r="245" spans="1:36" s="471" customFormat="1" ht="15" customHeight="1" x14ac:dyDescent="0.2">
      <c r="A245" s="25"/>
      <c r="B245" s="548"/>
      <c r="C245" s="548"/>
      <c r="D245" s="548"/>
      <c r="E245" s="581"/>
      <c r="F245" s="581"/>
      <c r="G245" s="462"/>
      <c r="H245" s="462"/>
      <c r="I245" s="462"/>
      <c r="J245" s="462"/>
      <c r="K245" s="462"/>
      <c r="L245" s="462"/>
      <c r="M245" s="462"/>
      <c r="N245" s="462"/>
      <c r="O245" s="462"/>
      <c r="P245" s="462"/>
      <c r="Q245" s="462"/>
      <c r="R245" s="462"/>
      <c r="S245" s="462"/>
      <c r="T245" s="462"/>
      <c r="U245" s="462"/>
      <c r="V245" s="462"/>
      <c r="W245" s="462"/>
      <c r="X245" s="462"/>
      <c r="Y245" s="462"/>
      <c r="Z245" s="462"/>
      <c r="AA245" s="462"/>
      <c r="AB245" s="462"/>
      <c r="AC245" s="462"/>
      <c r="AD245" s="462"/>
      <c r="AE245" s="462"/>
      <c r="AF245" s="462"/>
      <c r="AG245" s="144"/>
      <c r="AH245" s="144"/>
      <c r="AI245" s="144"/>
      <c r="AJ245" s="607"/>
    </row>
    <row r="246" spans="1:36" s="471" customFormat="1" ht="15" customHeight="1" x14ac:dyDescent="0.2">
      <c r="A246" s="25"/>
      <c r="B246" s="548"/>
      <c r="C246" s="548" t="s">
        <v>664</v>
      </c>
      <c r="D246" s="548"/>
      <c r="E246" s="581"/>
      <c r="F246" s="581"/>
      <c r="G246" s="462"/>
      <c r="H246" s="462"/>
      <c r="I246" s="462"/>
      <c r="J246" s="462"/>
      <c r="K246" s="462"/>
      <c r="L246" s="462"/>
      <c r="M246" s="462"/>
      <c r="N246" s="462"/>
      <c r="O246" s="462"/>
      <c r="P246" s="462"/>
      <c r="Q246" s="462"/>
      <c r="R246" s="462"/>
      <c r="S246" s="462"/>
      <c r="T246" s="462"/>
      <c r="U246" s="462"/>
      <c r="V246" s="462"/>
      <c r="W246" s="462"/>
      <c r="X246" s="462"/>
      <c r="Y246" s="462"/>
      <c r="Z246" s="462"/>
      <c r="AA246" s="462"/>
      <c r="AB246" s="462"/>
      <c r="AC246" s="462"/>
      <c r="AD246" s="462"/>
      <c r="AE246" s="462"/>
      <c r="AF246" s="462"/>
      <c r="AG246" s="362">
        <v>0.5</v>
      </c>
      <c r="AH246" s="362">
        <v>0.5</v>
      </c>
      <c r="AI246" s="362">
        <v>0.5</v>
      </c>
      <c r="AJ246" s="362">
        <v>0.5</v>
      </c>
    </row>
    <row r="247" spans="1:36" s="471" customFormat="1" ht="15" customHeight="1" x14ac:dyDescent="0.2">
      <c r="A247" s="25"/>
      <c r="B247" s="548"/>
      <c r="C247" s="548"/>
      <c r="D247" s="548"/>
      <c r="E247" s="581"/>
      <c r="F247" s="581"/>
      <c r="G247" s="462"/>
      <c r="H247" s="462"/>
      <c r="I247" s="462"/>
      <c r="J247" s="462"/>
      <c r="K247" s="462"/>
      <c r="L247" s="462"/>
      <c r="M247" s="462"/>
      <c r="N247" s="462"/>
      <c r="O247" s="462"/>
      <c r="P247" s="462"/>
      <c r="Q247" s="462"/>
      <c r="R247" s="462"/>
      <c r="S247" s="462"/>
      <c r="T247" s="462"/>
      <c r="U247" s="462"/>
      <c r="V247" s="462"/>
      <c r="W247" s="462"/>
      <c r="X247" s="462"/>
      <c r="Y247" s="462"/>
      <c r="Z247" s="462"/>
      <c r="AA247" s="462"/>
      <c r="AB247" s="462"/>
      <c r="AC247" s="462"/>
      <c r="AD247" s="462"/>
      <c r="AE247" s="462"/>
      <c r="AF247" s="462"/>
      <c r="AG247" s="366"/>
      <c r="AH247" s="366"/>
      <c r="AI247" s="366"/>
      <c r="AJ247" s="609"/>
    </row>
    <row r="248" spans="1:36" s="471" customFormat="1" ht="15" customHeight="1" x14ac:dyDescent="0.2">
      <c r="A248" s="25"/>
      <c r="B248" s="548"/>
      <c r="C248" s="548" t="s">
        <v>665</v>
      </c>
      <c r="D248" s="548"/>
      <c r="E248" s="581"/>
      <c r="F248" s="581"/>
      <c r="G248" s="462"/>
      <c r="H248" s="462"/>
      <c r="I248" s="462"/>
      <c r="J248" s="462"/>
      <c r="K248" s="462"/>
      <c r="L248" s="462"/>
      <c r="M248" s="462"/>
      <c r="N248" s="462"/>
      <c r="O248" s="462"/>
      <c r="P248" s="462"/>
      <c r="Q248" s="462"/>
      <c r="R248" s="462"/>
      <c r="S248" s="462"/>
      <c r="T248" s="462"/>
      <c r="U248" s="462"/>
      <c r="V248" s="462"/>
      <c r="W248" s="462"/>
      <c r="X248" s="462"/>
      <c r="Y248" s="462"/>
      <c r="Z248" s="462"/>
      <c r="AA248" s="462"/>
      <c r="AB248" s="462"/>
      <c r="AC248" s="462"/>
      <c r="AD248" s="462"/>
      <c r="AE248" s="462"/>
      <c r="AF248" s="462"/>
      <c r="AG248" s="362">
        <v>4.3261793092064922</v>
      </c>
      <c r="AH248" s="362">
        <v>0.55941011571970334</v>
      </c>
      <c r="AI248" s="362">
        <v>0.57582029278033564</v>
      </c>
      <c r="AJ248" s="362">
        <v>1.9896294689938034</v>
      </c>
    </row>
    <row r="249" spans="1:36" s="471" customFormat="1" ht="15" customHeight="1" x14ac:dyDescent="0.2">
      <c r="A249" s="25"/>
      <c r="B249" s="548"/>
      <c r="C249" s="548"/>
      <c r="D249" s="548"/>
      <c r="E249" s="581"/>
      <c r="F249" s="581"/>
      <c r="G249" s="462"/>
      <c r="H249" s="462"/>
      <c r="I249" s="462"/>
      <c r="J249" s="462"/>
      <c r="K249" s="462"/>
      <c r="L249" s="462"/>
      <c r="M249" s="462"/>
      <c r="N249" s="462"/>
      <c r="O249" s="462"/>
      <c r="P249" s="462"/>
      <c r="Q249" s="462"/>
      <c r="R249" s="462"/>
      <c r="S249" s="462"/>
      <c r="T249" s="462"/>
      <c r="U249" s="462"/>
      <c r="V249" s="462"/>
      <c r="W249" s="462"/>
      <c r="X249" s="462"/>
      <c r="Y249" s="462"/>
      <c r="Z249" s="462"/>
      <c r="AA249" s="462"/>
      <c r="AB249" s="462"/>
      <c r="AC249" s="462"/>
      <c r="AD249" s="462"/>
      <c r="AE249" s="462"/>
      <c r="AF249" s="462"/>
      <c r="AG249" s="366"/>
      <c r="AH249" s="366"/>
      <c r="AI249" s="366"/>
      <c r="AJ249" s="609"/>
    </row>
    <row r="250" spans="1:36" s="471" customFormat="1" ht="15" customHeight="1" x14ac:dyDescent="0.2">
      <c r="A250" s="25"/>
      <c r="B250" s="548"/>
      <c r="C250" s="548" t="s">
        <v>666</v>
      </c>
      <c r="D250" s="548"/>
      <c r="E250" s="581"/>
      <c r="F250" s="581"/>
      <c r="G250" s="462"/>
      <c r="H250" s="462"/>
      <c r="I250" s="462"/>
      <c r="J250" s="462"/>
      <c r="K250" s="462"/>
      <c r="L250" s="462"/>
      <c r="M250" s="462"/>
      <c r="N250" s="462"/>
      <c r="O250" s="462"/>
      <c r="P250" s="462"/>
      <c r="Q250" s="462"/>
      <c r="R250" s="462"/>
      <c r="S250" s="462"/>
      <c r="T250" s="462"/>
      <c r="U250" s="462"/>
      <c r="V250" s="462"/>
      <c r="W250" s="462"/>
      <c r="X250" s="462"/>
      <c r="Y250" s="462"/>
      <c r="Z250" s="462"/>
      <c r="AA250" s="462"/>
      <c r="AB250" s="462"/>
      <c r="AC250" s="462"/>
      <c r="AD250" s="462"/>
      <c r="AE250" s="462"/>
      <c r="AF250" s="462"/>
      <c r="AG250" s="362">
        <v>0.20362483460295158</v>
      </c>
      <c r="AH250" s="362">
        <v>0.40986594110096097</v>
      </c>
      <c r="AI250" s="362">
        <v>0.44060576791034395</v>
      </c>
      <c r="AJ250" s="362">
        <v>0.65975855141464113</v>
      </c>
    </row>
    <row r="251" spans="1:36" s="471" customFormat="1" ht="15" customHeight="1" x14ac:dyDescent="0.2">
      <c r="A251" s="25"/>
      <c r="B251" s="548"/>
      <c r="C251" s="548"/>
      <c r="D251" s="548"/>
      <c r="E251" s="581"/>
      <c r="F251" s="581"/>
      <c r="G251" s="462"/>
      <c r="H251" s="462"/>
      <c r="I251" s="462"/>
      <c r="J251" s="462"/>
      <c r="K251" s="462"/>
      <c r="L251" s="462"/>
      <c r="M251" s="462"/>
      <c r="N251" s="462"/>
      <c r="O251" s="462"/>
      <c r="P251" s="462"/>
      <c r="Q251" s="462"/>
      <c r="R251" s="462"/>
      <c r="S251" s="462"/>
      <c r="T251" s="462"/>
      <c r="U251" s="462"/>
      <c r="V251" s="462"/>
      <c r="W251" s="462"/>
      <c r="X251" s="462"/>
      <c r="Y251" s="462"/>
      <c r="Z251" s="462"/>
      <c r="AA251" s="462"/>
      <c r="AB251" s="462"/>
      <c r="AC251" s="462"/>
      <c r="AD251" s="462"/>
      <c r="AE251" s="462"/>
      <c r="AF251" s="462"/>
      <c r="AG251" s="144"/>
      <c r="AH251" s="144"/>
      <c r="AI251" s="144"/>
      <c r="AJ251" s="607"/>
    </row>
    <row r="252" spans="1:36" s="471" customFormat="1" ht="15" customHeight="1" x14ac:dyDescent="0.2">
      <c r="A252" s="25"/>
      <c r="B252" s="548"/>
      <c r="C252" s="548" t="s">
        <v>667</v>
      </c>
      <c r="D252" s="548"/>
      <c r="E252" s="581"/>
      <c r="F252" s="581"/>
      <c r="G252" s="462"/>
      <c r="H252" s="462"/>
      <c r="I252" s="462"/>
      <c r="J252" s="462"/>
      <c r="K252" s="462"/>
      <c r="L252" s="462"/>
      <c r="M252" s="462"/>
      <c r="N252" s="462"/>
      <c r="O252" s="462"/>
      <c r="P252" s="462"/>
      <c r="Q252" s="462"/>
      <c r="R252" s="462"/>
      <c r="S252" s="462"/>
      <c r="T252" s="462"/>
      <c r="U252" s="462"/>
      <c r="V252" s="462"/>
      <c r="W252" s="462"/>
      <c r="X252" s="462"/>
      <c r="Y252" s="462"/>
      <c r="Z252" s="462"/>
      <c r="AA252" s="462"/>
      <c r="AB252" s="462"/>
      <c r="AC252" s="462"/>
      <c r="AD252" s="462"/>
      <c r="AE252" s="462"/>
      <c r="AF252" s="462"/>
      <c r="AG252" s="362">
        <v>17.971677044184165</v>
      </c>
      <c r="AH252" s="362">
        <v>24.146961298930709</v>
      </c>
      <c r="AI252" s="362">
        <v>25.025536803927995</v>
      </c>
      <c r="AJ252" s="362">
        <v>31.111890755201099</v>
      </c>
    </row>
    <row r="253" spans="1:36" s="471" customFormat="1" ht="15" customHeight="1" x14ac:dyDescent="0.2">
      <c r="A253" s="25"/>
      <c r="B253" s="548"/>
      <c r="C253" s="548"/>
      <c r="D253" s="548"/>
      <c r="E253" s="581"/>
      <c r="F253" s="581"/>
      <c r="G253" s="577"/>
      <c r="H253" s="577"/>
      <c r="I253" s="583"/>
      <c r="J253" s="577"/>
      <c r="K253" s="577"/>
      <c r="L253" s="578"/>
      <c r="M253" s="577"/>
      <c r="N253" s="577"/>
      <c r="O253" s="578"/>
      <c r="P253" s="577"/>
      <c r="Q253" s="577"/>
      <c r="R253" s="583"/>
      <c r="S253" s="583"/>
      <c r="T253" s="577"/>
      <c r="U253" s="577"/>
      <c r="V253" s="577"/>
      <c r="W253" s="577"/>
      <c r="X253" s="577"/>
      <c r="Y253" s="577"/>
      <c r="Z253" s="577"/>
      <c r="AA253" s="577"/>
      <c r="AB253" s="577"/>
      <c r="AC253" s="577"/>
      <c r="AD253" s="578"/>
      <c r="AE253" s="577"/>
      <c r="AF253" s="577"/>
      <c r="AJ253" s="606"/>
    </row>
    <row r="254" spans="1:36" s="472" customFormat="1" ht="21.75" customHeight="1" x14ac:dyDescent="0.3">
      <c r="A254" s="6"/>
      <c r="B254" s="6" t="s">
        <v>629</v>
      </c>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598"/>
    </row>
    <row r="255" spans="1:36" ht="15" customHeight="1" x14ac:dyDescent="0.25">
      <c r="A255" s="25"/>
      <c r="B255" s="7"/>
      <c r="C255" s="7"/>
      <c r="D255" s="178"/>
      <c r="F255" s="180"/>
      <c r="H255" s="734"/>
      <c r="J255" s="734"/>
      <c r="K255" s="734"/>
      <c r="L255" s="734"/>
      <c r="M255" s="734"/>
      <c r="W255" s="734"/>
      <c r="X255" s="734"/>
      <c r="Z255" s="734"/>
      <c r="AD255" s="734"/>
      <c r="AF255" s="734"/>
    </row>
    <row r="256" spans="1:36" s="473" customFormat="1" ht="15" customHeight="1" x14ac:dyDescent="0.25">
      <c r="A256" s="25"/>
      <c r="B256" s="5" t="s">
        <v>53</v>
      </c>
      <c r="C256" s="5"/>
      <c r="D256" s="181"/>
      <c r="E256" s="181"/>
      <c r="F256" s="181"/>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611"/>
    </row>
    <row r="257" spans="1:36" s="473" customFormat="1" ht="15" customHeight="1" x14ac:dyDescent="0.25">
      <c r="A257" s="25"/>
      <c r="B257" s="171"/>
      <c r="C257" s="171"/>
      <c r="D257" s="440"/>
      <c r="E257" s="440"/>
      <c r="F257" s="440"/>
      <c r="G257" s="171"/>
      <c r="H257" s="171"/>
      <c r="I257" s="171"/>
      <c r="J257" s="171"/>
      <c r="K257" s="171"/>
      <c r="L257" s="171"/>
      <c r="M257" s="171"/>
      <c r="N257" s="171"/>
      <c r="O257" s="171"/>
      <c r="P257" s="171"/>
      <c r="Q257" s="171"/>
      <c r="R257" s="171"/>
      <c r="S257" s="171"/>
      <c r="T257" s="171"/>
      <c r="U257" s="171"/>
      <c r="V257" s="171"/>
      <c r="W257" s="171"/>
      <c r="X257" s="171"/>
      <c r="Y257" s="171"/>
      <c r="Z257" s="171"/>
      <c r="AA257" s="171"/>
      <c r="AB257" s="194"/>
      <c r="AC257" s="194"/>
      <c r="AD257" s="194"/>
      <c r="AE257" s="171"/>
      <c r="AF257" s="171"/>
      <c r="AG257" s="171"/>
      <c r="AH257" s="171"/>
      <c r="AI257" s="171"/>
      <c r="AJ257" s="612"/>
    </row>
    <row r="258" spans="1:36" s="465" customFormat="1" ht="15" customHeight="1" x14ac:dyDescent="0.2">
      <c r="A258" s="25"/>
      <c r="D258" s="552" t="s">
        <v>153</v>
      </c>
      <c r="E258" s="552"/>
      <c r="F258" s="547"/>
      <c r="G258" s="576" t="s">
        <v>401</v>
      </c>
      <c r="H258" s="576" t="s">
        <v>48</v>
      </c>
      <c r="I258" s="728" t="s">
        <v>404</v>
      </c>
      <c r="J258" s="576" t="s">
        <v>393</v>
      </c>
      <c r="K258" s="409" t="s">
        <v>58</v>
      </c>
      <c r="L258" s="576" t="s">
        <v>0</v>
      </c>
      <c r="M258" s="576" t="s">
        <v>60</v>
      </c>
      <c r="N258" s="576" t="s">
        <v>4</v>
      </c>
      <c r="O258" s="576" t="s">
        <v>57</v>
      </c>
      <c r="P258" s="576" t="s">
        <v>56</v>
      </c>
      <c r="Q258" s="576" t="s">
        <v>127</v>
      </c>
      <c r="R258" s="728" t="s">
        <v>405</v>
      </c>
      <c r="S258" s="728" t="s">
        <v>294</v>
      </c>
      <c r="T258" s="576" t="s">
        <v>123</v>
      </c>
      <c r="U258" s="576" t="s">
        <v>59</v>
      </c>
      <c r="V258" s="576" t="s">
        <v>398</v>
      </c>
      <c r="W258" s="576" t="s">
        <v>395</v>
      </c>
      <c r="X258" s="576" t="s">
        <v>394</v>
      </c>
      <c r="Y258" s="576" t="s">
        <v>402</v>
      </c>
      <c r="Z258" s="576" t="s">
        <v>396</v>
      </c>
      <c r="AA258" s="576" t="s">
        <v>403</v>
      </c>
      <c r="AB258" s="576" t="s">
        <v>124</v>
      </c>
      <c r="AC258" s="576" t="s">
        <v>399</v>
      </c>
      <c r="AD258" s="576" t="s">
        <v>397</v>
      </c>
      <c r="AE258" s="576" t="s">
        <v>400</v>
      </c>
      <c r="AF258" s="576" t="s">
        <v>61</v>
      </c>
      <c r="AG258" s="287"/>
      <c r="AH258" s="287"/>
      <c r="AI258" s="287"/>
      <c r="AJ258" s="613"/>
    </row>
    <row r="259" spans="1:36" s="471" customFormat="1" ht="15" customHeight="1" x14ac:dyDescent="0.2">
      <c r="A259" s="25"/>
      <c r="B259" s="548"/>
      <c r="C259" s="548"/>
      <c r="D259" s="548"/>
      <c r="E259" s="581"/>
      <c r="F259" s="581"/>
      <c r="G259" s="583"/>
      <c r="H259" s="583"/>
      <c r="I259" s="583"/>
      <c r="J259" s="583"/>
      <c r="K259" s="408"/>
      <c r="L259" s="583"/>
      <c r="M259" s="583"/>
      <c r="N259" s="583"/>
      <c r="O259" s="583"/>
      <c r="P259" s="583"/>
      <c r="Q259" s="583"/>
      <c r="R259" s="583"/>
      <c r="S259" s="583"/>
      <c r="T259" s="583"/>
      <c r="U259" s="583"/>
      <c r="V259" s="583"/>
      <c r="W259" s="583"/>
      <c r="X259" s="583"/>
      <c r="Y259" s="583"/>
      <c r="Z259" s="583"/>
      <c r="AA259" s="583"/>
      <c r="AB259" s="583"/>
      <c r="AC259" s="583"/>
      <c r="AD259" s="583"/>
      <c r="AE259" s="577"/>
      <c r="AF259" s="583"/>
      <c r="AG259" s="288"/>
      <c r="AH259" s="288"/>
      <c r="AI259" s="288"/>
      <c r="AJ259" s="614"/>
    </row>
    <row r="260" spans="1:36" ht="15" customHeight="1" x14ac:dyDescent="0.25">
      <c r="A260" s="25"/>
      <c r="B260" s="571"/>
      <c r="C260" s="713" t="s">
        <v>62</v>
      </c>
      <c r="D260" s="713"/>
      <c r="E260" s="713"/>
      <c r="F260" s="571"/>
      <c r="G260" s="722"/>
      <c r="H260" s="722"/>
      <c r="I260" s="722"/>
      <c r="J260" s="722"/>
      <c r="K260" s="729"/>
      <c r="L260" s="722"/>
      <c r="M260" s="722"/>
      <c r="N260" s="722"/>
      <c r="O260" s="722"/>
      <c r="P260" s="722"/>
      <c r="Q260" s="722"/>
      <c r="R260" s="722"/>
      <c r="S260" s="722"/>
      <c r="T260" s="722"/>
      <c r="U260" s="722"/>
      <c r="V260" s="722"/>
      <c r="W260" s="722"/>
      <c r="X260" s="722"/>
      <c r="Y260" s="722"/>
      <c r="Z260" s="722"/>
      <c r="AA260" s="722"/>
      <c r="AB260" s="722"/>
      <c r="AC260" s="722"/>
      <c r="AD260" s="722"/>
      <c r="AE260" s="579"/>
      <c r="AF260" s="722"/>
      <c r="AG260" s="289"/>
      <c r="AH260" s="289"/>
      <c r="AI260" s="289"/>
      <c r="AJ260" s="615"/>
    </row>
    <row r="261" spans="1:36" ht="15" customHeight="1" x14ac:dyDescent="0.25">
      <c r="A261" s="25"/>
      <c r="B261" s="572"/>
      <c r="C261" s="713" t="s">
        <v>63</v>
      </c>
      <c r="D261" s="713"/>
      <c r="E261" s="713"/>
      <c r="F261" s="571"/>
      <c r="G261" s="722"/>
      <c r="H261" s="722"/>
      <c r="I261" s="722"/>
      <c r="J261" s="722"/>
      <c r="K261" s="729"/>
      <c r="L261" s="722"/>
      <c r="M261" s="722"/>
      <c r="N261" s="722"/>
      <c r="O261" s="722"/>
      <c r="P261" s="722"/>
      <c r="Q261" s="722"/>
      <c r="R261" s="722"/>
      <c r="S261" s="722"/>
      <c r="T261" s="722"/>
      <c r="U261" s="722"/>
      <c r="V261" s="722"/>
      <c r="W261" s="722"/>
      <c r="X261" s="722"/>
      <c r="Y261" s="722"/>
      <c r="Z261" s="722"/>
      <c r="AA261" s="722"/>
      <c r="AB261" s="722"/>
      <c r="AC261" s="722"/>
      <c r="AD261" s="722"/>
      <c r="AE261" s="579"/>
      <c r="AF261" s="722"/>
      <c r="AG261" s="289"/>
      <c r="AH261" s="289"/>
      <c r="AI261" s="289"/>
      <c r="AJ261" s="615"/>
    </row>
    <row r="262" spans="1:36" ht="15" customHeight="1" x14ac:dyDescent="0.25">
      <c r="A262" s="25"/>
      <c r="B262" s="572"/>
      <c r="C262" s="713"/>
      <c r="D262" s="713" t="s">
        <v>473</v>
      </c>
      <c r="E262" s="713" t="s">
        <v>64</v>
      </c>
      <c r="F262" s="571"/>
      <c r="G262" s="730">
        <v>0</v>
      </c>
      <c r="H262" s="731">
        <v>0</v>
      </c>
      <c r="I262" s="731">
        <v>1</v>
      </c>
      <c r="J262" s="731">
        <v>0</v>
      </c>
      <c r="K262" s="732">
        <v>1</v>
      </c>
      <c r="L262" s="731">
        <v>1</v>
      </c>
      <c r="M262" s="731">
        <v>1</v>
      </c>
      <c r="N262" s="731">
        <v>0</v>
      </c>
      <c r="O262" s="731">
        <v>0</v>
      </c>
      <c r="P262" s="731">
        <v>0</v>
      </c>
      <c r="Q262" s="731">
        <v>1</v>
      </c>
      <c r="R262" s="731">
        <v>0</v>
      </c>
      <c r="S262" s="731">
        <v>1</v>
      </c>
      <c r="T262" s="731">
        <v>0</v>
      </c>
      <c r="U262" s="731">
        <v>0</v>
      </c>
      <c r="V262" s="731">
        <v>0</v>
      </c>
      <c r="W262" s="731">
        <v>1</v>
      </c>
      <c r="X262" s="731">
        <v>0</v>
      </c>
      <c r="Y262" s="731">
        <v>0</v>
      </c>
      <c r="Z262" s="731">
        <v>1</v>
      </c>
      <c r="AA262" s="731">
        <v>0</v>
      </c>
      <c r="AB262" s="731">
        <v>0</v>
      </c>
      <c r="AC262" s="731">
        <v>1</v>
      </c>
      <c r="AD262" s="731">
        <v>0</v>
      </c>
      <c r="AE262" s="731">
        <v>0.6</v>
      </c>
      <c r="AF262" s="733">
        <v>1</v>
      </c>
      <c r="AG262" s="290"/>
      <c r="AH262" s="291"/>
      <c r="AI262" s="291"/>
      <c r="AJ262" s="291"/>
    </row>
    <row r="263" spans="1:36" ht="15" customHeight="1" x14ac:dyDescent="0.25">
      <c r="A263" s="25"/>
      <c r="B263" s="572"/>
      <c r="C263" s="713"/>
      <c r="D263" s="713" t="s">
        <v>474</v>
      </c>
      <c r="E263" s="713" t="s">
        <v>64</v>
      </c>
      <c r="F263" s="571"/>
      <c r="G263" s="707">
        <v>0</v>
      </c>
      <c r="H263" s="335">
        <v>0</v>
      </c>
      <c r="I263" s="335">
        <v>1</v>
      </c>
      <c r="J263" s="335">
        <v>0</v>
      </c>
      <c r="K263" s="410">
        <v>1</v>
      </c>
      <c r="L263" s="335">
        <v>0</v>
      </c>
      <c r="M263" s="335">
        <v>0</v>
      </c>
      <c r="N263" s="335">
        <v>1</v>
      </c>
      <c r="O263" s="335">
        <v>1</v>
      </c>
      <c r="P263" s="335">
        <v>1</v>
      </c>
      <c r="Q263" s="335">
        <v>0</v>
      </c>
      <c r="R263" s="335">
        <v>0</v>
      </c>
      <c r="S263" s="335">
        <v>1</v>
      </c>
      <c r="T263" s="335">
        <v>1</v>
      </c>
      <c r="U263" s="335">
        <v>0</v>
      </c>
      <c r="V263" s="335">
        <v>1</v>
      </c>
      <c r="W263" s="335">
        <v>1</v>
      </c>
      <c r="X263" s="335">
        <v>1</v>
      </c>
      <c r="Y263" s="335">
        <v>0</v>
      </c>
      <c r="Z263" s="335">
        <v>1</v>
      </c>
      <c r="AA263" s="335">
        <v>0</v>
      </c>
      <c r="AB263" s="335">
        <v>0</v>
      </c>
      <c r="AC263" s="335">
        <v>0</v>
      </c>
      <c r="AD263" s="335">
        <v>1</v>
      </c>
      <c r="AE263" s="335">
        <v>1</v>
      </c>
      <c r="AF263" s="376">
        <v>0</v>
      </c>
      <c r="AG263" s="290"/>
      <c r="AH263" s="291"/>
      <c r="AI263" s="291"/>
      <c r="AJ263" s="291"/>
    </row>
    <row r="264" spans="1:36" ht="15" customHeight="1" x14ac:dyDescent="0.25">
      <c r="A264" s="25"/>
      <c r="B264" s="572"/>
      <c r="C264" s="713"/>
      <c r="D264" s="713" t="s">
        <v>475</v>
      </c>
      <c r="E264" s="713" t="s">
        <v>64</v>
      </c>
      <c r="F264" s="571"/>
      <c r="G264" s="707">
        <v>1</v>
      </c>
      <c r="H264" s="335">
        <v>1</v>
      </c>
      <c r="I264" s="335">
        <v>0</v>
      </c>
      <c r="J264" s="335">
        <v>0</v>
      </c>
      <c r="K264" s="410">
        <v>1</v>
      </c>
      <c r="L264" s="335">
        <v>0</v>
      </c>
      <c r="M264" s="335">
        <v>0</v>
      </c>
      <c r="N264" s="335">
        <v>1</v>
      </c>
      <c r="O264" s="335">
        <v>0</v>
      </c>
      <c r="P264" s="335">
        <v>1</v>
      </c>
      <c r="Q264" s="335">
        <v>0</v>
      </c>
      <c r="R264" s="335">
        <v>1</v>
      </c>
      <c r="S264" s="335">
        <v>0</v>
      </c>
      <c r="T264" s="335">
        <v>1</v>
      </c>
      <c r="U264" s="335">
        <v>0</v>
      </c>
      <c r="V264" s="335">
        <v>1</v>
      </c>
      <c r="W264" s="335">
        <v>0</v>
      </c>
      <c r="X264" s="335">
        <v>0</v>
      </c>
      <c r="Y264" s="335">
        <v>0</v>
      </c>
      <c r="Z264" s="335">
        <v>0</v>
      </c>
      <c r="AA264" s="335">
        <v>1</v>
      </c>
      <c r="AB264" s="335">
        <v>0</v>
      </c>
      <c r="AC264" s="335">
        <v>0</v>
      </c>
      <c r="AD264" s="335">
        <v>0</v>
      </c>
      <c r="AE264" s="335">
        <v>0</v>
      </c>
      <c r="AF264" s="376">
        <v>1</v>
      </c>
      <c r="AG264" s="290"/>
      <c r="AH264" s="291"/>
      <c r="AI264" s="291"/>
      <c r="AJ264" s="291"/>
    </row>
    <row r="265" spans="1:36" ht="15" customHeight="1" x14ac:dyDescent="0.25">
      <c r="A265" s="25"/>
      <c r="B265" s="572"/>
      <c r="C265" s="713"/>
      <c r="D265" s="713" t="s">
        <v>476</v>
      </c>
      <c r="E265" s="713" t="s">
        <v>64</v>
      </c>
      <c r="F265" s="571"/>
      <c r="G265" s="707">
        <v>1</v>
      </c>
      <c r="H265" s="335">
        <v>1</v>
      </c>
      <c r="I265" s="335">
        <v>0</v>
      </c>
      <c r="J265" s="335">
        <v>0</v>
      </c>
      <c r="K265" s="410">
        <v>0</v>
      </c>
      <c r="L265" s="335">
        <v>0</v>
      </c>
      <c r="M265" s="335">
        <v>0</v>
      </c>
      <c r="N265" s="335">
        <v>0</v>
      </c>
      <c r="O265" s="335">
        <v>0</v>
      </c>
      <c r="P265" s="335">
        <v>0</v>
      </c>
      <c r="Q265" s="335">
        <v>0</v>
      </c>
      <c r="R265" s="335">
        <v>0</v>
      </c>
      <c r="S265" s="335">
        <v>0</v>
      </c>
      <c r="T265" s="335">
        <v>0</v>
      </c>
      <c r="U265" s="335">
        <v>1</v>
      </c>
      <c r="V265" s="335">
        <v>0</v>
      </c>
      <c r="W265" s="335">
        <v>0</v>
      </c>
      <c r="X265" s="335">
        <v>0</v>
      </c>
      <c r="Y265" s="335">
        <v>1</v>
      </c>
      <c r="Z265" s="335">
        <v>0</v>
      </c>
      <c r="AA265" s="335">
        <v>0</v>
      </c>
      <c r="AB265" s="335">
        <v>1</v>
      </c>
      <c r="AC265" s="335">
        <v>1</v>
      </c>
      <c r="AD265" s="335">
        <v>0</v>
      </c>
      <c r="AE265" s="335">
        <v>0</v>
      </c>
      <c r="AF265" s="376">
        <v>0</v>
      </c>
      <c r="AG265" s="290"/>
      <c r="AH265" s="291"/>
      <c r="AI265" s="291"/>
      <c r="AJ265" s="291"/>
    </row>
    <row r="266" spans="1:36" ht="15" customHeight="1" x14ac:dyDescent="0.25">
      <c r="A266" s="25"/>
      <c r="B266" s="572"/>
      <c r="C266" s="713"/>
      <c r="D266" s="713" t="s">
        <v>477</v>
      </c>
      <c r="E266" s="713" t="s">
        <v>64</v>
      </c>
      <c r="F266" s="571"/>
      <c r="G266" s="707">
        <v>0</v>
      </c>
      <c r="H266" s="335">
        <v>1</v>
      </c>
      <c r="I266" s="335">
        <v>0</v>
      </c>
      <c r="J266" s="335">
        <v>0</v>
      </c>
      <c r="K266" s="410">
        <v>0</v>
      </c>
      <c r="L266" s="335">
        <v>0</v>
      </c>
      <c r="M266" s="335">
        <v>0</v>
      </c>
      <c r="N266" s="335">
        <v>0</v>
      </c>
      <c r="O266" s="335">
        <v>1</v>
      </c>
      <c r="P266" s="335">
        <v>1</v>
      </c>
      <c r="Q266" s="335">
        <v>0</v>
      </c>
      <c r="R266" s="335">
        <v>0</v>
      </c>
      <c r="S266" s="335">
        <v>0</v>
      </c>
      <c r="T266" s="335">
        <v>1</v>
      </c>
      <c r="U266" s="335">
        <v>0</v>
      </c>
      <c r="V266" s="335">
        <v>0</v>
      </c>
      <c r="W266" s="335">
        <v>0</v>
      </c>
      <c r="X266" s="335">
        <v>1</v>
      </c>
      <c r="Y266" s="335">
        <v>0</v>
      </c>
      <c r="Z266" s="335">
        <v>0</v>
      </c>
      <c r="AA266" s="335">
        <v>0</v>
      </c>
      <c r="AB266" s="335">
        <v>0</v>
      </c>
      <c r="AC266" s="335">
        <v>0</v>
      </c>
      <c r="AD266" s="335">
        <v>0</v>
      </c>
      <c r="AE266" s="335">
        <v>0.4</v>
      </c>
      <c r="AF266" s="376">
        <v>0</v>
      </c>
      <c r="AG266" s="292"/>
      <c r="AH266" s="293"/>
      <c r="AI266" s="293"/>
      <c r="AJ266" s="293"/>
    </row>
    <row r="267" spans="1:36" ht="15" customHeight="1" x14ac:dyDescent="0.25">
      <c r="A267" s="25"/>
      <c r="B267" s="572"/>
      <c r="C267" s="713"/>
      <c r="D267" s="713" t="s">
        <v>478</v>
      </c>
      <c r="E267" s="713" t="s">
        <v>64</v>
      </c>
      <c r="F267" s="571"/>
      <c r="G267" s="707">
        <v>0</v>
      </c>
      <c r="H267" s="335">
        <v>0</v>
      </c>
      <c r="I267" s="335">
        <v>0</v>
      </c>
      <c r="J267" s="335">
        <v>0</v>
      </c>
      <c r="K267" s="410">
        <v>0</v>
      </c>
      <c r="L267" s="335">
        <v>0</v>
      </c>
      <c r="M267" s="335">
        <v>0</v>
      </c>
      <c r="N267" s="335">
        <v>0</v>
      </c>
      <c r="O267" s="335">
        <v>0</v>
      </c>
      <c r="P267" s="335">
        <v>0</v>
      </c>
      <c r="Q267" s="335">
        <v>0</v>
      </c>
      <c r="R267" s="335">
        <v>0</v>
      </c>
      <c r="S267" s="335">
        <v>0</v>
      </c>
      <c r="T267" s="335">
        <v>0</v>
      </c>
      <c r="U267" s="335">
        <v>0</v>
      </c>
      <c r="V267" s="335">
        <v>0</v>
      </c>
      <c r="W267" s="335">
        <v>0</v>
      </c>
      <c r="X267" s="335">
        <v>0</v>
      </c>
      <c r="Y267" s="335">
        <v>0</v>
      </c>
      <c r="Z267" s="335">
        <v>0</v>
      </c>
      <c r="AA267" s="335">
        <v>0</v>
      </c>
      <c r="AB267" s="335">
        <v>0</v>
      </c>
      <c r="AC267" s="335">
        <v>0</v>
      </c>
      <c r="AD267" s="335">
        <v>0</v>
      </c>
      <c r="AE267" s="335">
        <v>0</v>
      </c>
      <c r="AF267" s="376">
        <v>0</v>
      </c>
      <c r="AG267" s="292"/>
      <c r="AH267" s="293"/>
      <c r="AI267" s="293"/>
      <c r="AJ267" s="293"/>
    </row>
    <row r="268" spans="1:36" ht="15" customHeight="1" x14ac:dyDescent="0.25">
      <c r="A268" s="25"/>
      <c r="B268" s="572"/>
      <c r="C268" s="713"/>
      <c r="D268" s="713" t="s">
        <v>479</v>
      </c>
      <c r="E268" s="713" t="s">
        <v>64</v>
      </c>
      <c r="F268" s="571"/>
      <c r="G268" s="707">
        <v>0</v>
      </c>
      <c r="H268" s="335">
        <v>0</v>
      </c>
      <c r="I268" s="335">
        <v>0</v>
      </c>
      <c r="J268" s="335">
        <v>0</v>
      </c>
      <c r="K268" s="410">
        <v>0</v>
      </c>
      <c r="L268" s="335">
        <v>0</v>
      </c>
      <c r="M268" s="335">
        <v>1</v>
      </c>
      <c r="N268" s="335">
        <v>0</v>
      </c>
      <c r="O268" s="335">
        <v>0</v>
      </c>
      <c r="P268" s="335">
        <v>0</v>
      </c>
      <c r="Q268" s="335">
        <v>0</v>
      </c>
      <c r="R268" s="335">
        <v>0</v>
      </c>
      <c r="S268" s="335">
        <v>0</v>
      </c>
      <c r="T268" s="335">
        <v>0</v>
      </c>
      <c r="U268" s="335">
        <v>0</v>
      </c>
      <c r="V268" s="335">
        <v>0</v>
      </c>
      <c r="W268" s="335">
        <v>1</v>
      </c>
      <c r="X268" s="335">
        <v>0</v>
      </c>
      <c r="Y268" s="335">
        <v>0</v>
      </c>
      <c r="Z268" s="335">
        <v>1</v>
      </c>
      <c r="AA268" s="335">
        <v>0</v>
      </c>
      <c r="AB268" s="335">
        <v>0</v>
      </c>
      <c r="AC268" s="335">
        <v>0</v>
      </c>
      <c r="AD268" s="335">
        <v>0</v>
      </c>
      <c r="AE268" s="335">
        <v>0</v>
      </c>
      <c r="AF268" s="376">
        <v>0</v>
      </c>
      <c r="AG268" s="292"/>
      <c r="AH268" s="293"/>
      <c r="AI268" s="293"/>
      <c r="AJ268" s="293"/>
    </row>
    <row r="269" spans="1:36" ht="15" customHeight="1" x14ac:dyDescent="0.25">
      <c r="A269" s="25"/>
      <c r="B269" s="572"/>
      <c r="C269" s="713"/>
      <c r="D269" s="713"/>
      <c r="E269" s="713"/>
      <c r="F269" s="571"/>
      <c r="G269" s="336"/>
      <c r="H269" s="336"/>
      <c r="I269" s="336"/>
      <c r="J269" s="336"/>
      <c r="K269" s="411"/>
      <c r="L269" s="336"/>
      <c r="M269" s="336"/>
      <c r="N269" s="336"/>
      <c r="O269" s="336"/>
      <c r="P269" s="336"/>
      <c r="Q269" s="336"/>
      <c r="R269" s="336"/>
      <c r="S269" s="352"/>
      <c r="T269" s="352"/>
      <c r="U269" s="352"/>
      <c r="V269" s="352"/>
      <c r="W269" s="352"/>
      <c r="X269" s="352"/>
      <c r="Y269" s="352"/>
      <c r="Z269" s="352"/>
      <c r="AA269" s="352"/>
      <c r="AB269" s="352"/>
      <c r="AC269" s="352"/>
      <c r="AD269" s="352"/>
      <c r="AE269" s="352"/>
      <c r="AF269" s="377"/>
      <c r="AG269" s="294"/>
      <c r="AH269" s="294"/>
      <c r="AI269" s="294"/>
      <c r="AJ269" s="616"/>
    </row>
    <row r="270" spans="1:36" ht="15" customHeight="1" x14ac:dyDescent="0.25">
      <c r="A270" s="25"/>
      <c r="B270" s="572"/>
      <c r="C270" s="713" t="s">
        <v>65</v>
      </c>
      <c r="D270" s="713"/>
      <c r="E270" s="713"/>
      <c r="F270" s="571"/>
      <c r="G270" s="337"/>
      <c r="H270" s="337"/>
      <c r="I270" s="337"/>
      <c r="J270" s="337"/>
      <c r="K270" s="412"/>
      <c r="L270" s="337"/>
      <c r="M270" s="337"/>
      <c r="N270" s="337"/>
      <c r="O270" s="337"/>
      <c r="P270" s="337"/>
      <c r="Q270" s="337"/>
      <c r="R270" s="337"/>
      <c r="S270" s="353"/>
      <c r="T270" s="353"/>
      <c r="U270" s="353"/>
      <c r="V270" s="353"/>
      <c r="W270" s="353"/>
      <c r="X270" s="353"/>
      <c r="Y270" s="353"/>
      <c r="Z270" s="353"/>
      <c r="AA270" s="353"/>
      <c r="AB270" s="353"/>
      <c r="AC270" s="353"/>
      <c r="AD270" s="353"/>
      <c r="AE270" s="353"/>
      <c r="AF270" s="378"/>
      <c r="AG270" s="295"/>
      <c r="AH270" s="295"/>
      <c r="AI270" s="295"/>
      <c r="AJ270" s="617"/>
    </row>
    <row r="271" spans="1:36" ht="15" customHeight="1" x14ac:dyDescent="0.25">
      <c r="A271" s="25"/>
      <c r="B271" s="572"/>
      <c r="C271" s="713"/>
      <c r="D271" s="713" t="s">
        <v>480</v>
      </c>
      <c r="E271" s="713" t="s">
        <v>64</v>
      </c>
      <c r="F271" s="571"/>
      <c r="G271" s="707" t="s">
        <v>71</v>
      </c>
      <c r="H271" s="335" t="s">
        <v>72</v>
      </c>
      <c r="I271" s="335" t="s">
        <v>295</v>
      </c>
      <c r="J271" s="335" t="s">
        <v>71</v>
      </c>
      <c r="K271" s="410" t="s">
        <v>70</v>
      </c>
      <c r="L271" s="335" t="s">
        <v>73</v>
      </c>
      <c r="M271" s="335" t="s">
        <v>133</v>
      </c>
      <c r="N271" s="335" t="s">
        <v>136</v>
      </c>
      <c r="O271" s="335" t="s">
        <v>68</v>
      </c>
      <c r="P271" s="335" t="s">
        <v>67</v>
      </c>
      <c r="Q271" s="335" t="s">
        <v>137</v>
      </c>
      <c r="R271" s="335" t="s">
        <v>142</v>
      </c>
      <c r="S271" s="335" t="s">
        <v>67</v>
      </c>
      <c r="T271" s="335" t="s">
        <v>68</v>
      </c>
      <c r="U271" s="335" t="s">
        <v>69</v>
      </c>
      <c r="V271" s="335" t="s">
        <v>142</v>
      </c>
      <c r="W271" s="335" t="s">
        <v>69</v>
      </c>
      <c r="X271" s="335" t="s">
        <v>71</v>
      </c>
      <c r="Y271" s="335" t="s">
        <v>135</v>
      </c>
      <c r="Z271" s="335" t="s">
        <v>69</v>
      </c>
      <c r="AA271" s="335" t="s">
        <v>172</v>
      </c>
      <c r="AB271" s="335" t="s">
        <v>69</v>
      </c>
      <c r="AC271" s="335" t="s">
        <v>69</v>
      </c>
      <c r="AD271" s="335" t="s">
        <v>134</v>
      </c>
      <c r="AE271" s="335" t="s">
        <v>73</v>
      </c>
      <c r="AF271" s="376" t="s">
        <v>74</v>
      </c>
      <c r="AG271" s="296"/>
      <c r="AH271" s="297"/>
      <c r="AI271" s="297"/>
      <c r="AJ271" s="297"/>
    </row>
    <row r="272" spans="1:36" ht="15" customHeight="1" x14ac:dyDescent="0.25">
      <c r="A272" s="25"/>
      <c r="B272" s="572"/>
      <c r="C272" s="713"/>
      <c r="D272" s="713" t="s">
        <v>481</v>
      </c>
      <c r="E272" s="713" t="s">
        <v>64</v>
      </c>
      <c r="F272" s="571"/>
      <c r="G272" s="707" t="s">
        <v>76</v>
      </c>
      <c r="H272" s="335" t="s">
        <v>48</v>
      </c>
      <c r="I272" s="335" t="s">
        <v>540</v>
      </c>
      <c r="J272" s="335" t="s">
        <v>121</v>
      </c>
      <c r="K272" s="410" t="s">
        <v>58</v>
      </c>
      <c r="L272" s="335" t="s">
        <v>0</v>
      </c>
      <c r="M272" s="335" t="s">
        <v>60</v>
      </c>
      <c r="N272" s="335" t="s">
        <v>4</v>
      </c>
      <c r="O272" s="335" t="s">
        <v>57</v>
      </c>
      <c r="P272" s="335" t="s">
        <v>56</v>
      </c>
      <c r="Q272" s="335" t="s">
        <v>127</v>
      </c>
      <c r="R272" s="335" t="s">
        <v>405</v>
      </c>
      <c r="S272" s="335" t="s">
        <v>294</v>
      </c>
      <c r="T272" s="335" t="s">
        <v>123</v>
      </c>
      <c r="U272" s="335" t="s">
        <v>59</v>
      </c>
      <c r="V272" s="335" t="s">
        <v>140</v>
      </c>
      <c r="W272" s="335" t="s">
        <v>75</v>
      </c>
      <c r="X272" s="335" t="s">
        <v>120</v>
      </c>
      <c r="Y272" s="335" t="s">
        <v>125</v>
      </c>
      <c r="Z272" s="335" t="s">
        <v>8</v>
      </c>
      <c r="AA272" s="335" t="s">
        <v>6</v>
      </c>
      <c r="AB272" s="335" t="s">
        <v>124</v>
      </c>
      <c r="AC272" s="335" t="s">
        <v>539</v>
      </c>
      <c r="AD272" s="335" t="s">
        <v>122</v>
      </c>
      <c r="AE272" s="335" t="s">
        <v>101</v>
      </c>
      <c r="AF272" s="376" t="s">
        <v>61</v>
      </c>
      <c r="AG272" s="292"/>
      <c r="AH272" s="293"/>
      <c r="AI272" s="293"/>
      <c r="AJ272" s="293"/>
    </row>
    <row r="273" spans="1:36" ht="15" customHeight="1" x14ac:dyDescent="0.25">
      <c r="A273" s="25"/>
      <c r="B273" s="572"/>
      <c r="C273" s="713"/>
      <c r="D273" s="713" t="s">
        <v>482</v>
      </c>
      <c r="E273" s="713" t="s">
        <v>77</v>
      </c>
      <c r="F273" s="571"/>
      <c r="G273" s="707">
        <v>5</v>
      </c>
      <c r="H273" s="335">
        <v>45</v>
      </c>
      <c r="I273" s="335">
        <v>17</v>
      </c>
      <c r="J273" s="335">
        <v>40</v>
      </c>
      <c r="K273" s="410">
        <v>23</v>
      </c>
      <c r="L273" s="335">
        <v>37</v>
      </c>
      <c r="M273" s="335">
        <v>55</v>
      </c>
      <c r="N273" s="335">
        <v>42</v>
      </c>
      <c r="O273" s="335">
        <v>4</v>
      </c>
      <c r="P273" s="335">
        <v>12</v>
      </c>
      <c r="Q273" s="335">
        <v>13</v>
      </c>
      <c r="R273" s="335">
        <v>15</v>
      </c>
      <c r="S273" s="335">
        <v>15</v>
      </c>
      <c r="T273" s="335">
        <v>3</v>
      </c>
      <c r="U273" s="335">
        <v>17</v>
      </c>
      <c r="V273" s="335">
        <v>60</v>
      </c>
      <c r="W273" s="335">
        <v>120</v>
      </c>
      <c r="X273" s="335">
        <v>47</v>
      </c>
      <c r="Y273" s="335">
        <v>57</v>
      </c>
      <c r="Z273" s="335">
        <v>103</v>
      </c>
      <c r="AA273" s="335">
        <v>22</v>
      </c>
      <c r="AB273" s="335">
        <v>5</v>
      </c>
      <c r="AC273" s="335">
        <v>82</v>
      </c>
      <c r="AD273" s="335">
        <v>60</v>
      </c>
      <c r="AE273" s="335">
        <v>38</v>
      </c>
      <c r="AF273" s="376">
        <v>8</v>
      </c>
      <c r="AG273" s="292">
        <v>39</v>
      </c>
      <c r="AH273" s="293">
        <v>48</v>
      </c>
      <c r="AI273" s="293">
        <v>48</v>
      </c>
      <c r="AJ273" s="293">
        <v>37</v>
      </c>
    </row>
    <row r="274" spans="1:36" ht="15" customHeight="1" x14ac:dyDescent="0.25">
      <c r="A274" s="25"/>
      <c r="B274" s="572"/>
      <c r="C274" s="713"/>
      <c r="D274" s="713" t="s">
        <v>483</v>
      </c>
      <c r="E274" s="713" t="s">
        <v>78</v>
      </c>
      <c r="F274" s="571"/>
      <c r="G274" s="707">
        <v>13000</v>
      </c>
      <c r="H274" s="335">
        <v>7700</v>
      </c>
      <c r="I274" s="335">
        <v>9075</v>
      </c>
      <c r="J274" s="335">
        <v>11500</v>
      </c>
      <c r="K274" s="410">
        <v>10500</v>
      </c>
      <c r="L274" s="335">
        <v>8100</v>
      </c>
      <c r="M274" s="335">
        <v>600</v>
      </c>
      <c r="N274" s="335">
        <v>10000</v>
      </c>
      <c r="O274" s="335">
        <v>6730</v>
      </c>
      <c r="P274" s="335">
        <v>3937</v>
      </c>
      <c r="Q274" s="335">
        <v>2200</v>
      </c>
      <c r="R274" s="335">
        <v>10065</v>
      </c>
      <c r="S274" s="153">
        <v>7240</v>
      </c>
      <c r="T274" s="335">
        <v>19737</v>
      </c>
      <c r="U274" s="335">
        <v>16000</v>
      </c>
      <c r="V274" s="335">
        <v>4600</v>
      </c>
      <c r="W274" s="335">
        <v>2698</v>
      </c>
      <c r="X274" s="335">
        <v>2050</v>
      </c>
      <c r="Y274" s="335">
        <v>6500</v>
      </c>
      <c r="Z274" s="335">
        <v>779</v>
      </c>
      <c r="AA274" s="335">
        <v>11843</v>
      </c>
      <c r="AB274" s="335">
        <v>16000</v>
      </c>
      <c r="AC274" s="335">
        <v>2824</v>
      </c>
      <c r="AD274" s="335">
        <v>11000</v>
      </c>
      <c r="AE274" s="335">
        <v>7311</v>
      </c>
      <c r="AF274" s="376">
        <v>36000</v>
      </c>
      <c r="AG274" s="292"/>
      <c r="AH274" s="293"/>
      <c r="AI274" s="293"/>
      <c r="AJ274" s="293"/>
    </row>
    <row r="275" spans="1:36" ht="15" customHeight="1" x14ac:dyDescent="0.25">
      <c r="A275" s="25"/>
      <c r="B275" s="572"/>
      <c r="C275" s="713"/>
      <c r="D275" s="713" t="s">
        <v>484</v>
      </c>
      <c r="E275" s="713" t="s">
        <v>11</v>
      </c>
      <c r="F275" s="571"/>
      <c r="G275" s="707">
        <v>233000</v>
      </c>
      <c r="H275" s="335">
        <v>507770</v>
      </c>
      <c r="I275" s="335">
        <v>655700</v>
      </c>
      <c r="J275" s="335">
        <v>2234</v>
      </c>
      <c r="K275" s="410">
        <v>90000</v>
      </c>
      <c r="L275" s="335">
        <v>1030</v>
      </c>
      <c r="M275" s="335">
        <v>165057</v>
      </c>
      <c r="N275" s="335">
        <v>102000</v>
      </c>
      <c r="O275" s="335">
        <v>16912</v>
      </c>
      <c r="P275" s="335">
        <v>175000</v>
      </c>
      <c r="Q275" s="335">
        <v>190000</v>
      </c>
      <c r="R275" s="335">
        <v>135483</v>
      </c>
      <c r="S275" s="335">
        <v>50000</v>
      </c>
      <c r="T275" s="335">
        <v>100000</v>
      </c>
      <c r="U275" s="335">
        <v>60000</v>
      </c>
      <c r="V275" s="335">
        <v>5000</v>
      </c>
      <c r="W275" s="335">
        <v>78918</v>
      </c>
      <c r="X275" s="335">
        <v>9910</v>
      </c>
      <c r="Y275" s="335">
        <v>90000</v>
      </c>
      <c r="Z275" s="335">
        <v>64245</v>
      </c>
      <c r="AA275" s="335">
        <v>528767</v>
      </c>
      <c r="AB275" s="335">
        <v>30098</v>
      </c>
      <c r="AC275" s="335">
        <v>36344.517808219178</v>
      </c>
      <c r="AD275" s="335">
        <v>125130</v>
      </c>
      <c r="AE275" s="335">
        <v>46410</v>
      </c>
      <c r="AF275" s="376">
        <v>250000</v>
      </c>
      <c r="AG275" s="292">
        <f>AG126</f>
        <v>154100</v>
      </c>
      <c r="AH275" s="293">
        <f>288542/2</f>
        <v>144271</v>
      </c>
      <c r="AI275" s="293">
        <f>288542/2</f>
        <v>144271</v>
      </c>
      <c r="AJ275" s="293">
        <v>274421</v>
      </c>
    </row>
    <row r="276" spans="1:36" ht="15" customHeight="1" x14ac:dyDescent="0.25">
      <c r="A276" s="25"/>
      <c r="B276" s="572"/>
      <c r="C276" s="713"/>
      <c r="D276" s="713" t="s">
        <v>485</v>
      </c>
      <c r="E276" s="713" t="s">
        <v>79</v>
      </c>
      <c r="F276" s="571"/>
      <c r="G276" s="707">
        <v>22</v>
      </c>
      <c r="H276" s="335">
        <v>1515</v>
      </c>
      <c r="I276" s="335">
        <v>77</v>
      </c>
      <c r="J276" s="335">
        <v>33</v>
      </c>
      <c r="K276" s="410">
        <v>88</v>
      </c>
      <c r="L276" s="335">
        <v>160</v>
      </c>
      <c r="M276" s="335">
        <v>2500</v>
      </c>
      <c r="N276" s="335">
        <v>80</v>
      </c>
      <c r="O276" s="335">
        <v>12</v>
      </c>
      <c r="P276" s="335">
        <v>24</v>
      </c>
      <c r="Q276" s="335">
        <v>190</v>
      </c>
      <c r="R276" s="153">
        <v>740</v>
      </c>
      <c r="S276" s="335">
        <v>19</v>
      </c>
      <c r="T276" s="335">
        <v>6</v>
      </c>
      <c r="U276" s="335">
        <v>21</v>
      </c>
      <c r="V276" s="335">
        <v>953</v>
      </c>
      <c r="W276" s="335">
        <v>10460</v>
      </c>
      <c r="X276" s="335">
        <v>56</v>
      </c>
      <c r="Y276" s="335">
        <v>140</v>
      </c>
      <c r="Z276" s="335">
        <v>5135</v>
      </c>
      <c r="AA276" s="335">
        <v>70</v>
      </c>
      <c r="AB276" s="335">
        <v>4</v>
      </c>
      <c r="AC276" s="335">
        <v>1315</v>
      </c>
      <c r="AD276" s="335">
        <v>30</v>
      </c>
      <c r="AE276" s="335">
        <v>80</v>
      </c>
      <c r="AF276" s="376">
        <v>26</v>
      </c>
      <c r="AG276" s="292"/>
      <c r="AH276" s="293"/>
      <c r="AI276" s="293"/>
      <c r="AJ276" s="293"/>
    </row>
    <row r="277" spans="1:36" ht="15" customHeight="1" x14ac:dyDescent="0.25">
      <c r="A277" s="25"/>
      <c r="B277" s="572"/>
      <c r="C277" s="713"/>
      <c r="D277" s="713" t="s">
        <v>486</v>
      </c>
      <c r="E277" s="713" t="s">
        <v>79</v>
      </c>
      <c r="F277" s="571"/>
      <c r="G277" s="707">
        <v>11</v>
      </c>
      <c r="H277" s="335">
        <v>853</v>
      </c>
      <c r="I277" s="335">
        <v>30</v>
      </c>
      <c r="J277" s="335">
        <v>0</v>
      </c>
      <c r="K277" s="410">
        <v>36</v>
      </c>
      <c r="L277" s="335">
        <v>23</v>
      </c>
      <c r="M277" s="335">
        <v>1000</v>
      </c>
      <c r="N277" s="335">
        <v>20</v>
      </c>
      <c r="O277" s="335">
        <v>7</v>
      </c>
      <c r="P277" s="335">
        <v>20</v>
      </c>
      <c r="Q277" s="335">
        <v>0</v>
      </c>
      <c r="R277" s="153">
        <v>394</v>
      </c>
      <c r="S277" s="335">
        <v>9</v>
      </c>
      <c r="T277" s="335">
        <v>1</v>
      </c>
      <c r="U277" s="335">
        <v>3</v>
      </c>
      <c r="V277" s="335">
        <v>83</v>
      </c>
      <c r="W277" s="335">
        <v>110</v>
      </c>
      <c r="X277" s="335">
        <v>12</v>
      </c>
      <c r="Y277" s="335">
        <v>32</v>
      </c>
      <c r="Z277" s="335">
        <v>1090</v>
      </c>
      <c r="AA277" s="335">
        <v>8</v>
      </c>
      <c r="AB277" s="335">
        <v>2</v>
      </c>
      <c r="AC277" s="335">
        <v>715</v>
      </c>
      <c r="AD277" s="335">
        <v>14</v>
      </c>
      <c r="AE277" s="335">
        <v>11</v>
      </c>
      <c r="AF277" s="376">
        <v>0</v>
      </c>
      <c r="AG277" s="292"/>
      <c r="AH277" s="293"/>
      <c r="AI277" s="293"/>
      <c r="AJ277" s="293"/>
    </row>
    <row r="278" spans="1:36" ht="15" customHeight="1" x14ac:dyDescent="0.25">
      <c r="A278" s="25"/>
      <c r="B278" s="572"/>
      <c r="C278" s="713"/>
      <c r="D278" s="713" t="s">
        <v>487</v>
      </c>
      <c r="E278" s="713" t="s">
        <v>80</v>
      </c>
      <c r="F278" s="571"/>
      <c r="G278" s="707">
        <v>4.5</v>
      </c>
      <c r="H278" s="153">
        <v>2.7749999999999999</v>
      </c>
      <c r="I278" s="164">
        <v>3.7749999999999999</v>
      </c>
      <c r="J278" s="153">
        <v>2.7749999999999999</v>
      </c>
      <c r="K278" s="410">
        <v>3.5</v>
      </c>
      <c r="L278" s="153">
        <v>2.7749999999999999</v>
      </c>
      <c r="M278" s="335">
        <v>4.5</v>
      </c>
      <c r="N278" s="153">
        <v>2.7749999999999999</v>
      </c>
      <c r="O278" s="153">
        <v>2.7749999999999999</v>
      </c>
      <c r="P278" s="335">
        <v>8</v>
      </c>
      <c r="Q278" s="335">
        <v>5.5</v>
      </c>
      <c r="R278" s="153">
        <v>2.7749999999999999</v>
      </c>
      <c r="S278" s="335">
        <v>6</v>
      </c>
      <c r="T278" s="164">
        <v>3.5249999999999999</v>
      </c>
      <c r="U278" s="153">
        <v>2.7749999999999999</v>
      </c>
      <c r="V278" s="153">
        <v>2.7749999999999999</v>
      </c>
      <c r="W278" s="153">
        <v>2.7749999999999999</v>
      </c>
      <c r="X278" s="153">
        <v>2.7749999999999999</v>
      </c>
      <c r="Y278" s="335">
        <v>6.25</v>
      </c>
      <c r="Z278" s="153">
        <v>2.7749999999999999</v>
      </c>
      <c r="AA278" s="153">
        <v>2.7749999999999999</v>
      </c>
      <c r="AB278" s="335">
        <v>7</v>
      </c>
      <c r="AC278" s="153">
        <v>2.7749999999999999</v>
      </c>
      <c r="AD278" s="164">
        <v>3.0249999999999999</v>
      </c>
      <c r="AE278" s="335">
        <v>4.5</v>
      </c>
      <c r="AF278" s="376">
        <v>5.5</v>
      </c>
      <c r="AG278" s="298"/>
      <c r="AH278" s="299"/>
      <c r="AI278" s="299"/>
      <c r="AJ278" s="299"/>
    </row>
    <row r="279" spans="1:36" ht="15" customHeight="1" x14ac:dyDescent="0.25">
      <c r="A279" s="25"/>
      <c r="B279" s="572"/>
      <c r="C279" s="713"/>
      <c r="D279" s="713" t="s">
        <v>488</v>
      </c>
      <c r="E279" s="713" t="s">
        <v>81</v>
      </c>
      <c r="F279" s="571"/>
      <c r="G279" s="708">
        <v>3</v>
      </c>
      <c r="H279" s="153">
        <v>3</v>
      </c>
      <c r="I279" s="164">
        <v>11</v>
      </c>
      <c r="J279" s="153">
        <v>3</v>
      </c>
      <c r="K279" s="413">
        <v>3</v>
      </c>
      <c r="L279" s="335">
        <v>50</v>
      </c>
      <c r="M279" s="153">
        <v>3</v>
      </c>
      <c r="N279" s="153">
        <v>3</v>
      </c>
      <c r="O279" s="153">
        <v>3</v>
      </c>
      <c r="P279" s="335">
        <v>90.9</v>
      </c>
      <c r="Q279" s="335">
        <v>10</v>
      </c>
      <c r="R279" s="153">
        <v>3</v>
      </c>
      <c r="S279" s="164">
        <v>4</v>
      </c>
      <c r="T279" s="153">
        <v>3</v>
      </c>
      <c r="U279" s="335">
        <v>30</v>
      </c>
      <c r="V279" s="153">
        <v>3</v>
      </c>
      <c r="W279" s="153">
        <v>3</v>
      </c>
      <c r="X279" s="153">
        <v>3</v>
      </c>
      <c r="Y279" s="153">
        <v>3</v>
      </c>
      <c r="Z279" s="153">
        <v>3</v>
      </c>
      <c r="AA279" s="335">
        <v>6</v>
      </c>
      <c r="AB279" s="153">
        <v>3</v>
      </c>
      <c r="AC279" s="153">
        <v>3</v>
      </c>
      <c r="AD279" s="153">
        <v>3</v>
      </c>
      <c r="AE279" s="153">
        <v>3</v>
      </c>
      <c r="AF279" s="401">
        <v>6</v>
      </c>
      <c r="AG279" s="299"/>
      <c r="AH279" s="299"/>
      <c r="AI279" s="299"/>
      <c r="AJ279" s="299"/>
    </row>
    <row r="280" spans="1:36" ht="15" customHeight="1" x14ac:dyDescent="0.25">
      <c r="A280" s="25"/>
      <c r="B280" s="572"/>
      <c r="C280" s="713"/>
      <c r="D280" s="713" t="s">
        <v>489</v>
      </c>
      <c r="E280" s="713" t="s">
        <v>82</v>
      </c>
      <c r="F280" s="571"/>
      <c r="G280" s="709">
        <v>7000</v>
      </c>
      <c r="H280" s="338">
        <v>3200</v>
      </c>
      <c r="I280" s="154">
        <v>1951.125</v>
      </c>
      <c r="J280" s="338">
        <v>2400</v>
      </c>
      <c r="K280" s="414">
        <v>1450</v>
      </c>
      <c r="L280" s="338">
        <v>1800</v>
      </c>
      <c r="M280" s="338">
        <v>100</v>
      </c>
      <c r="N280" s="338">
        <v>5150</v>
      </c>
      <c r="O280" s="338">
        <v>2900</v>
      </c>
      <c r="P280" s="338">
        <v>3655</v>
      </c>
      <c r="Q280" s="338">
        <v>950</v>
      </c>
      <c r="R280" s="154">
        <v>2163.9749999999999</v>
      </c>
      <c r="S280" s="153">
        <v>1556.6</v>
      </c>
      <c r="T280" s="335">
        <v>8000</v>
      </c>
      <c r="U280" s="335">
        <v>5800</v>
      </c>
      <c r="V280" s="335">
        <v>2600</v>
      </c>
      <c r="W280" s="153">
        <v>580.06999999999994</v>
      </c>
      <c r="X280" s="335">
        <v>2610</v>
      </c>
      <c r="Y280" s="335">
        <v>2000</v>
      </c>
      <c r="Z280" s="153">
        <v>167.48499999999999</v>
      </c>
      <c r="AA280" s="335">
        <v>9000</v>
      </c>
      <c r="AB280" s="335">
        <v>15000</v>
      </c>
      <c r="AC280" s="335">
        <v>1557</v>
      </c>
      <c r="AD280" s="335">
        <v>3800</v>
      </c>
      <c r="AE280" s="335">
        <v>2900</v>
      </c>
      <c r="AF280" s="392">
        <v>2600</v>
      </c>
      <c r="AG280" s="300"/>
      <c r="AH280" s="300"/>
      <c r="AI280" s="300"/>
      <c r="AJ280" s="300"/>
    </row>
    <row r="281" spans="1:36" ht="15" customHeight="1" x14ac:dyDescent="0.25">
      <c r="A281" s="25"/>
      <c r="B281" s="572"/>
      <c r="C281" s="713"/>
      <c r="D281" s="713"/>
      <c r="E281" s="713"/>
      <c r="F281" s="571"/>
      <c r="G281" s="337"/>
      <c r="H281" s="337"/>
      <c r="I281" s="337"/>
      <c r="J281" s="337"/>
      <c r="K281" s="412"/>
      <c r="L281" s="337"/>
      <c r="M281" s="337"/>
      <c r="N281" s="337"/>
      <c r="O281" s="337"/>
      <c r="P281" s="337"/>
      <c r="Q281" s="337"/>
      <c r="R281" s="337"/>
      <c r="S281" s="353"/>
      <c r="T281" s="353"/>
      <c r="U281" s="353"/>
      <c r="V281" s="353"/>
      <c r="W281" s="353"/>
      <c r="X281" s="353"/>
      <c r="Y281" s="353"/>
      <c r="Z281" s="353"/>
      <c r="AA281" s="353"/>
      <c r="AB281" s="353"/>
      <c r="AC281" s="353"/>
      <c r="AD281" s="353"/>
      <c r="AE281" s="353"/>
      <c r="AF281" s="378"/>
      <c r="AG281" s="295"/>
      <c r="AH281" s="295"/>
      <c r="AI281" s="295"/>
      <c r="AJ281" s="617"/>
    </row>
    <row r="282" spans="1:36" ht="15" customHeight="1" x14ac:dyDescent="0.25">
      <c r="A282" s="25"/>
      <c r="B282" s="572"/>
      <c r="C282" s="713" t="s">
        <v>83</v>
      </c>
      <c r="D282" s="713"/>
      <c r="E282" s="713"/>
      <c r="F282" s="571"/>
      <c r="G282" s="337"/>
      <c r="H282" s="337"/>
      <c r="I282" s="337"/>
      <c r="J282" s="337"/>
      <c r="K282" s="412"/>
      <c r="L282" s="337"/>
      <c r="M282" s="337"/>
      <c r="N282" s="337"/>
      <c r="O282" s="337"/>
      <c r="P282" s="337"/>
      <c r="Q282" s="337"/>
      <c r="R282" s="337"/>
      <c r="S282" s="353"/>
      <c r="T282" s="353"/>
      <c r="U282" s="353"/>
      <c r="V282" s="353"/>
      <c r="W282" s="353"/>
      <c r="X282" s="353"/>
      <c r="Y282" s="353"/>
      <c r="Z282" s="353"/>
      <c r="AA282" s="353"/>
      <c r="AB282" s="353"/>
      <c r="AC282" s="353"/>
      <c r="AD282" s="353"/>
      <c r="AE282" s="353"/>
      <c r="AF282" s="378"/>
      <c r="AG282" s="295"/>
      <c r="AH282" s="295"/>
      <c r="AI282" s="295"/>
      <c r="AJ282" s="617"/>
    </row>
    <row r="283" spans="1:36" ht="15" customHeight="1" x14ac:dyDescent="0.25">
      <c r="A283" s="25"/>
      <c r="B283" s="572"/>
      <c r="C283" s="713"/>
      <c r="D283" s="713" t="s">
        <v>490</v>
      </c>
      <c r="E283" s="713" t="s">
        <v>84</v>
      </c>
      <c r="F283" s="571"/>
      <c r="G283" s="707">
        <v>47</v>
      </c>
      <c r="H283" s="335">
        <v>28.3</v>
      </c>
      <c r="I283" s="335">
        <v>35</v>
      </c>
      <c r="J283" s="335">
        <v>35.299999999999997</v>
      </c>
      <c r="K283" s="410">
        <v>17.5</v>
      </c>
      <c r="L283" s="335">
        <v>39</v>
      </c>
      <c r="M283" s="335">
        <v>19</v>
      </c>
      <c r="N283" s="335">
        <v>38.4</v>
      </c>
      <c r="O283" s="335">
        <v>19</v>
      </c>
      <c r="P283" s="335">
        <v>32</v>
      </c>
      <c r="Q283" s="335">
        <v>8.6</v>
      </c>
      <c r="R283" s="335">
        <v>34.6</v>
      </c>
      <c r="S283" s="335">
        <v>21</v>
      </c>
      <c r="T283" s="335">
        <v>28</v>
      </c>
      <c r="U283" s="335">
        <v>28.8</v>
      </c>
      <c r="V283" s="335">
        <v>28.7</v>
      </c>
      <c r="W283" s="335">
        <v>22.6</v>
      </c>
      <c r="X283" s="335">
        <v>35.299999999999997</v>
      </c>
      <c r="Y283" s="335">
        <v>24.2</v>
      </c>
      <c r="Z283" s="335">
        <v>15</v>
      </c>
      <c r="AA283" s="335">
        <v>46.4</v>
      </c>
      <c r="AB283" s="335">
        <v>34.5</v>
      </c>
      <c r="AC283" s="335">
        <v>19.5</v>
      </c>
      <c r="AD283" s="335">
        <v>30.2</v>
      </c>
      <c r="AE283" s="335">
        <v>35</v>
      </c>
      <c r="AF283" s="376">
        <v>36.4</v>
      </c>
      <c r="AG283" s="293"/>
      <c r="AH283" s="293"/>
      <c r="AI283" s="293"/>
      <c r="AJ283" s="293"/>
    </row>
    <row r="284" spans="1:36" ht="15" customHeight="1" x14ac:dyDescent="0.25">
      <c r="A284" s="25"/>
      <c r="B284" s="572"/>
      <c r="C284" s="713"/>
      <c r="D284" s="713" t="s">
        <v>491</v>
      </c>
      <c r="E284" s="713"/>
      <c r="F284" s="571"/>
      <c r="G284" s="157"/>
      <c r="H284" s="157"/>
      <c r="I284" s="157"/>
      <c r="J284" s="157"/>
      <c r="K284" s="415"/>
      <c r="L284" s="157"/>
      <c r="M284" s="157"/>
      <c r="N284" s="157"/>
      <c r="O284" s="157"/>
      <c r="P284" s="157"/>
      <c r="Q284" s="157"/>
      <c r="R284" s="157"/>
      <c r="S284" s="354"/>
      <c r="T284" s="354"/>
      <c r="U284" s="354"/>
      <c r="V284" s="354"/>
      <c r="W284" s="354"/>
      <c r="X284" s="354"/>
      <c r="Y284" s="354"/>
      <c r="Z284" s="354"/>
      <c r="AA284" s="354"/>
      <c r="AB284" s="354"/>
      <c r="AC284" s="354"/>
      <c r="AD284" s="354"/>
      <c r="AE284" s="354"/>
      <c r="AF284" s="379"/>
      <c r="AG284" s="301"/>
      <c r="AH284" s="301"/>
      <c r="AI284" s="301"/>
      <c r="AJ284" s="618"/>
    </row>
    <row r="285" spans="1:36" ht="15" customHeight="1" x14ac:dyDescent="0.35">
      <c r="A285" s="25"/>
      <c r="B285" s="572"/>
      <c r="C285" s="713"/>
      <c r="D285" s="713" t="s">
        <v>685</v>
      </c>
      <c r="E285" s="713" t="s">
        <v>85</v>
      </c>
      <c r="F285" s="571"/>
      <c r="G285" s="710">
        <v>2</v>
      </c>
      <c r="H285" s="160">
        <v>2.0345229264451237</v>
      </c>
      <c r="I285" s="155">
        <v>2</v>
      </c>
      <c r="J285" s="155">
        <v>2</v>
      </c>
      <c r="K285" s="416">
        <v>1</v>
      </c>
      <c r="L285" s="155">
        <v>2</v>
      </c>
      <c r="M285" s="155">
        <v>2</v>
      </c>
      <c r="N285" s="342">
        <v>0.26205162066559184</v>
      </c>
      <c r="O285" s="160">
        <v>2.3275176532969373</v>
      </c>
      <c r="P285" s="160">
        <v>2.0319772706882633</v>
      </c>
      <c r="Q285" s="342">
        <v>0.1</v>
      </c>
      <c r="R285" s="155">
        <v>2</v>
      </c>
      <c r="S285" s="153">
        <v>2</v>
      </c>
      <c r="T285" s="164">
        <v>2.1966502229350402</v>
      </c>
      <c r="U285" s="153">
        <v>2</v>
      </c>
      <c r="V285" s="153">
        <v>2</v>
      </c>
      <c r="W285" s="153">
        <v>2</v>
      </c>
      <c r="X285" s="164">
        <v>2.0195185414011987</v>
      </c>
      <c r="Y285" s="153">
        <v>2</v>
      </c>
      <c r="Z285" s="153">
        <v>2</v>
      </c>
      <c r="AA285" s="335">
        <v>2</v>
      </c>
      <c r="AB285" s="153">
        <v>2</v>
      </c>
      <c r="AC285" s="153">
        <v>2</v>
      </c>
      <c r="AD285" s="153">
        <v>2</v>
      </c>
      <c r="AE285" s="164">
        <v>2.0541493496235925</v>
      </c>
      <c r="AF285" s="395">
        <v>2</v>
      </c>
      <c r="AG285" s="302"/>
      <c r="AH285" s="302"/>
      <c r="AI285" s="302"/>
      <c r="AJ285" s="302"/>
    </row>
    <row r="286" spans="1:36" ht="15" customHeight="1" x14ac:dyDescent="0.35">
      <c r="A286" s="25"/>
      <c r="B286" s="572"/>
      <c r="C286" s="713"/>
      <c r="D286" s="713" t="s">
        <v>686</v>
      </c>
      <c r="E286" s="713" t="s">
        <v>85</v>
      </c>
      <c r="F286" s="571"/>
      <c r="G286" s="710">
        <v>6</v>
      </c>
      <c r="H286" s="160">
        <v>6.1029004588565563</v>
      </c>
      <c r="I286" s="155">
        <v>6</v>
      </c>
      <c r="J286" s="155">
        <v>6</v>
      </c>
      <c r="K286" s="416">
        <v>5.4</v>
      </c>
      <c r="L286" s="155">
        <v>6</v>
      </c>
      <c r="M286" s="155">
        <v>6</v>
      </c>
      <c r="N286" s="342">
        <v>2.5428889813990421</v>
      </c>
      <c r="O286" s="160">
        <v>1.3028169014084503</v>
      </c>
      <c r="P286" s="160">
        <v>5.5674946004319636</v>
      </c>
      <c r="Q286" s="342">
        <v>5.9</v>
      </c>
      <c r="R286" s="155">
        <v>6</v>
      </c>
      <c r="S286" s="153">
        <v>6</v>
      </c>
      <c r="T286" s="164">
        <v>2.7572879135276773</v>
      </c>
      <c r="U286" s="153">
        <v>6</v>
      </c>
      <c r="V286" s="153">
        <v>6</v>
      </c>
      <c r="W286" s="153">
        <v>6</v>
      </c>
      <c r="X286" s="164">
        <v>5.6394729089107321</v>
      </c>
      <c r="Y286" s="153">
        <v>6</v>
      </c>
      <c r="Z286" s="153">
        <v>6</v>
      </c>
      <c r="AA286" s="335">
        <v>4</v>
      </c>
      <c r="AB286" s="153">
        <v>6</v>
      </c>
      <c r="AC286" s="153">
        <v>6</v>
      </c>
      <c r="AD286" s="153">
        <v>6</v>
      </c>
      <c r="AE286" s="164">
        <v>5.4098859315589349</v>
      </c>
      <c r="AF286" s="395">
        <v>6</v>
      </c>
      <c r="AG286" s="302"/>
      <c r="AH286" s="302"/>
      <c r="AI286" s="302"/>
      <c r="AJ286" s="302"/>
    </row>
    <row r="287" spans="1:36" ht="15" customHeight="1" x14ac:dyDescent="0.35">
      <c r="A287" s="25"/>
      <c r="B287" s="572"/>
      <c r="C287" s="713"/>
      <c r="D287" s="713" t="s">
        <v>687</v>
      </c>
      <c r="E287" s="713" t="s">
        <v>85</v>
      </c>
      <c r="F287" s="571"/>
      <c r="G287" s="710">
        <v>84</v>
      </c>
      <c r="H287" s="160">
        <v>85.382288214549718</v>
      </c>
      <c r="I287" s="155">
        <v>84</v>
      </c>
      <c r="J287" s="155">
        <v>84</v>
      </c>
      <c r="K287" s="416">
        <v>75</v>
      </c>
      <c r="L287" s="155">
        <v>84</v>
      </c>
      <c r="M287" s="155">
        <v>84</v>
      </c>
      <c r="N287" s="342">
        <v>78.740242827923083</v>
      </c>
      <c r="O287" s="160">
        <v>94.557194090440973</v>
      </c>
      <c r="P287" s="160">
        <v>84.945638836863097</v>
      </c>
      <c r="Q287" s="342">
        <v>91.9</v>
      </c>
      <c r="R287" s="155">
        <v>84</v>
      </c>
      <c r="S287" s="153">
        <v>84</v>
      </c>
      <c r="T287" s="164">
        <v>91.258742470311091</v>
      </c>
      <c r="U287" s="153">
        <v>84</v>
      </c>
      <c r="V287" s="153">
        <v>84</v>
      </c>
      <c r="W287" s="153">
        <v>84</v>
      </c>
      <c r="X287" s="164">
        <v>84.796055441542492</v>
      </c>
      <c r="Y287" s="153">
        <v>84</v>
      </c>
      <c r="Z287" s="153">
        <v>84</v>
      </c>
      <c r="AA287" s="335">
        <v>60</v>
      </c>
      <c r="AB287" s="153">
        <v>84</v>
      </c>
      <c r="AC287" s="153">
        <v>84</v>
      </c>
      <c r="AD287" s="153">
        <v>84</v>
      </c>
      <c r="AE287" s="164">
        <v>85.287499254583608</v>
      </c>
      <c r="AF287" s="395">
        <v>84</v>
      </c>
      <c r="AG287" s="302"/>
      <c r="AH287" s="302"/>
      <c r="AI287" s="302"/>
      <c r="AJ287" s="302"/>
    </row>
    <row r="288" spans="1:36" ht="15" customHeight="1" x14ac:dyDescent="0.35">
      <c r="A288" s="25"/>
      <c r="B288" s="572"/>
      <c r="C288" s="713"/>
      <c r="D288" s="713" t="s">
        <v>688</v>
      </c>
      <c r="E288" s="713" t="s">
        <v>85</v>
      </c>
      <c r="F288" s="571"/>
      <c r="G288" s="710">
        <v>4</v>
      </c>
      <c r="H288" s="160">
        <v>3.1539630439096977</v>
      </c>
      <c r="I288" s="155">
        <v>4</v>
      </c>
      <c r="J288" s="155">
        <v>4</v>
      </c>
      <c r="K288" s="416">
        <v>12.1</v>
      </c>
      <c r="L288" s="155">
        <v>4</v>
      </c>
      <c r="M288" s="155">
        <v>4</v>
      </c>
      <c r="N288" s="342">
        <v>9.8125504367495253</v>
      </c>
      <c r="O288" s="160">
        <v>0.94392675391468017</v>
      </c>
      <c r="P288" s="160">
        <v>3.7432262250620099</v>
      </c>
      <c r="Q288" s="342">
        <v>0.86</v>
      </c>
      <c r="R288" s="155">
        <v>4</v>
      </c>
      <c r="S288" s="153">
        <v>4</v>
      </c>
      <c r="T288" s="164">
        <v>1.949127450874407</v>
      </c>
      <c r="U288" s="153">
        <v>4</v>
      </c>
      <c r="V288" s="153">
        <v>4</v>
      </c>
      <c r="W288" s="153">
        <v>4</v>
      </c>
      <c r="X288" s="164">
        <v>3.7853045022050802</v>
      </c>
      <c r="Y288" s="153">
        <v>4</v>
      </c>
      <c r="Z288" s="153">
        <v>4</v>
      </c>
      <c r="AA288" s="335">
        <v>10</v>
      </c>
      <c r="AB288" s="153">
        <v>4</v>
      </c>
      <c r="AC288" s="153">
        <v>4</v>
      </c>
      <c r="AD288" s="153">
        <v>4</v>
      </c>
      <c r="AE288" s="164">
        <v>3.6418748431945751</v>
      </c>
      <c r="AF288" s="395">
        <v>4</v>
      </c>
      <c r="AG288" s="302"/>
      <c r="AH288" s="302"/>
      <c r="AI288" s="302"/>
      <c r="AJ288" s="302"/>
    </row>
    <row r="289" spans="1:36" ht="15" customHeight="1" x14ac:dyDescent="0.35">
      <c r="A289" s="25"/>
      <c r="B289" s="572"/>
      <c r="C289" s="713"/>
      <c r="D289" s="713" t="s">
        <v>689</v>
      </c>
      <c r="E289" s="713" t="s">
        <v>85</v>
      </c>
      <c r="F289" s="571"/>
      <c r="G289" s="710">
        <v>2</v>
      </c>
      <c r="H289" s="160">
        <v>1.5393759286775632</v>
      </c>
      <c r="I289" s="155">
        <v>2</v>
      </c>
      <c r="J289" s="155">
        <v>2</v>
      </c>
      <c r="K289" s="416">
        <v>2.9</v>
      </c>
      <c r="L289" s="155">
        <v>2</v>
      </c>
      <c r="M289" s="155">
        <v>2</v>
      </c>
      <c r="N289" s="342">
        <v>4.3031688716702359</v>
      </c>
      <c r="O289" s="160">
        <v>0.43427230046948356</v>
      </c>
      <c r="P289" s="160">
        <v>1.8558315334773214</v>
      </c>
      <c r="Q289" s="342">
        <v>0.39</v>
      </c>
      <c r="R289" s="155">
        <v>2</v>
      </c>
      <c r="S289" s="153">
        <v>2</v>
      </c>
      <c r="T289" s="164">
        <v>0.91909597117589226</v>
      </c>
      <c r="U289" s="153">
        <v>2</v>
      </c>
      <c r="V289" s="153">
        <v>2</v>
      </c>
      <c r="W289" s="153">
        <v>2</v>
      </c>
      <c r="X289" s="164">
        <v>1.8798243029702439</v>
      </c>
      <c r="Y289" s="153">
        <v>2</v>
      </c>
      <c r="Z289" s="153">
        <v>2</v>
      </c>
      <c r="AA289" s="335">
        <v>3</v>
      </c>
      <c r="AB289" s="153">
        <v>2</v>
      </c>
      <c r="AC289" s="153">
        <v>2</v>
      </c>
      <c r="AD289" s="153">
        <v>2</v>
      </c>
      <c r="AE289" s="164">
        <v>1.8032953105196452</v>
      </c>
      <c r="AF289" s="395">
        <v>2</v>
      </c>
      <c r="AG289" s="302"/>
      <c r="AH289" s="302"/>
      <c r="AI289" s="302"/>
      <c r="AJ289" s="302"/>
    </row>
    <row r="290" spans="1:36" ht="15" customHeight="1" x14ac:dyDescent="0.35">
      <c r="A290" s="25"/>
      <c r="B290" s="572"/>
      <c r="C290" s="713"/>
      <c r="D290" s="713" t="s">
        <v>690</v>
      </c>
      <c r="E290" s="713" t="s">
        <v>85</v>
      </c>
      <c r="F290" s="571"/>
      <c r="G290" s="710">
        <v>1</v>
      </c>
      <c r="H290" s="160">
        <v>0.76968796433878162</v>
      </c>
      <c r="I290" s="155">
        <v>1</v>
      </c>
      <c r="J290" s="155">
        <v>1</v>
      </c>
      <c r="K290" s="416">
        <v>3.6</v>
      </c>
      <c r="L290" s="155">
        <v>1</v>
      </c>
      <c r="M290" s="155">
        <v>1</v>
      </c>
      <c r="N290" s="342">
        <v>3.339097261592511</v>
      </c>
      <c r="O290" s="160">
        <v>0.21713615023474178</v>
      </c>
      <c r="P290" s="160">
        <v>0.92791576673866072</v>
      </c>
      <c r="Q290" s="342">
        <v>0.85</v>
      </c>
      <c r="R290" s="155">
        <v>1</v>
      </c>
      <c r="S290" s="153">
        <v>1</v>
      </c>
      <c r="T290" s="164">
        <v>0.45954798558794613</v>
      </c>
      <c r="U290" s="153">
        <v>1</v>
      </c>
      <c r="V290" s="153">
        <v>1</v>
      </c>
      <c r="W290" s="153">
        <v>1</v>
      </c>
      <c r="X290" s="164">
        <v>0.93991215148512197</v>
      </c>
      <c r="Y290" s="153">
        <v>1</v>
      </c>
      <c r="Z290" s="153">
        <v>1</v>
      </c>
      <c r="AA290" s="335">
        <v>6</v>
      </c>
      <c r="AB290" s="153">
        <v>1</v>
      </c>
      <c r="AC290" s="153">
        <v>1</v>
      </c>
      <c r="AD290" s="153">
        <v>1</v>
      </c>
      <c r="AE290" s="164">
        <v>0.9016476552598226</v>
      </c>
      <c r="AF290" s="395">
        <v>1</v>
      </c>
      <c r="AG290" s="302"/>
      <c r="AH290" s="302"/>
      <c r="AI290" s="302"/>
      <c r="AJ290" s="302"/>
    </row>
    <row r="291" spans="1:36" ht="15" customHeight="1" x14ac:dyDescent="0.35">
      <c r="A291" s="25"/>
      <c r="B291" s="572"/>
      <c r="C291" s="713"/>
      <c r="D291" s="713" t="s">
        <v>691</v>
      </c>
      <c r="E291" s="713" t="s">
        <v>85</v>
      </c>
      <c r="F291" s="571"/>
      <c r="G291" s="710">
        <v>1</v>
      </c>
      <c r="H291" s="160">
        <v>1.0172614632225618</v>
      </c>
      <c r="I291" s="155">
        <v>1</v>
      </c>
      <c r="J291" s="155">
        <v>1</v>
      </c>
      <c r="K291" s="416">
        <v>0</v>
      </c>
      <c r="L291" s="155">
        <v>1</v>
      </c>
      <c r="M291" s="155">
        <v>1</v>
      </c>
      <c r="N291" s="342">
        <v>1</v>
      </c>
      <c r="O291" s="160">
        <v>0.21713615023474178</v>
      </c>
      <c r="P291" s="160">
        <v>0.92791576673866072</v>
      </c>
      <c r="Q291" s="342">
        <v>0</v>
      </c>
      <c r="R291" s="155">
        <v>1</v>
      </c>
      <c r="S291" s="153">
        <v>1</v>
      </c>
      <c r="T291" s="164">
        <v>0.45954798558794613</v>
      </c>
      <c r="U291" s="153">
        <v>1</v>
      </c>
      <c r="V291" s="153">
        <v>1</v>
      </c>
      <c r="W291" s="153">
        <v>1</v>
      </c>
      <c r="X291" s="164">
        <v>0.93991215148512197</v>
      </c>
      <c r="Y291" s="153">
        <v>1</v>
      </c>
      <c r="Z291" s="153">
        <v>1</v>
      </c>
      <c r="AA291" s="335">
        <v>15</v>
      </c>
      <c r="AB291" s="153">
        <v>1</v>
      </c>
      <c r="AC291" s="153">
        <v>1</v>
      </c>
      <c r="AD291" s="153">
        <v>1</v>
      </c>
      <c r="AE291" s="164">
        <v>0.9016476552598226</v>
      </c>
      <c r="AF291" s="395">
        <v>1</v>
      </c>
      <c r="AG291" s="302"/>
      <c r="AH291" s="302"/>
      <c r="AI291" s="302"/>
      <c r="AJ291" s="302"/>
    </row>
    <row r="292" spans="1:36" ht="15" customHeight="1" x14ac:dyDescent="0.25">
      <c r="A292" s="25"/>
      <c r="B292" s="572"/>
      <c r="C292" s="713"/>
      <c r="D292" s="713"/>
      <c r="E292" s="713"/>
      <c r="F292" s="571"/>
      <c r="G292" s="339"/>
      <c r="H292" s="339"/>
      <c r="I292" s="339"/>
      <c r="J292" s="339"/>
      <c r="K292" s="417"/>
      <c r="L292" s="339"/>
      <c r="M292" s="339"/>
      <c r="N292" s="339"/>
      <c r="O292" s="339"/>
      <c r="P292" s="339"/>
      <c r="Q292" s="339"/>
      <c r="R292" s="339"/>
      <c r="S292" s="339"/>
      <c r="T292" s="339"/>
      <c r="U292" s="339"/>
      <c r="V292" s="339"/>
      <c r="W292" s="339"/>
      <c r="X292" s="339"/>
      <c r="Y292" s="339"/>
      <c r="Z292" s="339"/>
      <c r="AA292" s="339"/>
      <c r="AB292" s="339"/>
      <c r="AC292" s="339"/>
      <c r="AD292" s="339"/>
      <c r="AE292" s="339"/>
      <c r="AF292" s="381"/>
      <c r="AG292" s="303"/>
      <c r="AH292" s="304"/>
      <c r="AI292" s="304"/>
      <c r="AJ292" s="304"/>
    </row>
    <row r="293" spans="1:36" ht="15" customHeight="1" x14ac:dyDescent="0.25">
      <c r="A293" s="25"/>
      <c r="B293" s="572"/>
      <c r="C293" s="713" t="s">
        <v>86</v>
      </c>
      <c r="D293" s="713"/>
      <c r="E293" s="713"/>
      <c r="F293" s="571"/>
      <c r="G293" s="340"/>
      <c r="H293" s="340"/>
      <c r="I293" s="340"/>
      <c r="J293" s="340"/>
      <c r="K293" s="418"/>
      <c r="L293" s="340"/>
      <c r="M293" s="340"/>
      <c r="N293" s="340"/>
      <c r="O293" s="340"/>
      <c r="P293" s="340"/>
      <c r="Q293" s="340"/>
      <c r="R293" s="340"/>
      <c r="S293" s="355"/>
      <c r="T293" s="355"/>
      <c r="U293" s="355"/>
      <c r="V293" s="355"/>
      <c r="W293" s="355"/>
      <c r="X293" s="355"/>
      <c r="Y293" s="355"/>
      <c r="Z293" s="355"/>
      <c r="AA293" s="355"/>
      <c r="AB293" s="355"/>
      <c r="AC293" s="355"/>
      <c r="AD293" s="355"/>
      <c r="AE293" s="355"/>
      <c r="AF293" s="382"/>
      <c r="AG293" s="305"/>
      <c r="AH293" s="305"/>
      <c r="AI293" s="305"/>
      <c r="AJ293" s="619"/>
    </row>
    <row r="294" spans="1:36" ht="15" customHeight="1" x14ac:dyDescent="0.25">
      <c r="A294" s="25"/>
      <c r="B294" s="572"/>
      <c r="C294" s="713" t="s">
        <v>87</v>
      </c>
      <c r="D294" s="713"/>
      <c r="E294" s="713"/>
      <c r="F294" s="571"/>
      <c r="G294" s="341"/>
      <c r="H294" s="341"/>
      <c r="I294" s="341"/>
      <c r="J294" s="341"/>
      <c r="K294" s="419"/>
      <c r="L294" s="341"/>
      <c r="M294" s="341"/>
      <c r="N294" s="341"/>
      <c r="O294" s="341"/>
      <c r="P294" s="341"/>
      <c r="Q294" s="341"/>
      <c r="R294" s="341"/>
      <c r="S294" s="356"/>
      <c r="T294" s="356"/>
      <c r="U294" s="356"/>
      <c r="V294" s="356"/>
      <c r="W294" s="356"/>
      <c r="X294" s="356"/>
      <c r="Y294" s="356"/>
      <c r="Z294" s="356"/>
      <c r="AA294" s="356"/>
      <c r="AB294" s="356"/>
      <c r="AC294" s="356"/>
      <c r="AD294" s="356"/>
      <c r="AE294" s="356"/>
      <c r="AF294" s="383"/>
      <c r="AG294" s="306"/>
      <c r="AH294" s="305"/>
      <c r="AI294" s="305"/>
      <c r="AJ294" s="619"/>
    </row>
    <row r="295" spans="1:36" ht="15" customHeight="1" x14ac:dyDescent="0.25">
      <c r="A295" s="25"/>
      <c r="B295" s="572"/>
      <c r="C295" s="713"/>
      <c r="D295" s="713" t="s">
        <v>499</v>
      </c>
      <c r="E295" s="713" t="s">
        <v>88</v>
      </c>
      <c r="F295" s="571"/>
      <c r="G295" s="707">
        <v>1733</v>
      </c>
      <c r="H295" s="164">
        <v>21536</v>
      </c>
      <c r="I295" s="335">
        <v>1299</v>
      </c>
      <c r="J295" s="335">
        <v>20848.68</v>
      </c>
      <c r="K295" s="410">
        <v>7276</v>
      </c>
      <c r="L295" s="335">
        <v>28756.143651510938</v>
      </c>
      <c r="M295" s="335">
        <v>25</v>
      </c>
      <c r="N295" s="335">
        <v>1150</v>
      </c>
      <c r="O295" s="164">
        <v>1704</v>
      </c>
      <c r="P295" s="164">
        <v>629.67999999999995</v>
      </c>
      <c r="Q295" s="164">
        <v>121</v>
      </c>
      <c r="R295" s="335">
        <v>333</v>
      </c>
      <c r="S295" s="164">
        <v>210</v>
      </c>
      <c r="T295" s="164">
        <v>3053</v>
      </c>
      <c r="U295" s="335">
        <v>2000</v>
      </c>
      <c r="V295" s="335">
        <v>2000</v>
      </c>
      <c r="W295" s="335">
        <v>168</v>
      </c>
      <c r="X295" s="164">
        <v>20908.72</v>
      </c>
      <c r="Y295" s="335">
        <v>908</v>
      </c>
      <c r="Z295" s="335">
        <v>382</v>
      </c>
      <c r="AA295" s="335">
        <v>351</v>
      </c>
      <c r="AB295" s="335">
        <v>885</v>
      </c>
      <c r="AC295" s="335">
        <v>292.42864462458925</v>
      </c>
      <c r="AD295" s="335">
        <v>775</v>
      </c>
      <c r="AE295" s="164">
        <v>269.03999999999996</v>
      </c>
      <c r="AF295" s="376">
        <v>4000</v>
      </c>
      <c r="AG295" s="293">
        <v>260</v>
      </c>
      <c r="AH295" s="293">
        <v>0</v>
      </c>
      <c r="AI295" s="293">
        <v>0</v>
      </c>
      <c r="AJ295" s="293">
        <v>0</v>
      </c>
    </row>
    <row r="296" spans="1:36" s="475" customFormat="1" ht="15" customHeight="1" x14ac:dyDescent="0.25">
      <c r="A296" s="25"/>
      <c r="B296" s="572"/>
      <c r="C296" s="713"/>
      <c r="D296" s="713" t="s">
        <v>500</v>
      </c>
      <c r="E296" s="713" t="s">
        <v>89</v>
      </c>
      <c r="F296" s="571"/>
      <c r="G296" s="711">
        <v>0.3</v>
      </c>
      <c r="H296" s="342">
        <v>3.96</v>
      </c>
      <c r="I296" s="155">
        <v>1.4400618019945108</v>
      </c>
      <c r="J296" s="342">
        <v>0.70399999999999996</v>
      </c>
      <c r="K296" s="416">
        <v>1</v>
      </c>
      <c r="L296" s="342">
        <v>25.349294548862744</v>
      </c>
      <c r="M296" s="342">
        <v>3</v>
      </c>
      <c r="N296" s="342">
        <v>0.3</v>
      </c>
      <c r="O296" s="342">
        <v>1.3</v>
      </c>
      <c r="P296" s="342">
        <v>0.5</v>
      </c>
      <c r="Q296" s="342">
        <v>0.1</v>
      </c>
      <c r="R296" s="155">
        <v>1.2215077068873681</v>
      </c>
      <c r="S296" s="155">
        <v>1.2215077068873681</v>
      </c>
      <c r="T296" s="342">
        <v>0.1</v>
      </c>
      <c r="U296" s="342">
        <v>0.2</v>
      </c>
      <c r="V296" s="342">
        <v>11.5</v>
      </c>
      <c r="W296" s="342">
        <v>8.0148668721892893</v>
      </c>
      <c r="X296" s="342">
        <v>3.9</v>
      </c>
      <c r="Y296" s="342">
        <v>3.2</v>
      </c>
      <c r="Z296" s="342">
        <v>13.197603235987913</v>
      </c>
      <c r="AA296" s="342">
        <v>0.06</v>
      </c>
      <c r="AB296" s="342">
        <v>0.36</v>
      </c>
      <c r="AC296" s="342">
        <v>37.108830718868568</v>
      </c>
      <c r="AD296" s="342">
        <v>1.5</v>
      </c>
      <c r="AE296" s="342">
        <v>8.6999999999999993</v>
      </c>
      <c r="AF296" s="380">
        <v>0.56938996083449389</v>
      </c>
      <c r="AG296" s="299">
        <v>3.4209999999999998</v>
      </c>
      <c r="AH296" s="299">
        <v>2.5</v>
      </c>
      <c r="AI296" s="299">
        <v>2.5</v>
      </c>
      <c r="AJ296" s="299">
        <v>2.5</v>
      </c>
    </row>
    <row r="297" spans="1:36" s="475" customFormat="1" ht="15" customHeight="1" x14ac:dyDescent="0.25">
      <c r="A297" s="25"/>
      <c r="B297" s="572"/>
      <c r="C297" s="713"/>
      <c r="D297" s="713" t="s">
        <v>501</v>
      </c>
      <c r="E297" s="713" t="s">
        <v>89</v>
      </c>
      <c r="F297" s="571"/>
      <c r="G297" s="711">
        <v>1.3</v>
      </c>
      <c r="H297" s="342">
        <v>5.9</v>
      </c>
      <c r="I297" s="155">
        <v>2.4400618019945108</v>
      </c>
      <c r="J297" s="155">
        <v>1.704</v>
      </c>
      <c r="K297" s="416">
        <v>1</v>
      </c>
      <c r="L297" s="342">
        <v>26.349294548862744</v>
      </c>
      <c r="M297" s="342">
        <v>0</v>
      </c>
      <c r="N297" s="342">
        <v>1.3</v>
      </c>
      <c r="O297" s="342">
        <v>1.3</v>
      </c>
      <c r="P297" s="342">
        <v>1.5</v>
      </c>
      <c r="Q297" s="155">
        <v>1.1000000000000001</v>
      </c>
      <c r="R297" s="155">
        <v>2.2215077068873681</v>
      </c>
      <c r="S297" s="342">
        <v>1.35</v>
      </c>
      <c r="T297" s="342">
        <v>0.5</v>
      </c>
      <c r="U297" s="342">
        <v>1.5</v>
      </c>
      <c r="V297" s="342">
        <v>12.5</v>
      </c>
      <c r="W297" s="342">
        <v>2.3728195921757522</v>
      </c>
      <c r="X297" s="342">
        <v>3.9</v>
      </c>
      <c r="Y297" s="342">
        <v>4.2</v>
      </c>
      <c r="Z297" s="342">
        <v>10.893360721670293</v>
      </c>
      <c r="AA297" s="342">
        <v>0</v>
      </c>
      <c r="AB297" s="342">
        <v>1.4</v>
      </c>
      <c r="AC297" s="342">
        <v>39.981743284906116</v>
      </c>
      <c r="AD297" s="342">
        <v>2.5</v>
      </c>
      <c r="AE297" s="342">
        <v>6</v>
      </c>
      <c r="AF297" s="380">
        <v>0</v>
      </c>
      <c r="AG297" s="299"/>
      <c r="AH297" s="299"/>
      <c r="AI297" s="299"/>
      <c r="AJ297" s="299"/>
    </row>
    <row r="298" spans="1:36" ht="15" customHeight="1" x14ac:dyDescent="0.25">
      <c r="A298" s="25"/>
      <c r="B298" s="572"/>
      <c r="C298" s="713"/>
      <c r="D298" s="713" t="s">
        <v>502</v>
      </c>
      <c r="E298" s="713" t="s">
        <v>90</v>
      </c>
      <c r="F298" s="571"/>
      <c r="G298" s="708">
        <v>1500</v>
      </c>
      <c r="H298" s="335">
        <v>1000</v>
      </c>
      <c r="I298" s="153">
        <v>1500</v>
      </c>
      <c r="J298" s="153">
        <v>1500</v>
      </c>
      <c r="K298" s="413">
        <v>1500</v>
      </c>
      <c r="L298" s="335">
        <v>104.3</v>
      </c>
      <c r="M298" s="153">
        <v>1500</v>
      </c>
      <c r="N298" s="153">
        <v>1500</v>
      </c>
      <c r="O298" s="335">
        <v>580</v>
      </c>
      <c r="P298" s="335">
        <v>30.26</v>
      </c>
      <c r="Q298" s="153">
        <v>1500</v>
      </c>
      <c r="R298" s="153">
        <v>1500</v>
      </c>
      <c r="S298" s="153">
        <v>1500</v>
      </c>
      <c r="T298" s="153">
        <v>1500</v>
      </c>
      <c r="U298" s="153">
        <v>1500</v>
      </c>
      <c r="V298" s="153">
        <v>1500</v>
      </c>
      <c r="W298" s="335">
        <v>0</v>
      </c>
      <c r="X298" s="335">
        <v>256.39999999999998</v>
      </c>
      <c r="Y298" s="153">
        <v>1500</v>
      </c>
      <c r="Z298" s="153">
        <v>1500</v>
      </c>
      <c r="AA298" s="153">
        <v>1500</v>
      </c>
      <c r="AB298" s="153">
        <v>1500</v>
      </c>
      <c r="AC298" s="153">
        <v>1500</v>
      </c>
      <c r="AD298" s="153">
        <v>1500</v>
      </c>
      <c r="AE298" s="335">
        <v>3.2</v>
      </c>
      <c r="AF298" s="393">
        <v>1500</v>
      </c>
      <c r="AG298" s="300"/>
      <c r="AH298" s="300"/>
      <c r="AI298" s="300"/>
      <c r="AJ298" s="300"/>
    </row>
    <row r="299" spans="1:36" ht="15" customHeight="1" x14ac:dyDescent="0.25">
      <c r="A299" s="25"/>
      <c r="B299" s="572"/>
      <c r="C299" s="713"/>
      <c r="D299" s="713" t="s">
        <v>503</v>
      </c>
      <c r="E299" s="713" t="s">
        <v>88</v>
      </c>
      <c r="F299" s="571"/>
      <c r="G299" s="708">
        <v>2599.5</v>
      </c>
      <c r="H299" s="335">
        <v>30972</v>
      </c>
      <c r="I299" s="153">
        <v>1948.5</v>
      </c>
      <c r="J299" s="153">
        <v>31273.02</v>
      </c>
      <c r="K299" s="413">
        <v>10914</v>
      </c>
      <c r="L299" s="335">
        <v>43134.215477266407</v>
      </c>
      <c r="M299" s="153">
        <v>37.5</v>
      </c>
      <c r="N299" s="153">
        <v>1725</v>
      </c>
      <c r="O299" s="153">
        <v>555</v>
      </c>
      <c r="P299" s="153">
        <v>876.43499999999995</v>
      </c>
      <c r="Q299" s="153">
        <v>166.5</v>
      </c>
      <c r="R299" s="153">
        <v>499.5</v>
      </c>
      <c r="S299" s="153">
        <v>300</v>
      </c>
      <c r="T299" s="153">
        <v>2104.5</v>
      </c>
      <c r="U299" s="153">
        <v>3000</v>
      </c>
      <c r="V299" s="153">
        <v>3000</v>
      </c>
      <c r="W299" s="335">
        <v>0</v>
      </c>
      <c r="X299" s="153">
        <v>29478.54</v>
      </c>
      <c r="Y299" s="153">
        <v>1362</v>
      </c>
      <c r="Z299" s="153">
        <v>573</v>
      </c>
      <c r="AA299" s="153">
        <v>526.5</v>
      </c>
      <c r="AB299" s="153">
        <v>1327.5</v>
      </c>
      <c r="AC299" s="153">
        <v>438.64296693688391</v>
      </c>
      <c r="AD299" s="153">
        <v>1162.5</v>
      </c>
      <c r="AE299" s="153">
        <v>357</v>
      </c>
      <c r="AF299" s="393">
        <v>6000</v>
      </c>
      <c r="AG299" s="300">
        <v>3.4209999999999998</v>
      </c>
      <c r="AH299" s="300">
        <v>0</v>
      </c>
      <c r="AI299" s="300">
        <v>0</v>
      </c>
      <c r="AJ299" s="300">
        <v>0</v>
      </c>
    </row>
    <row r="300" spans="1:36" s="475" customFormat="1" ht="15" customHeight="1" x14ac:dyDescent="0.25">
      <c r="A300" s="25"/>
      <c r="B300" s="572"/>
      <c r="C300" s="713"/>
      <c r="D300" s="713" t="s">
        <v>504</v>
      </c>
      <c r="E300" s="713" t="s">
        <v>91</v>
      </c>
      <c r="F300" s="571"/>
      <c r="G300" s="710">
        <v>3</v>
      </c>
      <c r="H300" s="155">
        <v>3</v>
      </c>
      <c r="I300" s="155">
        <v>3</v>
      </c>
      <c r="J300" s="155">
        <v>3</v>
      </c>
      <c r="K300" s="420">
        <v>3</v>
      </c>
      <c r="L300" s="155">
        <v>3</v>
      </c>
      <c r="M300" s="342">
        <v>4.21</v>
      </c>
      <c r="N300" s="155">
        <v>3</v>
      </c>
      <c r="O300" s="155">
        <v>3</v>
      </c>
      <c r="P300" s="155">
        <v>3</v>
      </c>
      <c r="Q300" s="155">
        <v>3</v>
      </c>
      <c r="R300" s="155">
        <v>3</v>
      </c>
      <c r="S300" s="155">
        <v>3</v>
      </c>
      <c r="T300" s="155">
        <v>3</v>
      </c>
      <c r="U300" s="155">
        <v>3</v>
      </c>
      <c r="V300" s="155">
        <v>3</v>
      </c>
      <c r="W300" s="342">
        <v>5.7896491481929298</v>
      </c>
      <c r="X300" s="155">
        <v>3</v>
      </c>
      <c r="Y300" s="155">
        <v>3</v>
      </c>
      <c r="Z300" s="342">
        <v>2.8120322233056605</v>
      </c>
      <c r="AA300" s="155">
        <v>3</v>
      </c>
      <c r="AB300" s="155">
        <v>3</v>
      </c>
      <c r="AC300" s="155">
        <v>3</v>
      </c>
      <c r="AD300" s="155">
        <v>3</v>
      </c>
      <c r="AE300" s="155">
        <v>3</v>
      </c>
      <c r="AF300" s="395">
        <v>3</v>
      </c>
      <c r="AG300" s="298"/>
      <c r="AH300" s="299"/>
      <c r="AI300" s="299"/>
      <c r="AJ300" s="299"/>
    </row>
    <row r="301" spans="1:36" s="475" customFormat="1" ht="15" customHeight="1" x14ac:dyDescent="0.25">
      <c r="A301" s="25"/>
      <c r="B301" s="572"/>
      <c r="C301" s="713"/>
      <c r="D301" s="713" t="s">
        <v>505</v>
      </c>
      <c r="E301" s="713" t="s">
        <v>79</v>
      </c>
      <c r="F301" s="571"/>
      <c r="G301" s="711">
        <v>1</v>
      </c>
      <c r="H301" s="342">
        <v>1</v>
      </c>
      <c r="I301" s="155">
        <v>0</v>
      </c>
      <c r="J301" s="155">
        <v>0</v>
      </c>
      <c r="K301" s="416">
        <v>1</v>
      </c>
      <c r="L301" s="155">
        <v>0</v>
      </c>
      <c r="M301" s="155">
        <v>0</v>
      </c>
      <c r="N301" s="342">
        <v>1</v>
      </c>
      <c r="O301" s="342">
        <v>1</v>
      </c>
      <c r="P301" s="342">
        <v>1</v>
      </c>
      <c r="Q301" s="155">
        <v>0</v>
      </c>
      <c r="R301" s="155">
        <v>0</v>
      </c>
      <c r="S301" s="155">
        <v>0</v>
      </c>
      <c r="T301" s="342">
        <v>1</v>
      </c>
      <c r="U301" s="342">
        <v>1</v>
      </c>
      <c r="V301" s="155">
        <v>0</v>
      </c>
      <c r="W301" s="155">
        <v>0</v>
      </c>
      <c r="X301" s="155">
        <v>0</v>
      </c>
      <c r="Y301" s="155">
        <v>0</v>
      </c>
      <c r="Z301" s="155">
        <v>0</v>
      </c>
      <c r="AA301" s="155">
        <v>0</v>
      </c>
      <c r="AB301" s="342">
        <v>1</v>
      </c>
      <c r="AC301" s="155">
        <v>0</v>
      </c>
      <c r="AD301" s="155">
        <v>0</v>
      </c>
      <c r="AE301" s="342">
        <v>1</v>
      </c>
      <c r="AF301" s="380">
        <v>1</v>
      </c>
      <c r="AG301" s="302"/>
      <c r="AH301" s="302"/>
      <c r="AI301" s="302"/>
      <c r="AJ301" s="302"/>
    </row>
    <row r="302" spans="1:36" s="475" customFormat="1" ht="15" customHeight="1" x14ac:dyDescent="0.25">
      <c r="A302" s="25"/>
      <c r="B302" s="572"/>
      <c r="C302" s="713"/>
      <c r="D302" s="713" t="s">
        <v>506</v>
      </c>
      <c r="E302" s="713" t="s">
        <v>79</v>
      </c>
      <c r="F302" s="571"/>
      <c r="G302" s="711">
        <v>0.9</v>
      </c>
      <c r="H302" s="160">
        <v>0.92500000000000071</v>
      </c>
      <c r="I302" s="155">
        <v>0</v>
      </c>
      <c r="J302" s="155">
        <v>0</v>
      </c>
      <c r="K302" s="416">
        <v>0.34</v>
      </c>
      <c r="L302" s="155">
        <v>0</v>
      </c>
      <c r="M302" s="155">
        <v>0</v>
      </c>
      <c r="N302" s="342">
        <v>0.25</v>
      </c>
      <c r="O302" s="155">
        <v>0</v>
      </c>
      <c r="P302" s="155">
        <v>0</v>
      </c>
      <c r="Q302" s="155">
        <v>0</v>
      </c>
      <c r="R302" s="342">
        <v>1</v>
      </c>
      <c r="S302" s="155">
        <v>0</v>
      </c>
      <c r="T302" s="342">
        <v>0.23</v>
      </c>
      <c r="U302" s="155">
        <v>0</v>
      </c>
      <c r="V302" s="342">
        <v>0.15</v>
      </c>
      <c r="W302" s="155">
        <v>0</v>
      </c>
      <c r="X302" s="155">
        <v>0</v>
      </c>
      <c r="Y302" s="155">
        <v>0</v>
      </c>
      <c r="Z302" s="155">
        <v>0</v>
      </c>
      <c r="AA302" s="342">
        <v>0.33</v>
      </c>
      <c r="AB302" s="155">
        <v>0</v>
      </c>
      <c r="AC302" s="155">
        <v>0</v>
      </c>
      <c r="AD302" s="155">
        <v>0</v>
      </c>
      <c r="AE302" s="155">
        <v>0</v>
      </c>
      <c r="AF302" s="380">
        <v>0.3</v>
      </c>
      <c r="AG302" s="302"/>
      <c r="AH302" s="302"/>
      <c r="AI302" s="302"/>
      <c r="AJ302" s="302"/>
    </row>
    <row r="303" spans="1:36" s="475" customFormat="1" ht="15" customHeight="1" x14ac:dyDescent="0.25">
      <c r="A303" s="25"/>
      <c r="B303" s="572"/>
      <c r="C303" s="713"/>
      <c r="D303" s="713" t="s">
        <v>507</v>
      </c>
      <c r="E303" s="713" t="s">
        <v>79</v>
      </c>
      <c r="F303" s="571"/>
      <c r="G303" s="711">
        <v>1</v>
      </c>
      <c r="H303" s="155">
        <v>1</v>
      </c>
      <c r="I303" s="155">
        <v>1</v>
      </c>
      <c r="J303" s="155">
        <v>1</v>
      </c>
      <c r="K303" s="416">
        <v>1</v>
      </c>
      <c r="L303" s="342">
        <v>1</v>
      </c>
      <c r="M303" s="155">
        <v>1</v>
      </c>
      <c r="N303" s="342">
        <v>1</v>
      </c>
      <c r="O303" s="342">
        <v>1</v>
      </c>
      <c r="P303" s="342">
        <v>1</v>
      </c>
      <c r="Q303" s="155">
        <v>1</v>
      </c>
      <c r="R303" s="342">
        <v>1</v>
      </c>
      <c r="S303" s="155">
        <v>1</v>
      </c>
      <c r="T303" s="342">
        <v>1</v>
      </c>
      <c r="U303" s="342">
        <v>1</v>
      </c>
      <c r="V303" s="342">
        <v>1</v>
      </c>
      <c r="W303" s="342">
        <v>0.29605227760041486</v>
      </c>
      <c r="X303" s="342">
        <v>1</v>
      </c>
      <c r="Y303" s="342">
        <v>1</v>
      </c>
      <c r="Z303" s="342">
        <v>0.82540447131837613</v>
      </c>
      <c r="AA303" s="155">
        <v>1</v>
      </c>
      <c r="AB303" s="342">
        <v>1</v>
      </c>
      <c r="AC303" s="342">
        <v>1</v>
      </c>
      <c r="AD303" s="342">
        <v>1</v>
      </c>
      <c r="AE303" s="342">
        <v>0.69</v>
      </c>
      <c r="AF303" s="395">
        <v>1</v>
      </c>
      <c r="AG303" s="302"/>
      <c r="AH303" s="302"/>
      <c r="AI303" s="302"/>
      <c r="AJ303" s="302"/>
    </row>
    <row r="304" spans="1:36" s="475" customFormat="1" ht="15" customHeight="1" x14ac:dyDescent="0.25">
      <c r="A304" s="25"/>
      <c r="B304" s="572"/>
      <c r="C304" s="713"/>
      <c r="D304" s="713" t="s">
        <v>508</v>
      </c>
      <c r="E304" s="713" t="s">
        <v>79</v>
      </c>
      <c r="F304" s="571"/>
      <c r="G304" s="710">
        <v>0</v>
      </c>
      <c r="H304" s="155">
        <v>0</v>
      </c>
      <c r="I304" s="155">
        <v>0</v>
      </c>
      <c r="J304" s="155">
        <v>0</v>
      </c>
      <c r="K304" s="420">
        <v>0</v>
      </c>
      <c r="L304" s="155">
        <v>0</v>
      </c>
      <c r="M304" s="342">
        <v>1</v>
      </c>
      <c r="N304" s="155">
        <v>0</v>
      </c>
      <c r="O304" s="155">
        <v>0</v>
      </c>
      <c r="P304" s="155">
        <v>0</v>
      </c>
      <c r="Q304" s="155">
        <v>0</v>
      </c>
      <c r="R304" s="155">
        <v>0</v>
      </c>
      <c r="S304" s="155">
        <v>0</v>
      </c>
      <c r="T304" s="155">
        <v>0</v>
      </c>
      <c r="U304" s="155">
        <v>0</v>
      </c>
      <c r="V304" s="155">
        <v>0</v>
      </c>
      <c r="W304" s="342">
        <v>0.26048648312788342</v>
      </c>
      <c r="X304" s="155">
        <v>0</v>
      </c>
      <c r="Y304" s="155">
        <v>0</v>
      </c>
      <c r="Z304" s="342">
        <v>0.1440667230848825</v>
      </c>
      <c r="AA304" s="155">
        <v>0</v>
      </c>
      <c r="AB304" s="155">
        <v>0</v>
      </c>
      <c r="AC304" s="155">
        <v>0</v>
      </c>
      <c r="AD304" s="155">
        <v>0</v>
      </c>
      <c r="AE304" s="155">
        <v>0</v>
      </c>
      <c r="AF304" s="395">
        <v>0</v>
      </c>
      <c r="AG304" s="307"/>
      <c r="AH304" s="302"/>
      <c r="AI304" s="302"/>
      <c r="AJ304" s="302"/>
    </row>
    <row r="305" spans="1:36" ht="15" customHeight="1" x14ac:dyDescent="0.25">
      <c r="A305" s="25"/>
      <c r="B305" s="572"/>
      <c r="C305" s="713"/>
      <c r="D305" s="713"/>
      <c r="E305" s="713"/>
      <c r="F305" s="571"/>
      <c r="G305" s="337"/>
      <c r="H305" s="337"/>
      <c r="I305" s="337"/>
      <c r="J305" s="337"/>
      <c r="K305" s="412"/>
      <c r="L305" s="337"/>
      <c r="M305" s="337"/>
      <c r="N305" s="337"/>
      <c r="O305" s="337"/>
      <c r="P305" s="337"/>
      <c r="Q305" s="337"/>
      <c r="R305" s="337"/>
      <c r="S305" s="353"/>
      <c r="T305" s="353"/>
      <c r="U305" s="353"/>
      <c r="V305" s="353"/>
      <c r="W305" s="353"/>
      <c r="X305" s="353"/>
      <c r="Y305" s="353"/>
      <c r="Z305" s="353"/>
      <c r="AA305" s="353"/>
      <c r="AB305" s="353"/>
      <c r="AC305" s="353"/>
      <c r="AD305" s="353"/>
      <c r="AE305" s="353"/>
      <c r="AF305" s="378"/>
      <c r="AG305" s="295"/>
      <c r="AH305" s="295"/>
      <c r="AI305" s="295"/>
      <c r="AJ305" s="617"/>
    </row>
    <row r="306" spans="1:36" ht="15" customHeight="1" x14ac:dyDescent="0.25">
      <c r="A306" s="25"/>
      <c r="B306" s="572"/>
      <c r="C306" s="713" t="s">
        <v>92</v>
      </c>
      <c r="D306" s="713"/>
      <c r="E306" s="713"/>
      <c r="F306" s="571"/>
      <c r="G306" s="337"/>
      <c r="H306" s="337"/>
      <c r="I306" s="337"/>
      <c r="J306" s="337"/>
      <c r="K306" s="412"/>
      <c r="L306" s="337"/>
      <c r="M306" s="337"/>
      <c r="N306" s="337"/>
      <c r="O306" s="337"/>
      <c r="P306" s="337"/>
      <c r="Q306" s="337"/>
      <c r="R306" s="337"/>
      <c r="S306" s="353"/>
      <c r="T306" s="353"/>
      <c r="U306" s="353"/>
      <c r="V306" s="353"/>
      <c r="W306" s="353"/>
      <c r="X306" s="353"/>
      <c r="Y306" s="353"/>
      <c r="Z306" s="353"/>
      <c r="AA306" s="353"/>
      <c r="AB306" s="353"/>
      <c r="AC306" s="353"/>
      <c r="AD306" s="353"/>
      <c r="AE306" s="353"/>
      <c r="AF306" s="378"/>
      <c r="AG306" s="295"/>
      <c r="AH306" s="295"/>
      <c r="AI306" s="295"/>
      <c r="AJ306" s="617"/>
    </row>
    <row r="307" spans="1:36" ht="15" customHeight="1" x14ac:dyDescent="0.25">
      <c r="A307" s="25"/>
      <c r="B307" s="572"/>
      <c r="C307" s="713"/>
      <c r="D307" s="713" t="s">
        <v>509</v>
      </c>
      <c r="E307" s="713" t="s">
        <v>64</v>
      </c>
      <c r="F307" s="571"/>
      <c r="G307" s="708">
        <v>0</v>
      </c>
      <c r="H307" s="335">
        <v>1</v>
      </c>
      <c r="I307" s="153">
        <v>0</v>
      </c>
      <c r="J307" s="153">
        <v>0</v>
      </c>
      <c r="K307" s="413">
        <v>1</v>
      </c>
      <c r="L307" s="153">
        <v>0</v>
      </c>
      <c r="M307" s="153">
        <v>0</v>
      </c>
      <c r="N307" s="153">
        <v>0</v>
      </c>
      <c r="O307" s="153">
        <v>0</v>
      </c>
      <c r="P307" s="153">
        <v>0</v>
      </c>
      <c r="Q307" s="153">
        <v>1</v>
      </c>
      <c r="R307" s="153">
        <v>0</v>
      </c>
      <c r="S307" s="153">
        <v>0</v>
      </c>
      <c r="T307" s="153">
        <v>0</v>
      </c>
      <c r="U307" s="153">
        <v>0</v>
      </c>
      <c r="V307" s="153">
        <v>0</v>
      </c>
      <c r="W307" s="153">
        <v>0</v>
      </c>
      <c r="X307" s="153">
        <v>0</v>
      </c>
      <c r="Y307" s="153">
        <v>0</v>
      </c>
      <c r="Z307" s="153">
        <v>1</v>
      </c>
      <c r="AA307" s="153">
        <v>0</v>
      </c>
      <c r="AB307" s="153">
        <v>0</v>
      </c>
      <c r="AC307" s="153">
        <v>0</v>
      </c>
      <c r="AD307" s="153">
        <v>0</v>
      </c>
      <c r="AE307" s="153">
        <v>0</v>
      </c>
      <c r="AF307" s="393">
        <v>0</v>
      </c>
      <c r="AG307" s="293"/>
      <c r="AH307" s="293"/>
      <c r="AI307" s="293"/>
      <c r="AJ307" s="293"/>
    </row>
    <row r="308" spans="1:36" ht="15" customHeight="1" x14ac:dyDescent="0.25">
      <c r="A308" s="25"/>
      <c r="B308" s="572"/>
      <c r="C308" s="713"/>
      <c r="D308" s="713" t="s">
        <v>510</v>
      </c>
      <c r="E308" s="713" t="s">
        <v>64</v>
      </c>
      <c r="F308" s="571"/>
      <c r="G308" s="708">
        <v>1</v>
      </c>
      <c r="H308" s="335">
        <v>0</v>
      </c>
      <c r="I308" s="153">
        <v>1</v>
      </c>
      <c r="J308" s="153">
        <v>1</v>
      </c>
      <c r="K308" s="413">
        <v>1</v>
      </c>
      <c r="L308" s="153">
        <v>1</v>
      </c>
      <c r="M308" s="153">
        <v>0</v>
      </c>
      <c r="N308" s="153">
        <v>1</v>
      </c>
      <c r="O308" s="153">
        <v>1</v>
      </c>
      <c r="P308" s="153">
        <v>1</v>
      </c>
      <c r="Q308" s="153">
        <v>0</v>
      </c>
      <c r="R308" s="153">
        <v>0</v>
      </c>
      <c r="S308" s="153">
        <v>0</v>
      </c>
      <c r="T308" s="153">
        <v>1</v>
      </c>
      <c r="U308" s="153">
        <v>1</v>
      </c>
      <c r="V308" s="153">
        <v>1</v>
      </c>
      <c r="W308" s="153">
        <v>0</v>
      </c>
      <c r="X308" s="153">
        <v>1</v>
      </c>
      <c r="Y308" s="153">
        <v>1</v>
      </c>
      <c r="Z308" s="153">
        <v>0</v>
      </c>
      <c r="AA308" s="153">
        <v>0</v>
      </c>
      <c r="AB308" s="153">
        <v>1</v>
      </c>
      <c r="AC308" s="153">
        <v>0</v>
      </c>
      <c r="AD308" s="153">
        <v>1</v>
      </c>
      <c r="AE308" s="153">
        <v>0</v>
      </c>
      <c r="AF308" s="393">
        <v>1</v>
      </c>
      <c r="AG308" s="293"/>
      <c r="AH308" s="293"/>
      <c r="AI308" s="293"/>
      <c r="AJ308" s="293"/>
    </row>
    <row r="309" spans="1:36" ht="15" customHeight="1" x14ac:dyDescent="0.25">
      <c r="A309" s="25"/>
      <c r="B309" s="572"/>
      <c r="C309" s="713"/>
      <c r="D309" s="713" t="s">
        <v>511</v>
      </c>
      <c r="E309" s="713" t="s">
        <v>64</v>
      </c>
      <c r="F309" s="571"/>
      <c r="G309" s="708">
        <v>1</v>
      </c>
      <c r="H309" s="335">
        <v>0</v>
      </c>
      <c r="I309" s="153">
        <v>1</v>
      </c>
      <c r="J309" s="153">
        <v>1</v>
      </c>
      <c r="K309" s="413">
        <v>1</v>
      </c>
      <c r="L309" s="153">
        <v>1</v>
      </c>
      <c r="M309" s="153">
        <v>1</v>
      </c>
      <c r="N309" s="153">
        <v>1</v>
      </c>
      <c r="O309" s="153">
        <v>1</v>
      </c>
      <c r="P309" s="153">
        <v>1</v>
      </c>
      <c r="Q309" s="153">
        <v>1</v>
      </c>
      <c r="R309" s="153">
        <v>1</v>
      </c>
      <c r="S309" s="153">
        <v>1</v>
      </c>
      <c r="T309" s="153">
        <v>1</v>
      </c>
      <c r="U309" s="153">
        <v>1</v>
      </c>
      <c r="V309" s="153">
        <v>1</v>
      </c>
      <c r="W309" s="153">
        <v>1</v>
      </c>
      <c r="X309" s="153">
        <v>1</v>
      </c>
      <c r="Y309" s="153">
        <v>1</v>
      </c>
      <c r="Z309" s="153">
        <v>1</v>
      </c>
      <c r="AA309" s="153">
        <v>1</v>
      </c>
      <c r="AB309" s="153">
        <v>1</v>
      </c>
      <c r="AC309" s="153">
        <v>1</v>
      </c>
      <c r="AD309" s="153">
        <v>1</v>
      </c>
      <c r="AE309" s="153">
        <v>1</v>
      </c>
      <c r="AF309" s="393">
        <v>1</v>
      </c>
      <c r="AG309" s="293"/>
      <c r="AH309" s="293"/>
      <c r="AI309" s="293"/>
      <c r="AJ309" s="293"/>
    </row>
    <row r="310" spans="1:36" ht="15" customHeight="1" x14ac:dyDescent="0.25">
      <c r="A310" s="25"/>
      <c r="B310" s="572"/>
      <c r="C310" s="713"/>
      <c r="D310" s="713" t="s">
        <v>512</v>
      </c>
      <c r="E310" s="713" t="s">
        <v>64</v>
      </c>
      <c r="F310" s="571"/>
      <c r="G310" s="708">
        <v>1</v>
      </c>
      <c r="H310" s="335">
        <v>1</v>
      </c>
      <c r="I310" s="153">
        <v>1</v>
      </c>
      <c r="J310" s="153">
        <v>1</v>
      </c>
      <c r="K310" s="413">
        <v>1</v>
      </c>
      <c r="L310" s="153">
        <v>1</v>
      </c>
      <c r="M310" s="153">
        <v>1</v>
      </c>
      <c r="N310" s="153">
        <v>1</v>
      </c>
      <c r="O310" s="153">
        <v>1</v>
      </c>
      <c r="P310" s="153">
        <v>1</v>
      </c>
      <c r="Q310" s="153">
        <v>1</v>
      </c>
      <c r="R310" s="153">
        <v>1</v>
      </c>
      <c r="S310" s="153">
        <v>1</v>
      </c>
      <c r="T310" s="153">
        <v>1</v>
      </c>
      <c r="U310" s="153">
        <v>1</v>
      </c>
      <c r="V310" s="153">
        <v>1</v>
      </c>
      <c r="W310" s="153">
        <v>1</v>
      </c>
      <c r="X310" s="153">
        <v>1</v>
      </c>
      <c r="Y310" s="153">
        <v>1</v>
      </c>
      <c r="Z310" s="153">
        <v>1</v>
      </c>
      <c r="AA310" s="153">
        <v>1</v>
      </c>
      <c r="AB310" s="153">
        <v>1</v>
      </c>
      <c r="AC310" s="153">
        <v>1</v>
      </c>
      <c r="AD310" s="153">
        <v>1</v>
      </c>
      <c r="AE310" s="153">
        <v>1</v>
      </c>
      <c r="AF310" s="393">
        <v>1</v>
      </c>
      <c r="AG310" s="293"/>
      <c r="AH310" s="293"/>
      <c r="AI310" s="293"/>
      <c r="AJ310" s="293"/>
    </row>
    <row r="311" spans="1:36" ht="15" customHeight="1" x14ac:dyDescent="0.25">
      <c r="A311" s="25"/>
      <c r="B311" s="572"/>
      <c r="C311" s="713"/>
      <c r="D311" s="713" t="s">
        <v>513</v>
      </c>
      <c r="E311" s="713" t="s">
        <v>64</v>
      </c>
      <c r="F311" s="571"/>
      <c r="G311" s="708">
        <v>1</v>
      </c>
      <c r="H311" s="335">
        <v>1</v>
      </c>
      <c r="I311" s="153">
        <v>1</v>
      </c>
      <c r="J311" s="153">
        <v>1</v>
      </c>
      <c r="K311" s="413">
        <v>1</v>
      </c>
      <c r="L311" s="153">
        <v>1</v>
      </c>
      <c r="M311" s="153">
        <v>1</v>
      </c>
      <c r="N311" s="153">
        <v>1</v>
      </c>
      <c r="O311" s="153">
        <v>1</v>
      </c>
      <c r="P311" s="153">
        <v>1</v>
      </c>
      <c r="Q311" s="153">
        <v>1</v>
      </c>
      <c r="R311" s="153">
        <v>1</v>
      </c>
      <c r="S311" s="153">
        <v>1</v>
      </c>
      <c r="T311" s="153">
        <v>1</v>
      </c>
      <c r="U311" s="153">
        <v>1</v>
      </c>
      <c r="V311" s="153">
        <v>1</v>
      </c>
      <c r="W311" s="153">
        <v>1</v>
      </c>
      <c r="X311" s="153">
        <v>1</v>
      </c>
      <c r="Y311" s="153">
        <v>1</v>
      </c>
      <c r="Z311" s="153">
        <v>1</v>
      </c>
      <c r="AA311" s="153">
        <v>1</v>
      </c>
      <c r="AB311" s="153">
        <v>1</v>
      </c>
      <c r="AC311" s="153">
        <v>1</v>
      </c>
      <c r="AD311" s="153">
        <v>1</v>
      </c>
      <c r="AE311" s="153">
        <v>1</v>
      </c>
      <c r="AF311" s="393">
        <v>1</v>
      </c>
      <c r="AG311" s="293"/>
      <c r="AH311" s="293"/>
      <c r="AI311" s="293"/>
      <c r="AJ311" s="293"/>
    </row>
    <row r="312" spans="1:36" ht="15" customHeight="1" x14ac:dyDescent="0.25">
      <c r="A312" s="25"/>
      <c r="B312" s="572"/>
      <c r="C312" s="713"/>
      <c r="D312" s="713" t="s">
        <v>514</v>
      </c>
      <c r="E312" s="713" t="s">
        <v>88</v>
      </c>
      <c r="F312" s="571"/>
      <c r="G312" s="709">
        <v>90</v>
      </c>
      <c r="H312" s="154">
        <v>50.577597299635535</v>
      </c>
      <c r="I312" s="154">
        <v>24.865479056620696</v>
      </c>
      <c r="J312" s="338">
        <v>1652</v>
      </c>
      <c r="K312" s="414">
        <v>2694</v>
      </c>
      <c r="L312" s="338">
        <v>728</v>
      </c>
      <c r="M312" s="338">
        <v>5</v>
      </c>
      <c r="N312" s="338">
        <v>18.033714267663758</v>
      </c>
      <c r="O312" s="154">
        <v>44.74826195239492</v>
      </c>
      <c r="P312" s="154">
        <v>223.0078965498704</v>
      </c>
      <c r="Q312" s="371">
        <v>101</v>
      </c>
      <c r="R312" s="154">
        <v>81.586088878737954</v>
      </c>
      <c r="S312" s="164">
        <v>190</v>
      </c>
      <c r="T312" s="153">
        <v>44.74826195239492</v>
      </c>
      <c r="U312" s="153">
        <v>16.247085350905063</v>
      </c>
      <c r="V312" s="153">
        <v>81.586088878737954</v>
      </c>
      <c r="W312" s="153">
        <v>16.247085350905063</v>
      </c>
      <c r="X312" s="335">
        <v>2428.4</v>
      </c>
      <c r="Y312" s="335">
        <v>52.942027942715107</v>
      </c>
      <c r="Z312" s="153">
        <v>16.247085350905063</v>
      </c>
      <c r="AA312" s="335">
        <v>18</v>
      </c>
      <c r="AB312" s="153">
        <v>16.247085350905063</v>
      </c>
      <c r="AC312" s="153">
        <v>16.247085350905063</v>
      </c>
      <c r="AD312" s="335">
        <v>543</v>
      </c>
      <c r="AE312" s="335">
        <v>34</v>
      </c>
      <c r="AF312" s="394">
        <v>369.9426782966039</v>
      </c>
      <c r="AG312" s="308"/>
      <c r="AH312" s="300"/>
      <c r="AI312" s="300"/>
      <c r="AJ312" s="300"/>
    </row>
    <row r="313" spans="1:36" s="475" customFormat="1" ht="15" customHeight="1" x14ac:dyDescent="0.25">
      <c r="A313" s="25"/>
      <c r="B313" s="572"/>
      <c r="C313" s="713"/>
      <c r="D313" s="713" t="s">
        <v>515</v>
      </c>
      <c r="E313" s="713" t="s">
        <v>88</v>
      </c>
      <c r="F313" s="571"/>
      <c r="G313" s="710">
        <v>0</v>
      </c>
      <c r="H313" s="155">
        <v>0</v>
      </c>
      <c r="I313" s="155">
        <v>0</v>
      </c>
      <c r="J313" s="155">
        <v>0</v>
      </c>
      <c r="K313" s="420">
        <v>0</v>
      </c>
      <c r="L313" s="155">
        <v>0</v>
      </c>
      <c r="M313" s="155">
        <v>0</v>
      </c>
      <c r="N313" s="155">
        <v>0</v>
      </c>
      <c r="O313" s="155">
        <v>0</v>
      </c>
      <c r="P313" s="155">
        <v>0</v>
      </c>
      <c r="Q313" s="155">
        <v>0</v>
      </c>
      <c r="R313" s="155">
        <v>0</v>
      </c>
      <c r="S313" s="155">
        <v>0</v>
      </c>
      <c r="T313" s="155">
        <v>0</v>
      </c>
      <c r="U313" s="155">
        <v>0</v>
      </c>
      <c r="V313" s="155">
        <v>0</v>
      </c>
      <c r="W313" s="155">
        <v>0</v>
      </c>
      <c r="X313" s="155">
        <v>0</v>
      </c>
      <c r="Y313" s="155">
        <v>0</v>
      </c>
      <c r="Z313" s="155">
        <v>0</v>
      </c>
      <c r="AA313" s="155">
        <v>0</v>
      </c>
      <c r="AB313" s="155">
        <v>0</v>
      </c>
      <c r="AC313" s="155">
        <v>0</v>
      </c>
      <c r="AD313" s="155">
        <v>0</v>
      </c>
      <c r="AE313" s="155">
        <v>0</v>
      </c>
      <c r="AF313" s="395">
        <v>0</v>
      </c>
      <c r="AG313" s="298"/>
      <c r="AH313" s="299"/>
      <c r="AI313" s="299"/>
      <c r="AJ313" s="299"/>
    </row>
    <row r="314" spans="1:36" s="476" customFormat="1" ht="15" customHeight="1" x14ac:dyDescent="0.25">
      <c r="A314" s="25"/>
      <c r="B314" s="572"/>
      <c r="C314" s="713"/>
      <c r="D314" s="713" t="s">
        <v>516</v>
      </c>
      <c r="E314" s="713" t="s">
        <v>79</v>
      </c>
      <c r="F314" s="571"/>
      <c r="G314" s="712">
        <v>0</v>
      </c>
      <c r="H314" s="156">
        <v>0</v>
      </c>
      <c r="I314" s="156">
        <v>0</v>
      </c>
      <c r="J314" s="156">
        <v>0</v>
      </c>
      <c r="K314" s="421">
        <v>0</v>
      </c>
      <c r="L314" s="156">
        <v>0</v>
      </c>
      <c r="M314" s="156">
        <v>0</v>
      </c>
      <c r="N314" s="156">
        <v>0</v>
      </c>
      <c r="O314" s="156">
        <v>0</v>
      </c>
      <c r="P314" s="156">
        <v>0</v>
      </c>
      <c r="Q314" s="156">
        <v>0</v>
      </c>
      <c r="R314" s="156">
        <v>0</v>
      </c>
      <c r="S314" s="156">
        <v>0</v>
      </c>
      <c r="T314" s="156">
        <v>0</v>
      </c>
      <c r="U314" s="156">
        <v>0</v>
      </c>
      <c r="V314" s="156">
        <v>0</v>
      </c>
      <c r="W314" s="156">
        <v>0</v>
      </c>
      <c r="X314" s="156">
        <v>0</v>
      </c>
      <c r="Y314" s="156">
        <v>0</v>
      </c>
      <c r="Z314" s="156">
        <v>0</v>
      </c>
      <c r="AA314" s="156">
        <v>0</v>
      </c>
      <c r="AB314" s="156">
        <v>0</v>
      </c>
      <c r="AC314" s="156">
        <v>0</v>
      </c>
      <c r="AD314" s="156">
        <v>0</v>
      </c>
      <c r="AE314" s="156">
        <v>0</v>
      </c>
      <c r="AF314" s="396">
        <v>0</v>
      </c>
      <c r="AG314" s="309"/>
      <c r="AH314" s="310"/>
      <c r="AI314" s="310"/>
      <c r="AJ314" s="310"/>
    </row>
    <row r="315" spans="1:36" ht="15" customHeight="1" x14ac:dyDescent="0.25">
      <c r="A315" s="25"/>
      <c r="B315" s="572"/>
      <c r="C315" s="713"/>
      <c r="D315" s="713"/>
      <c r="E315" s="713"/>
      <c r="F315" s="571"/>
      <c r="G315" s="343"/>
      <c r="H315" s="343"/>
      <c r="I315" s="343"/>
      <c r="J315" s="343"/>
      <c r="K315" s="422"/>
      <c r="L315" s="343"/>
      <c r="M315" s="343"/>
      <c r="N315" s="343"/>
      <c r="O315" s="343"/>
      <c r="P315" s="343"/>
      <c r="Q315" s="343"/>
      <c r="R315" s="343"/>
      <c r="S315" s="343"/>
      <c r="T315" s="343"/>
      <c r="U315" s="343"/>
      <c r="V315" s="343"/>
      <c r="W315" s="343"/>
      <c r="X315" s="343"/>
      <c r="Y315" s="343"/>
      <c r="Z315" s="343"/>
      <c r="AA315" s="343"/>
      <c r="AB315" s="343"/>
      <c r="AC315" s="343"/>
      <c r="AD315" s="343"/>
      <c r="AE315" s="343"/>
      <c r="AF315" s="384"/>
      <c r="AG315" s="311"/>
      <c r="AH315" s="311"/>
      <c r="AI315" s="311"/>
      <c r="AJ315" s="620"/>
    </row>
    <row r="316" spans="1:36" ht="15" customHeight="1" x14ac:dyDescent="0.25">
      <c r="A316" s="25"/>
      <c r="B316" s="572"/>
      <c r="C316" s="713" t="s">
        <v>93</v>
      </c>
      <c r="D316" s="713"/>
      <c r="E316" s="713"/>
      <c r="F316" s="571"/>
      <c r="G316" s="344"/>
      <c r="H316" s="344"/>
      <c r="I316" s="344"/>
      <c r="J316" s="344"/>
      <c r="K316" s="423"/>
      <c r="L316" s="344"/>
      <c r="M316" s="344"/>
      <c r="N316" s="344"/>
      <c r="O316" s="344"/>
      <c r="P316" s="344"/>
      <c r="Q316" s="344"/>
      <c r="R316" s="344"/>
      <c r="S316" s="344"/>
      <c r="T316" s="344"/>
      <c r="U316" s="344"/>
      <c r="V316" s="344"/>
      <c r="W316" s="344"/>
      <c r="X316" s="344"/>
      <c r="Y316" s="344"/>
      <c r="Z316" s="344"/>
      <c r="AA316" s="344"/>
      <c r="AB316" s="344"/>
      <c r="AC316" s="344"/>
      <c r="AD316" s="344"/>
      <c r="AE316" s="344"/>
      <c r="AF316" s="385"/>
      <c r="AG316" s="312"/>
      <c r="AH316" s="312"/>
      <c r="AI316" s="312"/>
      <c r="AJ316" s="621"/>
    </row>
    <row r="317" spans="1:36" ht="15" customHeight="1" x14ac:dyDescent="0.25">
      <c r="A317" s="25"/>
      <c r="B317" s="470"/>
      <c r="C317" s="713"/>
      <c r="D317" s="713" t="s">
        <v>517</v>
      </c>
      <c r="E317" s="713"/>
      <c r="F317" s="571"/>
      <c r="G317" s="345"/>
      <c r="H317" s="345"/>
      <c r="I317" s="345"/>
      <c r="J317" s="345"/>
      <c r="K317" s="424"/>
      <c r="L317" s="345"/>
      <c r="M317" s="345"/>
      <c r="N317" s="345"/>
      <c r="O317" s="345"/>
      <c r="P317" s="345"/>
      <c r="Q317" s="345"/>
      <c r="R317" s="345"/>
      <c r="S317" s="345"/>
      <c r="T317" s="345"/>
      <c r="U317" s="345"/>
      <c r="V317" s="345"/>
      <c r="W317" s="345"/>
      <c r="X317" s="345"/>
      <c r="Y317" s="345"/>
      <c r="Z317" s="345"/>
      <c r="AA317" s="345"/>
      <c r="AB317" s="345"/>
      <c r="AC317" s="345"/>
      <c r="AD317" s="345"/>
      <c r="AE317" s="345"/>
      <c r="AF317" s="386"/>
      <c r="AG317" s="313"/>
      <c r="AH317" s="313"/>
      <c r="AI317" s="313"/>
      <c r="AJ317" s="622"/>
    </row>
    <row r="318" spans="1:36" ht="15" customHeight="1" x14ac:dyDescent="0.25">
      <c r="A318" s="25"/>
      <c r="B318" s="470"/>
      <c r="C318" s="713"/>
      <c r="D318" s="713" t="s">
        <v>518</v>
      </c>
      <c r="E318" s="713" t="s">
        <v>64</v>
      </c>
      <c r="F318" s="571"/>
      <c r="G318" s="707">
        <v>1</v>
      </c>
      <c r="H318" s="335">
        <v>1</v>
      </c>
      <c r="I318" s="335">
        <v>1</v>
      </c>
      <c r="J318" s="335">
        <v>0</v>
      </c>
      <c r="K318" s="410">
        <v>1</v>
      </c>
      <c r="L318" s="335">
        <v>1</v>
      </c>
      <c r="M318" s="335">
        <v>0</v>
      </c>
      <c r="N318" s="335">
        <v>1</v>
      </c>
      <c r="O318" s="335">
        <v>1</v>
      </c>
      <c r="P318" s="335">
        <v>1</v>
      </c>
      <c r="Q318" s="335">
        <v>0</v>
      </c>
      <c r="R318" s="335">
        <v>1</v>
      </c>
      <c r="S318" s="335">
        <v>1</v>
      </c>
      <c r="T318" s="335">
        <v>1</v>
      </c>
      <c r="U318" s="335">
        <v>1</v>
      </c>
      <c r="V318" s="335">
        <v>0</v>
      </c>
      <c r="W318" s="335">
        <v>1</v>
      </c>
      <c r="X318" s="335">
        <v>0</v>
      </c>
      <c r="Y318" s="335">
        <v>1</v>
      </c>
      <c r="Z318" s="335">
        <v>1</v>
      </c>
      <c r="AA318" s="335">
        <v>1</v>
      </c>
      <c r="AB318" s="335">
        <v>1</v>
      </c>
      <c r="AC318" s="335">
        <v>1</v>
      </c>
      <c r="AD318" s="335">
        <v>1</v>
      </c>
      <c r="AE318" s="335">
        <v>1</v>
      </c>
      <c r="AF318" s="376">
        <v>1</v>
      </c>
      <c r="AG318" s="308"/>
      <c r="AH318" s="300"/>
      <c r="AI318" s="300"/>
      <c r="AJ318" s="300"/>
    </row>
    <row r="319" spans="1:36" ht="15" customHeight="1" x14ac:dyDescent="0.25">
      <c r="A319" s="25"/>
      <c r="B319" s="470"/>
      <c r="C319" s="713"/>
      <c r="D319" s="713" t="s">
        <v>520</v>
      </c>
      <c r="E319" s="713" t="s">
        <v>64</v>
      </c>
      <c r="F319" s="571"/>
      <c r="G319" s="707">
        <v>0</v>
      </c>
      <c r="H319" s="335">
        <v>0</v>
      </c>
      <c r="I319" s="335">
        <v>0</v>
      </c>
      <c r="J319" s="335">
        <v>0</v>
      </c>
      <c r="K319" s="410">
        <v>0</v>
      </c>
      <c r="L319" s="335">
        <v>0</v>
      </c>
      <c r="M319" s="335">
        <v>0</v>
      </c>
      <c r="N319" s="335">
        <v>0</v>
      </c>
      <c r="O319" s="335">
        <v>0</v>
      </c>
      <c r="P319" s="335">
        <v>0</v>
      </c>
      <c r="Q319" s="335">
        <v>0</v>
      </c>
      <c r="R319" s="335">
        <v>0</v>
      </c>
      <c r="S319" s="335">
        <v>0</v>
      </c>
      <c r="T319" s="335">
        <v>0</v>
      </c>
      <c r="U319" s="335">
        <v>0</v>
      </c>
      <c r="V319" s="335">
        <v>1</v>
      </c>
      <c r="W319" s="335">
        <v>0</v>
      </c>
      <c r="X319" s="335">
        <v>0</v>
      </c>
      <c r="Y319" s="335">
        <v>0</v>
      </c>
      <c r="Z319" s="335">
        <v>0</v>
      </c>
      <c r="AA319" s="335">
        <v>0</v>
      </c>
      <c r="AB319" s="335">
        <v>0</v>
      </c>
      <c r="AC319" s="335">
        <v>0</v>
      </c>
      <c r="AD319" s="335">
        <v>0</v>
      </c>
      <c r="AE319" s="335">
        <v>0</v>
      </c>
      <c r="AF319" s="376">
        <v>0</v>
      </c>
      <c r="AG319" s="308"/>
      <c r="AH319" s="300"/>
      <c r="AI319" s="300"/>
      <c r="AJ319" s="300"/>
    </row>
    <row r="320" spans="1:36" ht="15" customHeight="1" x14ac:dyDescent="0.25">
      <c r="A320" s="25"/>
      <c r="B320" s="470"/>
      <c r="C320" s="713"/>
      <c r="D320" s="713" t="s">
        <v>521</v>
      </c>
      <c r="E320" s="713" t="s">
        <v>64</v>
      </c>
      <c r="F320" s="571"/>
      <c r="G320" s="707">
        <v>0</v>
      </c>
      <c r="H320" s="335">
        <v>0</v>
      </c>
      <c r="I320" s="335">
        <v>0</v>
      </c>
      <c r="J320" s="335">
        <v>1</v>
      </c>
      <c r="K320" s="410">
        <v>0</v>
      </c>
      <c r="L320" s="335">
        <v>0</v>
      </c>
      <c r="M320" s="335">
        <v>1</v>
      </c>
      <c r="N320" s="335">
        <v>0</v>
      </c>
      <c r="O320" s="335">
        <v>0</v>
      </c>
      <c r="P320" s="335">
        <v>0</v>
      </c>
      <c r="Q320" s="335">
        <v>1</v>
      </c>
      <c r="R320" s="335">
        <v>0</v>
      </c>
      <c r="S320" s="335">
        <v>0</v>
      </c>
      <c r="T320" s="335">
        <v>0</v>
      </c>
      <c r="U320" s="335">
        <v>0</v>
      </c>
      <c r="V320" s="335">
        <v>0</v>
      </c>
      <c r="W320" s="335">
        <v>0</v>
      </c>
      <c r="X320" s="335">
        <v>1</v>
      </c>
      <c r="Y320" s="335">
        <v>0</v>
      </c>
      <c r="Z320" s="335">
        <v>0</v>
      </c>
      <c r="AA320" s="335">
        <v>0</v>
      </c>
      <c r="AB320" s="335">
        <v>0</v>
      </c>
      <c r="AC320" s="335">
        <v>0</v>
      </c>
      <c r="AD320" s="335">
        <v>0</v>
      </c>
      <c r="AE320" s="335">
        <v>0</v>
      </c>
      <c r="AF320" s="376">
        <v>0</v>
      </c>
      <c r="AG320" s="308"/>
      <c r="AH320" s="300"/>
      <c r="AI320" s="300"/>
      <c r="AJ320" s="300"/>
    </row>
    <row r="321" spans="1:36" ht="15" customHeight="1" x14ac:dyDescent="0.25">
      <c r="A321" s="25"/>
      <c r="B321" s="470"/>
      <c r="C321" s="713"/>
      <c r="D321" s="713" t="s">
        <v>522</v>
      </c>
      <c r="E321" s="713"/>
      <c r="F321" s="571"/>
      <c r="G321" s="346"/>
      <c r="H321" s="346"/>
      <c r="I321" s="346"/>
      <c r="J321" s="346"/>
      <c r="K321" s="425"/>
      <c r="L321" s="346"/>
      <c r="M321" s="346"/>
      <c r="N321" s="346"/>
      <c r="O321" s="346"/>
      <c r="P321" s="346"/>
      <c r="Q321" s="346"/>
      <c r="R321" s="346"/>
      <c r="S321" s="346"/>
      <c r="T321" s="346"/>
      <c r="U321" s="346"/>
      <c r="V321" s="346"/>
      <c r="W321" s="346"/>
      <c r="X321" s="346"/>
      <c r="Y321" s="346"/>
      <c r="Z321" s="346"/>
      <c r="AA321" s="346"/>
      <c r="AB321" s="346"/>
      <c r="AC321" s="346"/>
      <c r="AD321" s="346"/>
      <c r="AE321" s="346"/>
      <c r="AF321" s="387"/>
      <c r="AG321" s="314"/>
      <c r="AH321" s="315"/>
      <c r="AI321" s="315"/>
      <c r="AJ321" s="623"/>
    </row>
    <row r="322" spans="1:36" ht="15" customHeight="1" x14ac:dyDescent="0.25">
      <c r="A322" s="25"/>
      <c r="B322" s="470"/>
      <c r="C322" s="713"/>
      <c r="D322" s="713" t="s">
        <v>523</v>
      </c>
      <c r="E322" s="713" t="s">
        <v>64</v>
      </c>
      <c r="F322" s="571"/>
      <c r="G322" s="707">
        <v>1</v>
      </c>
      <c r="H322" s="335">
        <v>0</v>
      </c>
      <c r="I322" s="335">
        <v>1</v>
      </c>
      <c r="J322" s="335">
        <v>0</v>
      </c>
      <c r="K322" s="410">
        <v>1</v>
      </c>
      <c r="L322" s="335">
        <v>1</v>
      </c>
      <c r="M322" s="335">
        <v>0</v>
      </c>
      <c r="N322" s="335">
        <v>1</v>
      </c>
      <c r="O322" s="335">
        <v>1</v>
      </c>
      <c r="P322" s="335">
        <v>1</v>
      </c>
      <c r="Q322" s="335">
        <v>0</v>
      </c>
      <c r="R322" s="335">
        <v>1</v>
      </c>
      <c r="S322" s="335">
        <v>1</v>
      </c>
      <c r="T322" s="335">
        <v>1</v>
      </c>
      <c r="U322" s="335">
        <v>1</v>
      </c>
      <c r="V322" s="335">
        <v>0</v>
      </c>
      <c r="W322" s="335">
        <v>0</v>
      </c>
      <c r="X322" s="335">
        <v>0</v>
      </c>
      <c r="Y322" s="335">
        <v>0</v>
      </c>
      <c r="Z322" s="335">
        <v>0</v>
      </c>
      <c r="AA322" s="335">
        <v>1</v>
      </c>
      <c r="AB322" s="335">
        <v>1</v>
      </c>
      <c r="AC322" s="335">
        <v>0</v>
      </c>
      <c r="AD322" s="335">
        <v>0</v>
      </c>
      <c r="AE322" s="335">
        <v>1</v>
      </c>
      <c r="AF322" s="376">
        <v>1</v>
      </c>
      <c r="AG322" s="308"/>
      <c r="AH322" s="300"/>
      <c r="AI322" s="300"/>
      <c r="AJ322" s="300"/>
    </row>
    <row r="323" spans="1:36" ht="15" customHeight="1" x14ac:dyDescent="0.25">
      <c r="A323" s="25"/>
      <c r="B323" s="470"/>
      <c r="C323" s="713"/>
      <c r="D323" s="713" t="s">
        <v>524</v>
      </c>
      <c r="E323" s="713" t="s">
        <v>64</v>
      </c>
      <c r="F323" s="571"/>
      <c r="G323" s="707">
        <v>0</v>
      </c>
      <c r="H323" s="335">
        <v>1</v>
      </c>
      <c r="I323" s="335">
        <v>0</v>
      </c>
      <c r="J323" s="335">
        <v>1</v>
      </c>
      <c r="K323" s="410">
        <v>0</v>
      </c>
      <c r="L323" s="335">
        <v>0</v>
      </c>
      <c r="M323" s="335">
        <v>0</v>
      </c>
      <c r="N323" s="335">
        <v>0</v>
      </c>
      <c r="O323" s="335">
        <v>0</v>
      </c>
      <c r="P323" s="335">
        <v>0</v>
      </c>
      <c r="Q323" s="335">
        <v>0</v>
      </c>
      <c r="R323" s="335">
        <v>0</v>
      </c>
      <c r="S323" s="335">
        <v>0</v>
      </c>
      <c r="T323" s="335">
        <v>0</v>
      </c>
      <c r="U323" s="335">
        <v>0</v>
      </c>
      <c r="V323" s="335">
        <v>0</v>
      </c>
      <c r="W323" s="335">
        <v>0</v>
      </c>
      <c r="X323" s="335">
        <v>1</v>
      </c>
      <c r="Y323" s="335">
        <v>1</v>
      </c>
      <c r="Z323" s="335">
        <v>0</v>
      </c>
      <c r="AA323" s="335">
        <v>0</v>
      </c>
      <c r="AB323" s="335">
        <v>0</v>
      </c>
      <c r="AC323" s="335">
        <v>1</v>
      </c>
      <c r="AD323" s="335">
        <v>1</v>
      </c>
      <c r="AE323" s="335">
        <v>0</v>
      </c>
      <c r="AF323" s="376">
        <v>0</v>
      </c>
      <c r="AG323" s="308"/>
      <c r="AH323" s="300"/>
      <c r="AI323" s="300"/>
      <c r="AJ323" s="300"/>
    </row>
    <row r="324" spans="1:36" ht="15" customHeight="1" x14ac:dyDescent="0.25">
      <c r="A324" s="25"/>
      <c r="B324" s="470"/>
      <c r="C324" s="713"/>
      <c r="D324" s="713" t="s">
        <v>525</v>
      </c>
      <c r="E324" s="713" t="s">
        <v>64</v>
      </c>
      <c r="F324" s="571"/>
      <c r="G324" s="707">
        <v>0</v>
      </c>
      <c r="H324" s="335">
        <v>0</v>
      </c>
      <c r="I324" s="335">
        <v>0</v>
      </c>
      <c r="J324" s="335">
        <v>0</v>
      </c>
      <c r="K324" s="410">
        <v>0</v>
      </c>
      <c r="L324" s="335">
        <v>0</v>
      </c>
      <c r="M324" s="335">
        <v>1</v>
      </c>
      <c r="N324" s="335">
        <v>0</v>
      </c>
      <c r="O324" s="335">
        <v>0</v>
      </c>
      <c r="P324" s="335">
        <v>0</v>
      </c>
      <c r="Q324" s="335">
        <v>1</v>
      </c>
      <c r="R324" s="335">
        <v>0</v>
      </c>
      <c r="S324" s="335">
        <v>0</v>
      </c>
      <c r="T324" s="335">
        <v>0</v>
      </c>
      <c r="U324" s="335">
        <v>0</v>
      </c>
      <c r="V324" s="335">
        <v>1</v>
      </c>
      <c r="W324" s="335">
        <v>1</v>
      </c>
      <c r="X324" s="335">
        <v>0</v>
      </c>
      <c r="Y324" s="335">
        <v>0</v>
      </c>
      <c r="Z324" s="335">
        <v>1</v>
      </c>
      <c r="AA324" s="335">
        <v>0</v>
      </c>
      <c r="AB324" s="335">
        <v>0</v>
      </c>
      <c r="AC324" s="335">
        <v>0</v>
      </c>
      <c r="AD324" s="335">
        <v>0</v>
      </c>
      <c r="AE324" s="335">
        <v>0</v>
      </c>
      <c r="AF324" s="376">
        <v>0</v>
      </c>
      <c r="AG324" s="308"/>
      <c r="AH324" s="300"/>
      <c r="AI324" s="300"/>
      <c r="AJ324" s="300"/>
    </row>
    <row r="325" spans="1:36" ht="15" customHeight="1" x14ac:dyDescent="0.25">
      <c r="A325" s="25"/>
      <c r="B325" s="572"/>
      <c r="C325" s="713"/>
      <c r="D325" s="713"/>
      <c r="E325" s="713"/>
      <c r="F325" s="571"/>
      <c r="G325" s="344"/>
      <c r="H325" s="344"/>
      <c r="I325" s="344"/>
      <c r="J325" s="344"/>
      <c r="K325" s="423"/>
      <c r="L325" s="344"/>
      <c r="M325" s="344"/>
      <c r="N325" s="344"/>
      <c r="O325" s="344"/>
      <c r="P325" s="344"/>
      <c r="Q325" s="344"/>
      <c r="R325" s="344"/>
      <c r="S325" s="158"/>
      <c r="T325" s="349"/>
      <c r="U325" s="349"/>
      <c r="V325" s="349"/>
      <c r="W325" s="349"/>
      <c r="X325" s="349"/>
      <c r="Y325" s="349"/>
      <c r="Z325" s="349"/>
      <c r="AA325" s="349"/>
      <c r="AB325" s="349"/>
      <c r="AC325" s="349"/>
      <c r="AD325" s="349"/>
      <c r="AE325" s="349"/>
      <c r="AF325" s="385"/>
      <c r="AG325" s="315"/>
      <c r="AH325" s="311"/>
      <c r="AI325" s="311"/>
      <c r="AJ325" s="620"/>
    </row>
    <row r="326" spans="1:36" ht="15" customHeight="1" x14ac:dyDescent="0.25">
      <c r="A326" s="25"/>
      <c r="B326" s="572"/>
      <c r="C326" s="713" t="s">
        <v>94</v>
      </c>
      <c r="D326" s="713"/>
      <c r="E326" s="713" t="s">
        <v>64</v>
      </c>
      <c r="F326" s="571"/>
      <c r="G326" s="707">
        <v>0</v>
      </c>
      <c r="H326" s="335">
        <v>0</v>
      </c>
      <c r="I326" s="335">
        <v>0</v>
      </c>
      <c r="J326" s="335">
        <v>0</v>
      </c>
      <c r="K326" s="410">
        <v>0</v>
      </c>
      <c r="L326" s="335">
        <v>0</v>
      </c>
      <c r="M326" s="335">
        <v>0</v>
      </c>
      <c r="N326" s="335">
        <v>0</v>
      </c>
      <c r="O326" s="335">
        <v>0</v>
      </c>
      <c r="P326" s="335">
        <v>0</v>
      </c>
      <c r="Q326" s="335">
        <v>1</v>
      </c>
      <c r="R326" s="335">
        <v>0</v>
      </c>
      <c r="S326" s="335">
        <v>0</v>
      </c>
      <c r="T326" s="335">
        <v>0</v>
      </c>
      <c r="U326" s="335">
        <v>0</v>
      </c>
      <c r="V326" s="335">
        <v>0</v>
      </c>
      <c r="W326" s="335">
        <v>0</v>
      </c>
      <c r="X326" s="335">
        <v>0</v>
      </c>
      <c r="Y326" s="335">
        <v>0</v>
      </c>
      <c r="Z326" s="335">
        <v>0</v>
      </c>
      <c r="AA326" s="335">
        <v>0</v>
      </c>
      <c r="AB326" s="335">
        <v>0</v>
      </c>
      <c r="AC326" s="335">
        <v>0</v>
      </c>
      <c r="AD326" s="335">
        <v>0</v>
      </c>
      <c r="AE326" s="335">
        <v>0</v>
      </c>
      <c r="AF326" s="376">
        <v>0</v>
      </c>
      <c r="AG326" s="300"/>
      <c r="AH326" s="300"/>
      <c r="AI326" s="300"/>
      <c r="AJ326" s="300"/>
    </row>
    <row r="327" spans="1:36" ht="15" customHeight="1" x14ac:dyDescent="0.25">
      <c r="A327" s="25"/>
      <c r="B327" s="572"/>
      <c r="C327" s="713"/>
      <c r="D327" s="713"/>
      <c r="E327" s="713"/>
      <c r="F327" s="571"/>
      <c r="G327" s="347"/>
      <c r="H327" s="347"/>
      <c r="I327" s="347"/>
      <c r="J327" s="347"/>
      <c r="K327" s="426"/>
      <c r="L327" s="347"/>
      <c r="M327" s="347"/>
      <c r="N327" s="347"/>
      <c r="O327" s="347"/>
      <c r="P327" s="347"/>
      <c r="Q327" s="347"/>
      <c r="R327" s="347"/>
      <c r="S327" s="347"/>
      <c r="T327" s="347"/>
      <c r="U327" s="347"/>
      <c r="V327" s="347"/>
      <c r="W327" s="347"/>
      <c r="X327" s="347"/>
      <c r="Y327" s="347"/>
      <c r="Z327" s="347"/>
      <c r="AA327" s="347"/>
      <c r="AB327" s="347"/>
      <c r="AC327" s="347"/>
      <c r="AD327" s="347"/>
      <c r="AE327" s="347"/>
      <c r="AF327" s="388"/>
      <c r="AG327" s="311"/>
      <c r="AH327" s="312"/>
      <c r="AI327" s="312"/>
      <c r="AJ327" s="621"/>
    </row>
    <row r="328" spans="1:36" ht="15" customHeight="1" x14ac:dyDescent="0.25">
      <c r="A328" s="25"/>
      <c r="B328" s="572"/>
      <c r="C328" s="713" t="s">
        <v>526</v>
      </c>
      <c r="D328" s="713"/>
      <c r="E328" s="713"/>
      <c r="F328" s="571"/>
      <c r="G328" s="158"/>
      <c r="H328" s="158"/>
      <c r="I328" s="158"/>
      <c r="J328" s="158"/>
      <c r="K328" s="427"/>
      <c r="L328" s="158"/>
      <c r="M328" s="158"/>
      <c r="N328" s="158"/>
      <c r="O328" s="158"/>
      <c r="P328" s="158"/>
      <c r="Q328" s="158"/>
      <c r="R328" s="158"/>
      <c r="S328" s="158"/>
      <c r="T328" s="158"/>
      <c r="U328" s="158"/>
      <c r="V328" s="158"/>
      <c r="W328" s="158"/>
      <c r="X328" s="158"/>
      <c r="Y328" s="158"/>
      <c r="Z328" s="158"/>
      <c r="AA328" s="158"/>
      <c r="AB328" s="158"/>
      <c r="AC328" s="158"/>
      <c r="AD328" s="158"/>
      <c r="AE328" s="158"/>
      <c r="AF328" s="389"/>
      <c r="AG328" s="312"/>
      <c r="AH328" s="312"/>
      <c r="AI328" s="312"/>
      <c r="AJ328" s="621"/>
    </row>
    <row r="329" spans="1:36" ht="15" customHeight="1" x14ac:dyDescent="0.25">
      <c r="A329" s="25"/>
      <c r="B329" s="572"/>
      <c r="C329" s="713"/>
      <c r="D329" s="713" t="s">
        <v>527</v>
      </c>
      <c r="E329" s="713"/>
      <c r="F329" s="571"/>
      <c r="G329" s="348"/>
      <c r="H329" s="348"/>
      <c r="I329" s="348"/>
      <c r="J329" s="348"/>
      <c r="K329" s="428"/>
      <c r="L329" s="348"/>
      <c r="M329" s="348"/>
      <c r="N329" s="348"/>
      <c r="O329" s="348"/>
      <c r="P329" s="348"/>
      <c r="Q329" s="348"/>
      <c r="R329" s="348"/>
      <c r="S329" s="348"/>
      <c r="T329" s="348"/>
      <c r="U329" s="348"/>
      <c r="V329" s="348"/>
      <c r="W329" s="348"/>
      <c r="X329" s="348"/>
      <c r="Y329" s="348"/>
      <c r="Z329" s="348"/>
      <c r="AA329" s="348"/>
      <c r="AB329" s="348"/>
      <c r="AC329" s="348"/>
      <c r="AD329" s="348"/>
      <c r="AE329" s="348"/>
      <c r="AF329" s="390"/>
      <c r="AG329" s="313"/>
      <c r="AH329" s="312"/>
      <c r="AI329" s="312"/>
      <c r="AJ329" s="621"/>
    </row>
    <row r="330" spans="1:36" ht="15" customHeight="1" x14ac:dyDescent="0.25">
      <c r="A330" s="25"/>
      <c r="B330" s="572"/>
      <c r="C330" s="713"/>
      <c r="D330" s="713" t="s">
        <v>528</v>
      </c>
      <c r="E330" s="713" t="s">
        <v>79</v>
      </c>
      <c r="F330" s="571"/>
      <c r="G330" s="707">
        <v>1</v>
      </c>
      <c r="H330" s="335">
        <v>1</v>
      </c>
      <c r="I330" s="335">
        <v>1</v>
      </c>
      <c r="J330" s="335">
        <v>1</v>
      </c>
      <c r="K330" s="410">
        <v>1</v>
      </c>
      <c r="L330" s="335">
        <v>1</v>
      </c>
      <c r="M330" s="335">
        <v>1</v>
      </c>
      <c r="N330" s="335">
        <v>1</v>
      </c>
      <c r="O330" s="335">
        <v>1</v>
      </c>
      <c r="P330" s="335">
        <v>1</v>
      </c>
      <c r="Q330" s="335">
        <v>1</v>
      </c>
      <c r="R330" s="335">
        <v>0</v>
      </c>
      <c r="S330" s="335">
        <v>1</v>
      </c>
      <c r="T330" s="335">
        <v>1</v>
      </c>
      <c r="U330" s="335">
        <v>0</v>
      </c>
      <c r="V330" s="335">
        <v>0</v>
      </c>
      <c r="W330" s="335">
        <v>0</v>
      </c>
      <c r="X330" s="335">
        <v>1</v>
      </c>
      <c r="Y330" s="335">
        <v>1</v>
      </c>
      <c r="Z330" s="335">
        <v>0</v>
      </c>
      <c r="AA330" s="335">
        <v>1</v>
      </c>
      <c r="AB330" s="335">
        <v>0</v>
      </c>
      <c r="AC330" s="335">
        <v>0</v>
      </c>
      <c r="AD330" s="335">
        <v>1</v>
      </c>
      <c r="AE330" s="335">
        <v>1</v>
      </c>
      <c r="AF330" s="376">
        <v>1</v>
      </c>
      <c r="AG330" s="308"/>
      <c r="AH330" s="300"/>
      <c r="AI330" s="300"/>
      <c r="AJ330" s="300"/>
    </row>
    <row r="331" spans="1:36" ht="15" customHeight="1" x14ac:dyDescent="0.25">
      <c r="A331" s="25"/>
      <c r="B331" s="572"/>
      <c r="C331" s="713"/>
      <c r="D331" s="713" t="s">
        <v>529</v>
      </c>
      <c r="E331" s="713" t="s">
        <v>79</v>
      </c>
      <c r="F331" s="571"/>
      <c r="G331" s="707">
        <v>0</v>
      </c>
      <c r="H331" s="335">
        <v>0</v>
      </c>
      <c r="I331" s="335">
        <v>0</v>
      </c>
      <c r="J331" s="335">
        <v>0</v>
      </c>
      <c r="K331" s="410">
        <v>0</v>
      </c>
      <c r="L331" s="335">
        <v>0</v>
      </c>
      <c r="M331" s="335">
        <v>0</v>
      </c>
      <c r="N331" s="335">
        <v>0</v>
      </c>
      <c r="O331" s="335">
        <v>0</v>
      </c>
      <c r="P331" s="335">
        <v>0</v>
      </c>
      <c r="Q331" s="335">
        <v>0</v>
      </c>
      <c r="R331" s="335">
        <v>0</v>
      </c>
      <c r="S331" s="335">
        <v>0</v>
      </c>
      <c r="T331" s="335">
        <v>0</v>
      </c>
      <c r="U331" s="335">
        <v>0</v>
      </c>
      <c r="V331" s="335">
        <v>0</v>
      </c>
      <c r="W331" s="335">
        <v>0</v>
      </c>
      <c r="X331" s="335">
        <v>0</v>
      </c>
      <c r="Y331" s="335">
        <v>0</v>
      </c>
      <c r="Z331" s="335">
        <v>0</v>
      </c>
      <c r="AA331" s="335">
        <v>0</v>
      </c>
      <c r="AB331" s="335">
        <v>0</v>
      </c>
      <c r="AC331" s="335">
        <v>0</v>
      </c>
      <c r="AD331" s="335">
        <v>0</v>
      </c>
      <c r="AE331" s="335">
        <v>0</v>
      </c>
      <c r="AF331" s="376">
        <v>0</v>
      </c>
      <c r="AG331" s="308"/>
      <c r="AH331" s="300"/>
      <c r="AI331" s="300"/>
      <c r="AJ331" s="300"/>
    </row>
    <row r="332" spans="1:36" ht="15" customHeight="1" x14ac:dyDescent="0.25">
      <c r="A332" s="25"/>
      <c r="B332" s="572"/>
      <c r="C332" s="713"/>
      <c r="D332" s="713" t="s">
        <v>530</v>
      </c>
      <c r="E332" s="713" t="s">
        <v>79</v>
      </c>
      <c r="F332" s="571"/>
      <c r="G332" s="707">
        <v>0</v>
      </c>
      <c r="H332" s="335">
        <v>1</v>
      </c>
      <c r="I332" s="335">
        <v>1</v>
      </c>
      <c r="J332" s="335">
        <v>0</v>
      </c>
      <c r="K332" s="410">
        <v>0</v>
      </c>
      <c r="L332" s="335">
        <v>0</v>
      </c>
      <c r="M332" s="335">
        <v>1</v>
      </c>
      <c r="N332" s="335">
        <v>1</v>
      </c>
      <c r="O332" s="335">
        <v>0</v>
      </c>
      <c r="P332" s="335">
        <v>0</v>
      </c>
      <c r="Q332" s="335">
        <v>1</v>
      </c>
      <c r="R332" s="335">
        <v>1</v>
      </c>
      <c r="S332" s="335">
        <v>0</v>
      </c>
      <c r="T332" s="335">
        <v>0</v>
      </c>
      <c r="U332" s="335">
        <v>1</v>
      </c>
      <c r="V332" s="335">
        <v>1</v>
      </c>
      <c r="W332" s="335">
        <v>1</v>
      </c>
      <c r="X332" s="335">
        <v>0</v>
      </c>
      <c r="Y332" s="335">
        <v>0</v>
      </c>
      <c r="Z332" s="335">
        <v>1</v>
      </c>
      <c r="AA332" s="335">
        <v>1</v>
      </c>
      <c r="AB332" s="335">
        <v>1</v>
      </c>
      <c r="AC332" s="335">
        <v>1</v>
      </c>
      <c r="AD332" s="335">
        <v>0</v>
      </c>
      <c r="AE332" s="335">
        <v>0</v>
      </c>
      <c r="AF332" s="376">
        <v>1</v>
      </c>
      <c r="AG332" s="308"/>
      <c r="AH332" s="300"/>
      <c r="AI332" s="300"/>
      <c r="AJ332" s="300"/>
    </row>
    <row r="333" spans="1:36" ht="15" customHeight="1" x14ac:dyDescent="0.25">
      <c r="A333" s="25"/>
      <c r="B333" s="572"/>
      <c r="C333" s="713"/>
      <c r="D333" s="713" t="s">
        <v>531</v>
      </c>
      <c r="E333" s="713" t="s">
        <v>79</v>
      </c>
      <c r="F333" s="571"/>
      <c r="G333" s="707">
        <v>0</v>
      </c>
      <c r="H333" s="335">
        <v>0</v>
      </c>
      <c r="I333" s="335">
        <v>0</v>
      </c>
      <c r="J333" s="335">
        <v>0</v>
      </c>
      <c r="K333" s="410">
        <v>0</v>
      </c>
      <c r="L333" s="335">
        <v>0</v>
      </c>
      <c r="M333" s="335">
        <v>0</v>
      </c>
      <c r="N333" s="335">
        <v>0</v>
      </c>
      <c r="O333" s="335">
        <v>0</v>
      </c>
      <c r="P333" s="335">
        <v>0</v>
      </c>
      <c r="Q333" s="335">
        <v>0</v>
      </c>
      <c r="R333" s="335">
        <v>0</v>
      </c>
      <c r="S333" s="335">
        <v>0</v>
      </c>
      <c r="T333" s="335">
        <v>0</v>
      </c>
      <c r="U333" s="335">
        <v>0</v>
      </c>
      <c r="V333" s="335">
        <v>0</v>
      </c>
      <c r="W333" s="335">
        <v>0</v>
      </c>
      <c r="X333" s="335">
        <v>0</v>
      </c>
      <c r="Y333" s="335">
        <v>0</v>
      </c>
      <c r="Z333" s="335">
        <v>0</v>
      </c>
      <c r="AA333" s="335">
        <v>0</v>
      </c>
      <c r="AB333" s="335">
        <v>0</v>
      </c>
      <c r="AC333" s="335">
        <v>0</v>
      </c>
      <c r="AD333" s="335">
        <v>0</v>
      </c>
      <c r="AE333" s="335">
        <v>0</v>
      </c>
      <c r="AF333" s="376">
        <v>0</v>
      </c>
      <c r="AG333" s="308"/>
      <c r="AH333" s="300"/>
      <c r="AI333" s="300"/>
      <c r="AJ333" s="300"/>
    </row>
    <row r="334" spans="1:36" ht="15" customHeight="1" x14ac:dyDescent="0.25">
      <c r="A334" s="25"/>
      <c r="B334" s="572"/>
      <c r="C334" s="713"/>
      <c r="D334" s="713" t="s">
        <v>532</v>
      </c>
      <c r="E334" s="713"/>
      <c r="F334" s="571"/>
      <c r="G334" s="349"/>
      <c r="H334" s="349"/>
      <c r="I334" s="349"/>
      <c r="J334" s="349"/>
      <c r="K334" s="429"/>
      <c r="L334" s="349"/>
      <c r="M334" s="349"/>
      <c r="N334" s="349"/>
      <c r="O334" s="349"/>
      <c r="P334" s="349"/>
      <c r="Q334" s="349"/>
      <c r="R334" s="349"/>
      <c r="S334" s="349"/>
      <c r="T334" s="349"/>
      <c r="U334" s="349"/>
      <c r="V334" s="349"/>
      <c r="W334" s="349"/>
      <c r="X334" s="349"/>
      <c r="Y334" s="349"/>
      <c r="Z334" s="349"/>
      <c r="AA334" s="349"/>
      <c r="AB334" s="349"/>
      <c r="AC334" s="349"/>
      <c r="AD334" s="349"/>
      <c r="AE334" s="349"/>
      <c r="AF334" s="391"/>
      <c r="AG334" s="314"/>
      <c r="AH334" s="315"/>
      <c r="AI334" s="315"/>
      <c r="AJ334" s="623"/>
    </row>
    <row r="335" spans="1:36" ht="15" customHeight="1" x14ac:dyDescent="0.25">
      <c r="A335" s="25"/>
      <c r="B335" s="572"/>
      <c r="C335" s="713"/>
      <c r="D335" s="713" t="s">
        <v>533</v>
      </c>
      <c r="E335" s="713" t="s">
        <v>95</v>
      </c>
      <c r="F335" s="571"/>
      <c r="G335" s="707">
        <v>6940</v>
      </c>
      <c r="H335" s="335">
        <v>7491</v>
      </c>
      <c r="I335" s="335">
        <v>8252</v>
      </c>
      <c r="J335" s="335">
        <v>6926</v>
      </c>
      <c r="K335" s="410">
        <v>11801</v>
      </c>
      <c r="L335" s="335">
        <v>5517</v>
      </c>
      <c r="M335" s="335">
        <v>13500</v>
      </c>
      <c r="N335" s="335">
        <v>4942</v>
      </c>
      <c r="O335" s="335">
        <v>6200</v>
      </c>
      <c r="P335" s="335">
        <v>7984</v>
      </c>
      <c r="Q335" s="335">
        <v>2443</v>
      </c>
      <c r="R335" s="335">
        <v>3189</v>
      </c>
      <c r="S335" s="335">
        <v>7984</v>
      </c>
      <c r="T335" s="335">
        <v>5387</v>
      </c>
      <c r="U335" s="335">
        <v>0</v>
      </c>
      <c r="V335" s="335">
        <v>0</v>
      </c>
      <c r="W335" s="335">
        <v>5154</v>
      </c>
      <c r="X335" s="335">
        <v>7127</v>
      </c>
      <c r="Y335" s="335">
        <v>11500</v>
      </c>
      <c r="Z335" s="335">
        <v>5154</v>
      </c>
      <c r="AA335" s="335">
        <v>13025</v>
      </c>
      <c r="AB335" s="335">
        <v>0</v>
      </c>
      <c r="AC335" s="335">
        <v>5154</v>
      </c>
      <c r="AD335" s="335">
        <v>11550</v>
      </c>
      <c r="AE335" s="335">
        <v>4942</v>
      </c>
      <c r="AF335" s="376">
        <v>10417</v>
      </c>
      <c r="AG335" s="308"/>
      <c r="AH335" s="300"/>
      <c r="AI335" s="300"/>
      <c r="AJ335" s="300"/>
    </row>
    <row r="336" spans="1:36" ht="15" customHeight="1" x14ac:dyDescent="0.25">
      <c r="A336" s="25"/>
      <c r="B336" s="572"/>
      <c r="C336" s="713"/>
      <c r="D336" s="713" t="s">
        <v>534</v>
      </c>
      <c r="E336" s="713" t="s">
        <v>95</v>
      </c>
      <c r="F336" s="571"/>
      <c r="G336" s="707">
        <v>0</v>
      </c>
      <c r="H336" s="335">
        <v>0</v>
      </c>
      <c r="I336" s="335">
        <v>0</v>
      </c>
      <c r="J336" s="335">
        <v>0</v>
      </c>
      <c r="K336" s="410">
        <v>0</v>
      </c>
      <c r="L336" s="335">
        <v>0</v>
      </c>
      <c r="M336" s="335">
        <v>0</v>
      </c>
      <c r="N336" s="335">
        <v>0</v>
      </c>
      <c r="O336" s="335">
        <v>0</v>
      </c>
      <c r="P336" s="335">
        <v>0</v>
      </c>
      <c r="Q336" s="153">
        <v>500</v>
      </c>
      <c r="R336" s="153">
        <v>500</v>
      </c>
      <c r="S336" s="335">
        <v>0</v>
      </c>
      <c r="T336" s="335">
        <v>0</v>
      </c>
      <c r="U336" s="335">
        <v>0</v>
      </c>
      <c r="V336" s="335">
        <v>0</v>
      </c>
      <c r="W336" s="335">
        <v>0</v>
      </c>
      <c r="X336" s="335">
        <v>0</v>
      </c>
      <c r="Y336" s="335">
        <v>0</v>
      </c>
      <c r="Z336" s="335">
        <v>0</v>
      </c>
      <c r="AA336" s="335">
        <v>0</v>
      </c>
      <c r="AB336" s="335">
        <v>0</v>
      </c>
      <c r="AC336" s="335">
        <v>0</v>
      </c>
      <c r="AD336" s="335">
        <v>0</v>
      </c>
      <c r="AE336" s="335">
        <v>0</v>
      </c>
      <c r="AF336" s="376">
        <v>0</v>
      </c>
      <c r="AG336" s="308"/>
      <c r="AH336" s="300"/>
      <c r="AI336" s="300"/>
      <c r="AJ336" s="300"/>
    </row>
    <row r="337" spans="1:36" ht="15" customHeight="1" x14ac:dyDescent="0.25">
      <c r="A337" s="25"/>
      <c r="B337" s="572"/>
      <c r="C337" s="713"/>
      <c r="D337" s="713" t="s">
        <v>535</v>
      </c>
      <c r="E337" s="713" t="s">
        <v>95</v>
      </c>
      <c r="F337" s="571"/>
      <c r="G337" s="707">
        <v>0</v>
      </c>
      <c r="H337" s="335">
        <v>800</v>
      </c>
      <c r="I337" s="335">
        <v>518</v>
      </c>
      <c r="J337" s="335">
        <v>0</v>
      </c>
      <c r="K337" s="410">
        <v>0</v>
      </c>
      <c r="L337" s="335">
        <v>227</v>
      </c>
      <c r="M337" s="335">
        <v>340</v>
      </c>
      <c r="N337" s="335">
        <v>220</v>
      </c>
      <c r="O337" s="335">
        <v>0</v>
      </c>
      <c r="P337" s="335">
        <v>0</v>
      </c>
      <c r="Q337" s="335">
        <v>140</v>
      </c>
      <c r="R337" s="153">
        <v>750</v>
      </c>
      <c r="S337" s="335">
        <v>0</v>
      </c>
      <c r="T337" s="335">
        <v>0</v>
      </c>
      <c r="U337" s="335">
        <v>495</v>
      </c>
      <c r="V337" s="335">
        <v>2000</v>
      </c>
      <c r="W337" s="335">
        <v>120</v>
      </c>
      <c r="X337" s="335">
        <v>50</v>
      </c>
      <c r="Y337" s="335">
        <v>0</v>
      </c>
      <c r="Z337" s="335">
        <v>150</v>
      </c>
      <c r="AA337" s="335">
        <v>900</v>
      </c>
      <c r="AB337" s="335">
        <v>495</v>
      </c>
      <c r="AC337" s="335">
        <v>25</v>
      </c>
      <c r="AD337" s="335">
        <v>0</v>
      </c>
      <c r="AE337" s="335">
        <v>220</v>
      </c>
      <c r="AF337" s="376">
        <v>140</v>
      </c>
      <c r="AG337" s="308"/>
      <c r="AH337" s="300"/>
      <c r="AI337" s="300"/>
      <c r="AJ337" s="300"/>
    </row>
    <row r="338" spans="1:36" ht="15" customHeight="1" x14ac:dyDescent="0.25">
      <c r="A338" s="25"/>
      <c r="B338" s="572"/>
      <c r="C338" s="713"/>
      <c r="D338" s="713" t="s">
        <v>536</v>
      </c>
      <c r="E338" s="713" t="s">
        <v>95</v>
      </c>
      <c r="F338" s="571"/>
      <c r="G338" s="707">
        <v>0</v>
      </c>
      <c r="H338" s="335">
        <v>0</v>
      </c>
      <c r="I338" s="335">
        <v>0</v>
      </c>
      <c r="J338" s="335">
        <v>0</v>
      </c>
      <c r="K338" s="410">
        <v>0</v>
      </c>
      <c r="L338" s="335">
        <v>0</v>
      </c>
      <c r="M338" s="335">
        <v>0</v>
      </c>
      <c r="N338" s="335">
        <v>0</v>
      </c>
      <c r="O338" s="335">
        <v>0</v>
      </c>
      <c r="P338" s="335">
        <v>0</v>
      </c>
      <c r="Q338" s="153">
        <v>800</v>
      </c>
      <c r="R338" s="153">
        <v>800</v>
      </c>
      <c r="S338" s="335">
        <v>0</v>
      </c>
      <c r="T338" s="335">
        <v>0</v>
      </c>
      <c r="U338" s="335">
        <v>0</v>
      </c>
      <c r="V338" s="335">
        <v>0</v>
      </c>
      <c r="W338" s="335">
        <v>0</v>
      </c>
      <c r="X338" s="335">
        <v>0</v>
      </c>
      <c r="Y338" s="335">
        <v>0</v>
      </c>
      <c r="Z338" s="335">
        <v>0</v>
      </c>
      <c r="AA338" s="335">
        <v>0</v>
      </c>
      <c r="AB338" s="335">
        <v>0</v>
      </c>
      <c r="AC338" s="335">
        <v>0</v>
      </c>
      <c r="AD338" s="335">
        <v>0</v>
      </c>
      <c r="AE338" s="335">
        <v>0</v>
      </c>
      <c r="AF338" s="376">
        <v>0</v>
      </c>
      <c r="AG338" s="308"/>
      <c r="AH338" s="300"/>
      <c r="AI338" s="300"/>
      <c r="AJ338" s="300"/>
    </row>
    <row r="339" spans="1:36" ht="15" customHeight="1" x14ac:dyDescent="0.25">
      <c r="A339" s="25"/>
      <c r="B339" s="572"/>
      <c r="C339" s="713"/>
      <c r="D339" s="713" t="s">
        <v>537</v>
      </c>
      <c r="E339" s="713" t="s">
        <v>96</v>
      </c>
      <c r="F339" s="571"/>
      <c r="G339" s="708">
        <v>250000</v>
      </c>
      <c r="H339" s="153">
        <v>250000</v>
      </c>
      <c r="I339" s="153">
        <v>250000</v>
      </c>
      <c r="J339" s="153">
        <v>250000</v>
      </c>
      <c r="K339" s="413">
        <v>250000</v>
      </c>
      <c r="L339" s="153">
        <v>250000</v>
      </c>
      <c r="M339" s="153">
        <v>250000</v>
      </c>
      <c r="N339" s="153">
        <v>250000</v>
      </c>
      <c r="O339" s="153">
        <v>250000</v>
      </c>
      <c r="P339" s="153">
        <v>250000</v>
      </c>
      <c r="Q339" s="153">
        <v>250000</v>
      </c>
      <c r="R339" s="153">
        <v>250000</v>
      </c>
      <c r="S339" s="153">
        <v>250000</v>
      </c>
      <c r="T339" s="153">
        <v>250000</v>
      </c>
      <c r="U339" s="153">
        <v>250000</v>
      </c>
      <c r="V339" s="153">
        <v>250000</v>
      </c>
      <c r="W339" s="153">
        <v>250000</v>
      </c>
      <c r="X339" s="153">
        <v>250000</v>
      </c>
      <c r="Y339" s="153">
        <v>250000</v>
      </c>
      <c r="Z339" s="153">
        <v>250000</v>
      </c>
      <c r="AA339" s="153">
        <v>250000</v>
      </c>
      <c r="AB339" s="153">
        <v>250000</v>
      </c>
      <c r="AC339" s="153">
        <v>250000</v>
      </c>
      <c r="AD339" s="153">
        <v>250000</v>
      </c>
      <c r="AE339" s="153">
        <v>250000</v>
      </c>
      <c r="AF339" s="393">
        <v>250000</v>
      </c>
      <c r="AG339" s="300"/>
      <c r="AH339" s="300"/>
      <c r="AI339" s="300"/>
      <c r="AJ339" s="300"/>
    </row>
    <row r="340" spans="1:36" ht="15" customHeight="1" x14ac:dyDescent="0.25">
      <c r="A340" s="25"/>
      <c r="B340" s="572"/>
      <c r="C340" s="713"/>
      <c r="D340" s="713"/>
      <c r="E340" s="713"/>
      <c r="F340" s="571"/>
      <c r="G340" s="158"/>
      <c r="H340" s="158"/>
      <c r="I340" s="158"/>
      <c r="J340" s="158"/>
      <c r="K340" s="427"/>
      <c r="L340" s="158"/>
      <c r="M340" s="158"/>
      <c r="N340" s="158"/>
      <c r="O340" s="158"/>
      <c r="P340" s="158"/>
      <c r="Q340" s="158"/>
      <c r="R340" s="158"/>
      <c r="S340" s="158"/>
      <c r="T340" s="158"/>
      <c r="U340" s="346"/>
      <c r="V340" s="346"/>
      <c r="W340" s="346"/>
      <c r="X340" s="346"/>
      <c r="Y340" s="346"/>
      <c r="Z340" s="346"/>
      <c r="AA340" s="346"/>
      <c r="AB340" s="346"/>
      <c r="AC340" s="346"/>
      <c r="AD340" s="346"/>
      <c r="AE340" s="346"/>
      <c r="AF340" s="389"/>
      <c r="AG340" s="295"/>
      <c r="AH340" s="295"/>
      <c r="AI340" s="295"/>
      <c r="AJ340" s="617"/>
    </row>
    <row r="341" spans="1:36" ht="15" customHeight="1" x14ac:dyDescent="0.35">
      <c r="A341" s="25"/>
      <c r="B341" s="572"/>
      <c r="C341" s="713" t="s">
        <v>97</v>
      </c>
      <c r="D341" s="713"/>
      <c r="E341" s="713" t="s">
        <v>692</v>
      </c>
      <c r="F341" s="571"/>
      <c r="G341" s="708">
        <v>0.5</v>
      </c>
      <c r="H341" s="153">
        <v>0.5</v>
      </c>
      <c r="I341" s="153">
        <v>0.5</v>
      </c>
      <c r="J341" s="153">
        <v>0.5</v>
      </c>
      <c r="K341" s="413">
        <v>0.5</v>
      </c>
      <c r="L341" s="153">
        <v>0.5</v>
      </c>
      <c r="M341" s="153">
        <v>0.5</v>
      </c>
      <c r="N341" s="153">
        <v>0.5</v>
      </c>
      <c r="O341" s="153">
        <v>0.5</v>
      </c>
      <c r="P341" s="153">
        <v>0.5</v>
      </c>
      <c r="Q341" s="153">
        <v>0.5</v>
      </c>
      <c r="R341" s="153">
        <v>0.5</v>
      </c>
      <c r="S341" s="153">
        <v>0.5</v>
      </c>
      <c r="T341" s="153">
        <v>0.5</v>
      </c>
      <c r="U341" s="153">
        <v>0.5</v>
      </c>
      <c r="V341" s="153">
        <v>0.5</v>
      </c>
      <c r="W341" s="153">
        <v>0.5</v>
      </c>
      <c r="X341" s="153">
        <v>0.5</v>
      </c>
      <c r="Y341" s="153">
        <v>0.5</v>
      </c>
      <c r="Z341" s="153">
        <v>0.5</v>
      </c>
      <c r="AA341" s="153">
        <v>0.5</v>
      </c>
      <c r="AB341" s="153">
        <v>0.5</v>
      </c>
      <c r="AC341" s="153">
        <v>0.5</v>
      </c>
      <c r="AD341" s="153">
        <v>0.5</v>
      </c>
      <c r="AE341" s="153">
        <v>0.5</v>
      </c>
      <c r="AF341" s="393">
        <v>0.5</v>
      </c>
      <c r="AG341" s="299"/>
      <c r="AH341" s="299"/>
      <c r="AI341" s="299"/>
      <c r="AJ341" s="299"/>
    </row>
    <row r="342" spans="1:36" ht="15" customHeight="1" x14ac:dyDescent="0.2">
      <c r="A342" s="25"/>
      <c r="B342" s="703"/>
      <c r="C342" s="704"/>
      <c r="D342" s="705"/>
      <c r="E342" s="704"/>
      <c r="F342" s="556"/>
      <c r="G342" s="145"/>
      <c r="H342" s="145"/>
      <c r="I342" s="145"/>
      <c r="J342" s="145"/>
      <c r="K342" s="430"/>
      <c r="L342" s="145"/>
      <c r="M342" s="145"/>
      <c r="N342" s="145"/>
      <c r="O342" s="145"/>
      <c r="P342" s="145"/>
      <c r="Q342" s="145"/>
      <c r="R342" s="145"/>
      <c r="S342" s="143"/>
      <c r="T342" s="143"/>
      <c r="U342" s="143"/>
      <c r="V342" s="143"/>
      <c r="W342" s="143"/>
      <c r="X342" s="143"/>
      <c r="Y342" s="143"/>
      <c r="Z342" s="143"/>
      <c r="AA342" s="143"/>
      <c r="AB342" s="143"/>
      <c r="AC342" s="143"/>
      <c r="AD342" s="143"/>
      <c r="AE342" s="143"/>
      <c r="AF342" s="373"/>
      <c r="AG342" s="316"/>
      <c r="AH342" s="316"/>
      <c r="AI342" s="316"/>
      <c r="AJ342" s="624"/>
    </row>
    <row r="343" spans="1:36" ht="15" customHeight="1" x14ac:dyDescent="0.2">
      <c r="A343" s="25"/>
      <c r="B343" s="703"/>
      <c r="C343" s="704"/>
      <c r="D343" s="705"/>
      <c r="E343" s="704"/>
      <c r="F343" s="556"/>
      <c r="G343" s="145"/>
      <c r="H343" s="145"/>
      <c r="I343" s="145"/>
      <c r="J343" s="145"/>
      <c r="K343" s="430"/>
      <c r="L343" s="145"/>
      <c r="M343" s="145"/>
      <c r="N343" s="145"/>
      <c r="O343" s="145"/>
      <c r="P343" s="145"/>
      <c r="Q343" s="145"/>
      <c r="R343" s="145"/>
      <c r="S343" s="143"/>
      <c r="T343" s="143"/>
      <c r="U343" s="143"/>
      <c r="V343" s="143"/>
      <c r="W343" s="143"/>
      <c r="X343" s="143"/>
      <c r="Y343" s="143"/>
      <c r="Z343" s="143"/>
      <c r="AA343" s="143"/>
      <c r="AB343" s="143"/>
      <c r="AC343" s="143"/>
      <c r="AD343" s="143"/>
      <c r="AE343" s="143"/>
      <c r="AF343" s="373"/>
      <c r="AG343" s="316"/>
      <c r="AH343" s="316"/>
      <c r="AI343" s="316"/>
      <c r="AJ343" s="624"/>
    </row>
    <row r="344" spans="1:36" ht="15" customHeight="1" x14ac:dyDescent="0.2">
      <c r="A344" s="25"/>
      <c r="B344" s="470"/>
      <c r="C344" s="706"/>
      <c r="D344" s="705"/>
      <c r="E344" s="704"/>
      <c r="F344" s="556"/>
      <c r="G344" s="145"/>
      <c r="H344" s="145"/>
      <c r="I344" s="145"/>
      <c r="J344" s="145"/>
      <c r="K344" s="430"/>
      <c r="L344" s="145"/>
      <c r="M344" s="145"/>
      <c r="N344" s="145"/>
      <c r="O344" s="145"/>
      <c r="P344" s="145"/>
      <c r="Q344" s="145"/>
      <c r="R344" s="145"/>
      <c r="S344" s="143"/>
      <c r="T344" s="143"/>
      <c r="U344" s="143"/>
      <c r="V344" s="143"/>
      <c r="W344" s="143"/>
      <c r="X344" s="143"/>
      <c r="Y344" s="143"/>
      <c r="Z344" s="143"/>
      <c r="AA344" s="143"/>
      <c r="AB344" s="143"/>
      <c r="AC344" s="143"/>
      <c r="AD344" s="143"/>
      <c r="AE344" s="143"/>
      <c r="AF344" s="373"/>
      <c r="AG344" s="316"/>
      <c r="AH344" s="316"/>
      <c r="AI344" s="316"/>
      <c r="AJ344" s="624"/>
    </row>
    <row r="345" spans="1:36" ht="15" customHeight="1" x14ac:dyDescent="0.2">
      <c r="A345" s="25"/>
      <c r="B345" s="703" t="s">
        <v>98</v>
      </c>
      <c r="C345" s="704"/>
      <c r="D345" s="705"/>
      <c r="E345" s="704"/>
      <c r="F345" s="556"/>
      <c r="G345" s="145"/>
      <c r="H345" s="145"/>
      <c r="I345" s="145"/>
      <c r="J345" s="145"/>
      <c r="K345" s="430"/>
      <c r="L345" s="145"/>
      <c r="M345" s="145"/>
      <c r="N345" s="145"/>
      <c r="O345" s="145"/>
      <c r="P345" s="145"/>
      <c r="Q345" s="145"/>
      <c r="R345" s="145"/>
      <c r="S345" s="143"/>
      <c r="T345" s="143"/>
      <c r="U345" s="143"/>
      <c r="V345" s="143"/>
      <c r="W345" s="143"/>
      <c r="X345" s="143"/>
      <c r="Y345" s="143"/>
      <c r="Z345" s="143"/>
      <c r="AA345" s="143"/>
      <c r="AB345" s="143"/>
      <c r="AC345" s="143"/>
      <c r="AD345" s="143"/>
      <c r="AE345" s="143"/>
      <c r="AF345" s="373"/>
      <c r="AG345" s="316"/>
      <c r="AH345" s="316"/>
      <c r="AI345" s="316"/>
      <c r="AJ345" s="624"/>
    </row>
    <row r="346" spans="1:36" ht="15" customHeight="1" x14ac:dyDescent="0.2">
      <c r="A346" s="25"/>
      <c r="B346" s="703"/>
      <c r="C346" s="704"/>
      <c r="D346" s="705"/>
      <c r="E346" s="704"/>
      <c r="F346" s="556"/>
      <c r="G346" s="145"/>
      <c r="H346" s="145"/>
      <c r="I346" s="145"/>
      <c r="J346" s="145"/>
      <c r="K346" s="430"/>
      <c r="L346" s="145"/>
      <c r="M346" s="145"/>
      <c r="N346" s="145"/>
      <c r="O346" s="145"/>
      <c r="P346" s="145"/>
      <c r="Q346" s="145"/>
      <c r="R346" s="145"/>
      <c r="S346" s="143"/>
      <c r="T346" s="143"/>
      <c r="U346" s="143"/>
      <c r="V346" s="143"/>
      <c r="W346" s="143"/>
      <c r="X346" s="143"/>
      <c r="Y346" s="143"/>
      <c r="Z346" s="143"/>
      <c r="AA346" s="143"/>
      <c r="AB346" s="143"/>
      <c r="AC346" s="143"/>
      <c r="AD346" s="143"/>
      <c r="AE346" s="143"/>
      <c r="AF346" s="373"/>
      <c r="AG346" s="316"/>
      <c r="AH346" s="316"/>
      <c r="AI346" s="316"/>
      <c r="AJ346" s="624"/>
    </row>
    <row r="347" spans="1:36" ht="15" customHeight="1" x14ac:dyDescent="0.2">
      <c r="A347" s="25"/>
      <c r="B347" s="470"/>
      <c r="C347" s="706"/>
      <c r="D347" s="706"/>
      <c r="E347" s="706"/>
      <c r="F347" s="550"/>
      <c r="G347" s="143"/>
      <c r="H347" s="143"/>
      <c r="I347" s="143"/>
      <c r="J347" s="143"/>
      <c r="K347" s="407"/>
      <c r="L347" s="143"/>
      <c r="M347" s="143"/>
      <c r="N347" s="143"/>
      <c r="O347" s="143"/>
      <c r="P347" s="143"/>
      <c r="Q347" s="143"/>
      <c r="R347" s="143"/>
      <c r="S347" s="143"/>
      <c r="T347" s="143"/>
      <c r="U347" s="143"/>
      <c r="V347" s="143"/>
      <c r="W347" s="143"/>
      <c r="X347" s="143"/>
      <c r="Y347" s="143"/>
      <c r="Z347" s="143"/>
      <c r="AA347" s="143"/>
      <c r="AB347" s="143"/>
      <c r="AC347" s="143"/>
      <c r="AD347" s="143"/>
      <c r="AE347" s="143"/>
      <c r="AF347" s="372"/>
      <c r="AG347" s="316"/>
      <c r="AH347" s="316"/>
      <c r="AI347" s="316"/>
      <c r="AJ347" s="624"/>
    </row>
    <row r="348" spans="1:36" s="473" customFormat="1" ht="15" customHeight="1" x14ac:dyDescent="0.25">
      <c r="A348" s="25"/>
      <c r="B348" s="171" t="s">
        <v>99</v>
      </c>
      <c r="C348" s="171"/>
      <c r="D348" s="439"/>
      <c r="E348" s="439"/>
      <c r="F348" s="440"/>
      <c r="G348" s="440"/>
      <c r="H348" s="440"/>
      <c r="I348" s="440"/>
      <c r="J348" s="440"/>
      <c r="K348" s="440"/>
      <c r="L348" s="440"/>
      <c r="M348" s="440"/>
      <c r="N348" s="440"/>
      <c r="O348" s="440"/>
      <c r="P348" s="440"/>
      <c r="Q348" s="440"/>
      <c r="R348" s="440"/>
      <c r="S348" s="440"/>
      <c r="T348" s="440"/>
      <c r="U348" s="440"/>
      <c r="V348" s="440"/>
      <c r="W348" s="440"/>
      <c r="X348" s="440"/>
      <c r="Y348" s="440"/>
      <c r="Z348" s="440"/>
      <c r="AA348" s="440"/>
      <c r="AB348" s="440"/>
      <c r="AC348" s="440"/>
      <c r="AD348" s="440"/>
      <c r="AE348" s="440"/>
      <c r="AF348" s="440"/>
      <c r="AG348" s="440"/>
      <c r="AH348" s="440"/>
      <c r="AI348" s="440"/>
      <c r="AJ348" s="440"/>
    </row>
    <row r="349" spans="1:36" s="473" customFormat="1" ht="15" customHeight="1" x14ac:dyDescent="0.25">
      <c r="A349" s="25"/>
      <c r="C349" s="375"/>
      <c r="D349" s="375"/>
      <c r="E349" s="375"/>
      <c r="F349" s="714"/>
      <c r="G349" s="350"/>
      <c r="H349" s="350"/>
      <c r="I349" s="350"/>
      <c r="J349" s="350"/>
      <c r="K349" s="431"/>
      <c r="L349" s="350"/>
      <c r="M349" s="350"/>
      <c r="N349" s="350"/>
      <c r="O349" s="350"/>
      <c r="P349" s="350"/>
      <c r="Q349" s="350"/>
      <c r="R349" s="350"/>
      <c r="S349" s="350" t="s">
        <v>66</v>
      </c>
      <c r="T349" s="350" t="s">
        <v>66</v>
      </c>
      <c r="U349" s="350" t="s">
        <v>66</v>
      </c>
      <c r="V349" s="350" t="s">
        <v>66</v>
      </c>
      <c r="W349" s="350" t="s">
        <v>66</v>
      </c>
      <c r="X349" s="350" t="s">
        <v>66</v>
      </c>
      <c r="Y349" s="350"/>
      <c r="Z349" s="350"/>
      <c r="AA349" s="350"/>
      <c r="AB349" s="350"/>
      <c r="AC349" s="350"/>
      <c r="AD349" s="350"/>
      <c r="AE349" s="350"/>
      <c r="AF349" s="375"/>
      <c r="AG349" s="317"/>
      <c r="AH349" s="317"/>
      <c r="AI349" s="317"/>
      <c r="AJ349" s="625"/>
    </row>
    <row r="350" spans="1:36" s="473" customFormat="1" ht="15" customHeight="1" x14ac:dyDescent="0.25">
      <c r="A350" s="25"/>
      <c r="C350" s="375"/>
      <c r="D350" s="375"/>
      <c r="E350" s="375"/>
      <c r="F350" s="714"/>
      <c r="G350" s="350"/>
      <c r="H350" s="350"/>
      <c r="I350" s="350"/>
      <c r="J350" s="350"/>
      <c r="K350" s="431"/>
      <c r="L350" s="350"/>
      <c r="M350" s="350"/>
      <c r="N350" s="350"/>
      <c r="O350" s="350"/>
      <c r="P350" s="350"/>
      <c r="Q350" s="350"/>
      <c r="R350" s="350"/>
      <c r="S350" s="350"/>
      <c r="T350" s="350"/>
      <c r="U350" s="350"/>
      <c r="V350" s="350"/>
      <c r="W350" s="350"/>
      <c r="X350" s="350"/>
      <c r="Y350" s="350"/>
      <c r="Z350" s="350"/>
      <c r="AA350" s="350"/>
      <c r="AB350" s="350"/>
      <c r="AC350" s="350"/>
      <c r="AD350" s="350"/>
      <c r="AE350" s="350"/>
      <c r="AF350" s="375"/>
      <c r="AG350" s="317"/>
      <c r="AH350" s="317"/>
      <c r="AI350" s="317"/>
      <c r="AJ350" s="625"/>
    </row>
    <row r="351" spans="1:36" ht="15" customHeight="1" x14ac:dyDescent="0.2">
      <c r="A351" s="25"/>
      <c r="B351" s="715"/>
      <c r="C351" s="716" t="s">
        <v>54</v>
      </c>
      <c r="D351" s="716"/>
      <c r="E351" s="716"/>
      <c r="F351" s="547"/>
      <c r="G351" s="141" t="s">
        <v>748</v>
      </c>
      <c r="H351" s="141" t="s">
        <v>749</v>
      </c>
      <c r="I351" s="141" t="s">
        <v>750</v>
      </c>
      <c r="J351" s="141" t="s">
        <v>751</v>
      </c>
      <c r="K351" s="409" t="s">
        <v>748</v>
      </c>
      <c r="L351" s="141" t="s">
        <v>752</v>
      </c>
      <c r="M351" s="141" t="s">
        <v>753</v>
      </c>
      <c r="N351" s="141" t="s">
        <v>754</v>
      </c>
      <c r="O351" s="141" t="s">
        <v>794</v>
      </c>
      <c r="P351" s="141" t="s">
        <v>795</v>
      </c>
      <c r="Q351" s="141" t="s">
        <v>755</v>
      </c>
      <c r="R351" s="141" t="s">
        <v>756</v>
      </c>
      <c r="S351" s="141" t="s">
        <v>757</v>
      </c>
      <c r="T351" s="141" t="s">
        <v>758</v>
      </c>
      <c r="U351" s="141" t="s">
        <v>759</v>
      </c>
      <c r="V351" s="141" t="s">
        <v>760</v>
      </c>
      <c r="W351" s="141" t="s">
        <v>761</v>
      </c>
      <c r="X351" s="141" t="s">
        <v>762</v>
      </c>
      <c r="Y351" s="141" t="s">
        <v>763</v>
      </c>
      <c r="Z351" s="141" t="s">
        <v>764</v>
      </c>
      <c r="AA351" s="141" t="s">
        <v>765</v>
      </c>
      <c r="AB351" s="141" t="s">
        <v>766</v>
      </c>
      <c r="AC351" s="141" t="s">
        <v>767</v>
      </c>
      <c r="AD351" s="141" t="s">
        <v>768</v>
      </c>
      <c r="AE351" s="141"/>
      <c r="AF351" s="374" t="s">
        <v>748</v>
      </c>
      <c r="AG351" s="318"/>
      <c r="AH351" s="318"/>
      <c r="AI351" s="318"/>
      <c r="AJ351" s="626"/>
    </row>
    <row r="352" spans="1:36" ht="15" customHeight="1" x14ac:dyDescent="0.2">
      <c r="A352" s="25"/>
      <c r="B352" s="470"/>
      <c r="C352" s="706"/>
      <c r="D352" s="706"/>
      <c r="E352" s="706"/>
      <c r="F352" s="550"/>
      <c r="G352" s="143"/>
      <c r="H352" s="143"/>
      <c r="I352" s="143"/>
      <c r="J352" s="143"/>
      <c r="K352" s="407"/>
      <c r="L352" s="143"/>
      <c r="M352" s="143"/>
      <c r="N352" s="143"/>
      <c r="O352" s="143"/>
      <c r="P352" s="143"/>
      <c r="Q352" s="143"/>
      <c r="R352" s="143"/>
      <c r="S352" s="143"/>
      <c r="T352" s="143"/>
      <c r="U352" s="143"/>
      <c r="V352" s="143"/>
      <c r="W352" s="143"/>
      <c r="X352" s="143"/>
      <c r="Y352" s="143"/>
      <c r="Z352" s="143"/>
      <c r="AA352" s="143"/>
      <c r="AB352" s="143"/>
      <c r="AC352" s="143"/>
      <c r="AD352" s="143"/>
      <c r="AE352" s="143"/>
      <c r="AF352" s="372"/>
      <c r="AG352" s="316"/>
      <c r="AH352" s="316"/>
      <c r="AI352" s="316"/>
      <c r="AJ352" s="624"/>
    </row>
    <row r="353" spans="1:36" ht="15" customHeight="1" x14ac:dyDescent="0.25">
      <c r="A353" s="25"/>
      <c r="B353" s="572"/>
      <c r="C353" s="713" t="s">
        <v>100</v>
      </c>
      <c r="D353" s="713"/>
      <c r="E353" s="713"/>
      <c r="F353" s="571"/>
      <c r="G353" s="436" t="s">
        <v>76</v>
      </c>
      <c r="H353" s="146" t="s">
        <v>48</v>
      </c>
      <c r="I353" s="146" t="s">
        <v>540</v>
      </c>
      <c r="J353" s="146" t="s">
        <v>121</v>
      </c>
      <c r="K353" s="432" t="s">
        <v>58</v>
      </c>
      <c r="L353" s="146" t="s">
        <v>0</v>
      </c>
      <c r="M353" s="146" t="s">
        <v>60</v>
      </c>
      <c r="N353" s="146" t="s">
        <v>4</v>
      </c>
      <c r="O353" s="146" t="s">
        <v>57</v>
      </c>
      <c r="P353" s="146" t="s">
        <v>56</v>
      </c>
      <c r="Q353" s="146" t="s">
        <v>127</v>
      </c>
      <c r="R353" s="146" t="s">
        <v>405</v>
      </c>
      <c r="S353" s="146" t="s">
        <v>294</v>
      </c>
      <c r="T353" s="146" t="s">
        <v>123</v>
      </c>
      <c r="U353" s="146" t="s">
        <v>59</v>
      </c>
      <c r="V353" s="146" t="s">
        <v>140</v>
      </c>
      <c r="W353" s="146" t="s">
        <v>75</v>
      </c>
      <c r="X353" s="146" t="s">
        <v>120</v>
      </c>
      <c r="Y353" s="146" t="s">
        <v>125</v>
      </c>
      <c r="Z353" s="146" t="s">
        <v>8</v>
      </c>
      <c r="AA353" s="146" t="s">
        <v>6</v>
      </c>
      <c r="AB353" s="146" t="s">
        <v>124</v>
      </c>
      <c r="AC353" s="146" t="s">
        <v>539</v>
      </c>
      <c r="AD353" s="146" t="s">
        <v>122</v>
      </c>
      <c r="AE353" s="146" t="s">
        <v>101</v>
      </c>
      <c r="AF353" s="397" t="s">
        <v>61</v>
      </c>
      <c r="AG353" s="319"/>
      <c r="AH353" s="319"/>
      <c r="AI353" s="319"/>
      <c r="AJ353" s="627"/>
    </row>
    <row r="354" spans="1:36" ht="15" customHeight="1" x14ac:dyDescent="0.25">
      <c r="A354" s="25"/>
      <c r="B354" s="572"/>
      <c r="C354" s="713"/>
      <c r="D354" s="713"/>
      <c r="E354" s="713"/>
      <c r="F354" s="571"/>
      <c r="G354" s="351"/>
      <c r="H354" s="351"/>
      <c r="I354" s="351"/>
      <c r="J354" s="351"/>
      <c r="K354" s="727"/>
      <c r="L354" s="351"/>
      <c r="M354" s="351"/>
      <c r="N354" s="351"/>
      <c r="O354" s="351"/>
      <c r="P354" s="351"/>
      <c r="Q354" s="351"/>
      <c r="R354" s="351"/>
      <c r="S354" s="351"/>
      <c r="T354" s="351"/>
      <c r="U354" s="351"/>
      <c r="V354" s="351"/>
      <c r="W354" s="351"/>
      <c r="X354" s="351"/>
      <c r="Y354" s="351"/>
      <c r="Z354" s="351"/>
      <c r="AA354" s="351"/>
      <c r="AB354" s="351"/>
      <c r="AC354" s="351"/>
      <c r="AD354" s="351"/>
      <c r="AE354" s="351"/>
      <c r="AF354" s="400"/>
      <c r="AG354" s="316"/>
      <c r="AH354" s="316"/>
      <c r="AI354" s="316"/>
      <c r="AJ354" s="624"/>
    </row>
    <row r="355" spans="1:36" ht="15" customHeight="1" x14ac:dyDescent="0.25">
      <c r="A355" s="25"/>
      <c r="B355" s="572"/>
      <c r="C355" s="713" t="s">
        <v>102</v>
      </c>
      <c r="D355" s="713"/>
      <c r="E355" s="713"/>
      <c r="F355" s="571"/>
      <c r="G355" s="351"/>
      <c r="H355" s="351"/>
      <c r="I355" s="351"/>
      <c r="J355" s="351"/>
      <c r="K355" s="727"/>
      <c r="L355" s="351"/>
      <c r="M355" s="351"/>
      <c r="N355" s="351"/>
      <c r="O355" s="351"/>
      <c r="P355" s="351"/>
      <c r="Q355" s="351"/>
      <c r="R355" s="351"/>
      <c r="S355" s="351"/>
      <c r="T355" s="351"/>
      <c r="U355" s="351"/>
      <c r="V355" s="351"/>
      <c r="W355" s="351"/>
      <c r="X355" s="351"/>
      <c r="Y355" s="351"/>
      <c r="Z355" s="351"/>
      <c r="AA355" s="351"/>
      <c r="AB355" s="351"/>
      <c r="AC355" s="351"/>
      <c r="AD355" s="351"/>
      <c r="AE355" s="351"/>
      <c r="AF355" s="400"/>
      <c r="AG355" s="316"/>
      <c r="AH355" s="316"/>
      <c r="AI355" s="316"/>
      <c r="AJ355" s="624"/>
    </row>
    <row r="356" spans="1:36" ht="15" customHeight="1" x14ac:dyDescent="0.25">
      <c r="A356" s="25"/>
      <c r="B356" s="470"/>
      <c r="C356" s="713"/>
      <c r="D356" s="713" t="s">
        <v>693</v>
      </c>
      <c r="E356" s="713" t="s">
        <v>103</v>
      </c>
      <c r="F356" s="571"/>
      <c r="G356" s="437">
        <v>0</v>
      </c>
      <c r="H356" s="147">
        <v>0</v>
      </c>
      <c r="I356" s="147">
        <v>0</v>
      </c>
      <c r="J356" s="147">
        <v>0</v>
      </c>
      <c r="K356" s="434">
        <v>0</v>
      </c>
      <c r="L356" s="147">
        <v>0</v>
      </c>
      <c r="M356" s="147">
        <v>0</v>
      </c>
      <c r="N356" s="147">
        <v>0</v>
      </c>
      <c r="O356" s="147">
        <v>0</v>
      </c>
      <c r="P356" s="147">
        <v>0</v>
      </c>
      <c r="Q356" s="147">
        <v>0</v>
      </c>
      <c r="R356" s="147">
        <v>0</v>
      </c>
      <c r="S356" s="146">
        <v>0</v>
      </c>
      <c r="T356" s="146">
        <v>0</v>
      </c>
      <c r="U356" s="146">
        <v>0</v>
      </c>
      <c r="V356" s="146">
        <v>0</v>
      </c>
      <c r="W356" s="146">
        <v>0</v>
      </c>
      <c r="X356" s="146">
        <v>0</v>
      </c>
      <c r="Y356" s="146">
        <v>0</v>
      </c>
      <c r="Z356" s="146">
        <v>0</v>
      </c>
      <c r="AA356" s="146">
        <v>0</v>
      </c>
      <c r="AB356" s="146">
        <v>0</v>
      </c>
      <c r="AC356" s="146">
        <v>0</v>
      </c>
      <c r="AD356" s="146">
        <v>0</v>
      </c>
      <c r="AE356" s="146">
        <v>0</v>
      </c>
      <c r="AF356" s="398">
        <v>0</v>
      </c>
      <c r="AG356" s="320"/>
      <c r="AH356" s="320"/>
      <c r="AI356" s="320"/>
      <c r="AJ356" s="320"/>
    </row>
    <row r="357" spans="1:36" ht="15" customHeight="1" x14ac:dyDescent="0.35">
      <c r="A357" s="25"/>
      <c r="B357" s="470"/>
      <c r="C357" s="713"/>
      <c r="D357" s="713" t="s">
        <v>694</v>
      </c>
      <c r="E357" s="713" t="s">
        <v>692</v>
      </c>
      <c r="F357" s="571"/>
      <c r="G357" s="438">
        <v>0</v>
      </c>
      <c r="H357" s="148">
        <v>0</v>
      </c>
      <c r="I357" s="148">
        <v>0</v>
      </c>
      <c r="J357" s="148">
        <v>0</v>
      </c>
      <c r="K357" s="435">
        <v>0</v>
      </c>
      <c r="L357" s="148">
        <v>0</v>
      </c>
      <c r="M357" s="148">
        <v>0</v>
      </c>
      <c r="N357" s="148">
        <v>0</v>
      </c>
      <c r="O357" s="148">
        <v>0</v>
      </c>
      <c r="P357" s="148">
        <v>0</v>
      </c>
      <c r="Q357" s="148">
        <v>0</v>
      </c>
      <c r="R357" s="148">
        <v>0</v>
      </c>
      <c r="S357" s="146">
        <v>0</v>
      </c>
      <c r="T357" s="146">
        <v>0</v>
      </c>
      <c r="U357" s="146">
        <v>0</v>
      </c>
      <c r="V357" s="146">
        <v>0</v>
      </c>
      <c r="W357" s="146">
        <v>0</v>
      </c>
      <c r="X357" s="146">
        <v>0</v>
      </c>
      <c r="Y357" s="146">
        <v>0</v>
      </c>
      <c r="Z357" s="146">
        <v>0</v>
      </c>
      <c r="AA357" s="146">
        <v>0</v>
      </c>
      <c r="AB357" s="146">
        <v>0</v>
      </c>
      <c r="AC357" s="146">
        <v>0</v>
      </c>
      <c r="AD357" s="146">
        <v>0</v>
      </c>
      <c r="AE357" s="146">
        <v>0</v>
      </c>
      <c r="AF357" s="399">
        <v>0</v>
      </c>
      <c r="AG357" s="321"/>
      <c r="AH357" s="321"/>
      <c r="AI357" s="321"/>
      <c r="AJ357" s="321"/>
    </row>
    <row r="358" spans="1:36" ht="15" customHeight="1" x14ac:dyDescent="0.35">
      <c r="A358" s="25"/>
      <c r="C358" s="446"/>
      <c r="D358" s="446" t="s">
        <v>695</v>
      </c>
      <c r="E358" s="446" t="s">
        <v>692</v>
      </c>
      <c r="F358" s="717"/>
      <c r="G358" s="148">
        <v>0</v>
      </c>
      <c r="H358" s="148">
        <v>0</v>
      </c>
      <c r="I358" s="148">
        <v>0</v>
      </c>
      <c r="J358" s="148">
        <v>0</v>
      </c>
      <c r="K358" s="435">
        <v>0</v>
      </c>
      <c r="L358" s="148">
        <v>0</v>
      </c>
      <c r="M358" s="148">
        <v>0</v>
      </c>
      <c r="N358" s="148">
        <v>0</v>
      </c>
      <c r="O358" s="148">
        <v>0</v>
      </c>
      <c r="P358" s="148">
        <v>0</v>
      </c>
      <c r="Q358" s="148">
        <v>0</v>
      </c>
      <c r="R358" s="148">
        <v>0</v>
      </c>
      <c r="S358" s="146">
        <v>0</v>
      </c>
      <c r="T358" s="146">
        <v>0</v>
      </c>
      <c r="U358" s="146">
        <v>0</v>
      </c>
      <c r="V358" s="146">
        <v>0</v>
      </c>
      <c r="W358" s="146">
        <v>0</v>
      </c>
      <c r="X358" s="146">
        <v>0</v>
      </c>
      <c r="Y358" s="146">
        <v>0</v>
      </c>
      <c r="Z358" s="146">
        <v>0</v>
      </c>
      <c r="AA358" s="146">
        <v>0</v>
      </c>
      <c r="AB358" s="146">
        <v>0</v>
      </c>
      <c r="AC358" s="146">
        <v>0</v>
      </c>
      <c r="AD358" s="146">
        <v>0</v>
      </c>
      <c r="AE358" s="146">
        <v>0</v>
      </c>
      <c r="AF358" s="399">
        <v>0</v>
      </c>
      <c r="AG358" s="321"/>
      <c r="AH358" s="321"/>
      <c r="AI358" s="321"/>
      <c r="AJ358" s="321"/>
    </row>
    <row r="359" spans="1:36" ht="15" customHeight="1" x14ac:dyDescent="0.35">
      <c r="A359" s="25"/>
      <c r="C359" s="446"/>
      <c r="D359" s="446" t="s">
        <v>696</v>
      </c>
      <c r="E359" s="446" t="s">
        <v>692</v>
      </c>
      <c r="F359" s="717"/>
      <c r="G359" s="148">
        <v>0</v>
      </c>
      <c r="H359" s="148">
        <v>0</v>
      </c>
      <c r="I359" s="148">
        <v>0</v>
      </c>
      <c r="J359" s="148">
        <v>0</v>
      </c>
      <c r="K359" s="435">
        <v>0</v>
      </c>
      <c r="L359" s="148">
        <v>0</v>
      </c>
      <c r="M359" s="148">
        <v>0</v>
      </c>
      <c r="N359" s="148">
        <v>0</v>
      </c>
      <c r="O359" s="148">
        <v>0</v>
      </c>
      <c r="P359" s="148">
        <v>0</v>
      </c>
      <c r="Q359" s="148">
        <v>0</v>
      </c>
      <c r="R359" s="148">
        <v>0</v>
      </c>
      <c r="S359" s="146">
        <v>0</v>
      </c>
      <c r="T359" s="146">
        <v>0</v>
      </c>
      <c r="U359" s="146">
        <v>0</v>
      </c>
      <c r="V359" s="146">
        <v>0</v>
      </c>
      <c r="W359" s="146">
        <v>0</v>
      </c>
      <c r="X359" s="146">
        <v>0</v>
      </c>
      <c r="Y359" s="146">
        <v>0</v>
      </c>
      <c r="Z359" s="146">
        <v>0</v>
      </c>
      <c r="AA359" s="146">
        <v>0</v>
      </c>
      <c r="AB359" s="146">
        <v>0</v>
      </c>
      <c r="AC359" s="146">
        <v>0</v>
      </c>
      <c r="AD359" s="146">
        <v>0</v>
      </c>
      <c r="AE359" s="146">
        <v>0</v>
      </c>
      <c r="AF359" s="399">
        <v>0</v>
      </c>
      <c r="AG359" s="321"/>
      <c r="AH359" s="321"/>
      <c r="AI359" s="321"/>
      <c r="AJ359" s="321"/>
    </row>
    <row r="360" spans="1:36" ht="15" customHeight="1" x14ac:dyDescent="0.25">
      <c r="A360" s="25"/>
      <c r="B360" s="718"/>
      <c r="C360" s="446"/>
      <c r="D360" s="446"/>
      <c r="E360" s="446"/>
      <c r="F360" s="717"/>
      <c r="G360" s="351"/>
      <c r="H360" s="351"/>
      <c r="I360" s="351"/>
      <c r="J360" s="351"/>
      <c r="K360" s="727"/>
      <c r="L360" s="351"/>
      <c r="M360" s="351"/>
      <c r="N360" s="351"/>
      <c r="O360" s="351"/>
      <c r="P360" s="351"/>
      <c r="Q360" s="351"/>
      <c r="R360" s="351"/>
      <c r="S360" s="351"/>
      <c r="T360" s="351"/>
      <c r="U360" s="351"/>
      <c r="V360" s="351"/>
      <c r="W360" s="351"/>
      <c r="X360" s="351"/>
      <c r="Y360" s="351"/>
      <c r="Z360" s="351"/>
      <c r="AA360" s="351"/>
      <c r="AB360" s="351"/>
      <c r="AC360" s="351"/>
      <c r="AD360" s="351"/>
      <c r="AE360" s="351"/>
      <c r="AF360" s="400"/>
      <c r="AG360" s="316"/>
      <c r="AH360" s="316"/>
      <c r="AI360" s="316"/>
      <c r="AJ360" s="624"/>
    </row>
    <row r="361" spans="1:36" ht="15" customHeight="1" x14ac:dyDescent="0.25">
      <c r="A361" s="25"/>
      <c r="B361" s="718"/>
      <c r="C361" s="446" t="s">
        <v>104</v>
      </c>
      <c r="D361" s="446"/>
      <c r="E361" s="446"/>
      <c r="F361" s="717"/>
      <c r="G361" s="351"/>
      <c r="H361" s="351"/>
      <c r="I361" s="351"/>
      <c r="J361" s="351"/>
      <c r="K361" s="727"/>
      <c r="L361" s="351"/>
      <c r="M361" s="351"/>
      <c r="N361" s="351"/>
      <c r="O361" s="351"/>
      <c r="P361" s="351"/>
      <c r="Q361" s="351"/>
      <c r="R361" s="351"/>
      <c r="S361" s="351"/>
      <c r="T361" s="351"/>
      <c r="U361" s="351"/>
      <c r="V361" s="351"/>
      <c r="W361" s="351"/>
      <c r="X361" s="351"/>
      <c r="Y361" s="351"/>
      <c r="Z361" s="351"/>
      <c r="AA361" s="351"/>
      <c r="AB361" s="351"/>
      <c r="AC361" s="351"/>
      <c r="AD361" s="351"/>
      <c r="AE361" s="351"/>
      <c r="AF361" s="400"/>
      <c r="AG361" s="316"/>
      <c r="AH361" s="316"/>
      <c r="AI361" s="316"/>
      <c r="AJ361" s="624"/>
    </row>
    <row r="362" spans="1:36" ht="15" customHeight="1" x14ac:dyDescent="0.25">
      <c r="A362" s="25"/>
      <c r="C362" s="446"/>
      <c r="D362" s="446" t="s">
        <v>697</v>
      </c>
      <c r="E362" s="446" t="s">
        <v>103</v>
      </c>
      <c r="F362" s="717"/>
      <c r="G362" s="147">
        <v>4.848958161079356E-3</v>
      </c>
      <c r="H362" s="147">
        <v>1.0118487935573293E-3</v>
      </c>
      <c r="I362" s="147">
        <v>1.1798811829801645E-3</v>
      </c>
      <c r="J362" s="147">
        <v>-5.6637657569363377E-4</v>
      </c>
      <c r="K362" s="434">
        <v>8.7085022486562498E-4</v>
      </c>
      <c r="L362" s="147">
        <v>1.0496260345823868E-4</v>
      </c>
      <c r="M362" s="147">
        <v>1.2111030064850183E-5</v>
      </c>
      <c r="N362" s="147">
        <v>9.7364903408122335E-4</v>
      </c>
      <c r="O362" s="147">
        <v>8.1955071325786396E-4</v>
      </c>
      <c r="P362" s="147">
        <v>2.860886757366938E-4</v>
      </c>
      <c r="Q362" s="147">
        <v>1.5467460307342357E-4</v>
      </c>
      <c r="R362" s="147">
        <v>2.5155412110199693E-3</v>
      </c>
      <c r="S362" s="146">
        <v>1.1426906574537614E-3</v>
      </c>
      <c r="T362" s="146">
        <v>1.5562738515118871E-2</v>
      </c>
      <c r="U362" s="146">
        <v>5.7408718655817034E-3</v>
      </c>
      <c r="V362" s="146">
        <v>2.7568762571788998E-4</v>
      </c>
      <c r="W362" s="146">
        <v>1.4851938277685785E-4</v>
      </c>
      <c r="X362" s="146">
        <v>-6.9284142039332223E-6</v>
      </c>
      <c r="Y362" s="146">
        <v>6.2383716617814299E-4</v>
      </c>
      <c r="Z362" s="146">
        <v>3.6851276554657684E-5</v>
      </c>
      <c r="AA362" s="146">
        <v>3.105303193463796E-3</v>
      </c>
      <c r="AB362" s="146">
        <v>7.2752188347575651E-3</v>
      </c>
      <c r="AC362" s="146">
        <v>2.30608699617533E-4</v>
      </c>
      <c r="AD362" s="146">
        <v>2.6791184666299151E-3</v>
      </c>
      <c r="AE362" s="146">
        <v>1.1979420077620614E-3</v>
      </c>
      <c r="AF362" s="398">
        <v>5.5412585556644123E-3</v>
      </c>
      <c r="AG362" s="320"/>
      <c r="AH362" s="320"/>
      <c r="AI362" s="320"/>
      <c r="AJ362" s="320"/>
    </row>
    <row r="363" spans="1:36" ht="15" customHeight="1" x14ac:dyDescent="0.35">
      <c r="A363" s="25"/>
      <c r="C363" s="446"/>
      <c r="D363" s="446" t="s">
        <v>698</v>
      </c>
      <c r="E363" s="446" t="s">
        <v>692</v>
      </c>
      <c r="F363" s="717"/>
      <c r="G363" s="148">
        <v>0.37567690713747343</v>
      </c>
      <c r="H363" s="148">
        <v>0.21877500871032132</v>
      </c>
      <c r="I363" s="148">
        <v>0.16152323890735987</v>
      </c>
      <c r="J363" s="148">
        <v>2.6156381140152436</v>
      </c>
      <c r="K363" s="435">
        <v>0.20164644650222258</v>
      </c>
      <c r="L363" s="148">
        <v>0.13405628788409527</v>
      </c>
      <c r="M363" s="148">
        <v>6.4724078540407852</v>
      </c>
      <c r="N363" s="148">
        <v>0.19772079512663143</v>
      </c>
      <c r="O363" s="148">
        <v>9.4812642117835091E-2</v>
      </c>
      <c r="P363" s="148">
        <v>5.7022682211921513E-2</v>
      </c>
      <c r="Q363" s="148">
        <v>6.4805550371936214</v>
      </c>
      <c r="R363" s="148">
        <v>0.19725338937240552</v>
      </c>
      <c r="S363" s="146">
        <v>0.10569260865012535</v>
      </c>
      <c r="T363" s="146">
        <v>1.2993541348499533</v>
      </c>
      <c r="U363" s="146">
        <v>0.63348040454551435</v>
      </c>
      <c r="V363" s="146">
        <v>3.4440646827662511</v>
      </c>
      <c r="W363" s="146">
        <v>0.36481961452257472</v>
      </c>
      <c r="X363" s="146">
        <v>2.3908952832991353</v>
      </c>
      <c r="Y363" s="146">
        <v>0.19198808759086866</v>
      </c>
      <c r="Z363" s="146">
        <v>0.35314880427258633</v>
      </c>
      <c r="AA363" s="146">
        <v>0.29695298658160085</v>
      </c>
      <c r="AB363" s="146">
        <v>0.65051676775743994</v>
      </c>
      <c r="AC363" s="146">
        <v>0.14556933157664281</v>
      </c>
      <c r="AD363" s="146">
        <v>0.33514592935171755</v>
      </c>
      <c r="AE363" s="146">
        <v>0.11236338990309565</v>
      </c>
      <c r="AF363" s="399">
        <v>0.62910877815177091</v>
      </c>
      <c r="AG363" s="321"/>
      <c r="AH363" s="321"/>
      <c r="AI363" s="321"/>
      <c r="AJ363" s="321"/>
    </row>
    <row r="364" spans="1:36" ht="15" customHeight="1" x14ac:dyDescent="0.35">
      <c r="A364" s="25"/>
      <c r="C364" s="446"/>
      <c r="D364" s="446" t="s">
        <v>699</v>
      </c>
      <c r="E364" s="446" t="s">
        <v>692</v>
      </c>
      <c r="F364" s="717"/>
      <c r="G364" s="148">
        <v>0.37567690713747343</v>
      </c>
      <c r="H364" s="148">
        <v>0.21877500871032132</v>
      </c>
      <c r="I364" s="148">
        <v>0.16152323890735987</v>
      </c>
      <c r="J364" s="148">
        <v>2.6156381140152436</v>
      </c>
      <c r="K364" s="435">
        <v>0.20164644650222258</v>
      </c>
      <c r="L364" s="148">
        <v>0.13405628788409527</v>
      </c>
      <c r="M364" s="148">
        <v>6.4724078540407852</v>
      </c>
      <c r="N364" s="148">
        <v>0.19772079512663143</v>
      </c>
      <c r="O364" s="148">
        <v>9.4812642117835091E-2</v>
      </c>
      <c r="P364" s="148">
        <v>5.7022682211921513E-2</v>
      </c>
      <c r="Q364" s="148">
        <v>6.4805550371936214</v>
      </c>
      <c r="R364" s="148">
        <v>0.19725338937240552</v>
      </c>
      <c r="S364" s="146">
        <v>0.10569260865012535</v>
      </c>
      <c r="T364" s="146">
        <v>1.2993541348499533</v>
      </c>
      <c r="U364" s="146">
        <v>0.63348040454551435</v>
      </c>
      <c r="V364" s="146">
        <v>3.4440646827662511</v>
      </c>
      <c r="W364" s="146">
        <v>0.36481961452257472</v>
      </c>
      <c r="X364" s="146">
        <v>2.3908952832991353</v>
      </c>
      <c r="Y364" s="146">
        <v>0.19198808759086866</v>
      </c>
      <c r="Z364" s="146">
        <v>0.35314880427258633</v>
      </c>
      <c r="AA364" s="146">
        <v>0.29695298658160085</v>
      </c>
      <c r="AB364" s="146">
        <v>0.65051676775743994</v>
      </c>
      <c r="AC364" s="146">
        <v>0.14556933157664281</v>
      </c>
      <c r="AD364" s="146">
        <v>0.33514592935171755</v>
      </c>
      <c r="AE364" s="146">
        <v>0.11236338990309565</v>
      </c>
      <c r="AF364" s="399">
        <v>0.62910877815177091</v>
      </c>
      <c r="AG364" s="321"/>
      <c r="AH364" s="321"/>
      <c r="AI364" s="321"/>
      <c r="AJ364" s="321"/>
    </row>
    <row r="365" spans="1:36" ht="15" customHeight="1" x14ac:dyDescent="0.35">
      <c r="A365" s="25"/>
      <c r="C365" s="446"/>
      <c r="D365" s="446" t="s">
        <v>700</v>
      </c>
      <c r="E365" s="446" t="s">
        <v>692</v>
      </c>
      <c r="F365" s="717"/>
      <c r="G365" s="148">
        <v>0</v>
      </c>
      <c r="H365" s="148">
        <v>0</v>
      </c>
      <c r="I365" s="148">
        <v>0</v>
      </c>
      <c r="J365" s="148">
        <v>0</v>
      </c>
      <c r="K365" s="435">
        <v>0</v>
      </c>
      <c r="L365" s="148">
        <v>0</v>
      </c>
      <c r="M365" s="148">
        <v>0</v>
      </c>
      <c r="N365" s="148">
        <v>0</v>
      </c>
      <c r="O365" s="148">
        <v>0</v>
      </c>
      <c r="P365" s="148">
        <v>0</v>
      </c>
      <c r="Q365" s="148">
        <v>0</v>
      </c>
      <c r="R365" s="148">
        <v>0</v>
      </c>
      <c r="S365" s="146">
        <v>0</v>
      </c>
      <c r="T365" s="146">
        <v>0</v>
      </c>
      <c r="U365" s="146">
        <v>0</v>
      </c>
      <c r="V365" s="146">
        <v>0</v>
      </c>
      <c r="W365" s="146">
        <v>0</v>
      </c>
      <c r="X365" s="146">
        <v>0</v>
      </c>
      <c r="Y365" s="146">
        <v>0</v>
      </c>
      <c r="Z365" s="146">
        <v>0</v>
      </c>
      <c r="AA365" s="146">
        <v>0</v>
      </c>
      <c r="AB365" s="146">
        <v>0</v>
      </c>
      <c r="AC365" s="146">
        <v>0</v>
      </c>
      <c r="AD365" s="146">
        <v>0</v>
      </c>
      <c r="AE365" s="146">
        <v>0</v>
      </c>
      <c r="AF365" s="399">
        <v>0</v>
      </c>
      <c r="AG365" s="321"/>
      <c r="AH365" s="321"/>
      <c r="AI365" s="321"/>
      <c r="AJ365" s="321"/>
    </row>
    <row r="366" spans="1:36" ht="15" customHeight="1" x14ac:dyDescent="0.25">
      <c r="A366" s="25"/>
      <c r="B366" s="718"/>
      <c r="C366" s="446"/>
      <c r="D366" s="446"/>
      <c r="E366" s="446"/>
      <c r="F366" s="717"/>
      <c r="G366" s="351"/>
      <c r="H366" s="351"/>
      <c r="I366" s="351"/>
      <c r="J366" s="351"/>
      <c r="K366" s="727"/>
      <c r="L366" s="351"/>
      <c r="M366" s="351"/>
      <c r="N366" s="351"/>
      <c r="O366" s="351"/>
      <c r="P366" s="351"/>
      <c r="Q366" s="351"/>
      <c r="R366" s="351"/>
      <c r="S366" s="351"/>
      <c r="T366" s="351"/>
      <c r="U366" s="351"/>
      <c r="V366" s="351"/>
      <c r="W366" s="351"/>
      <c r="X366" s="351"/>
      <c r="Y366" s="351"/>
      <c r="Z366" s="351"/>
      <c r="AA366" s="351"/>
      <c r="AB366" s="351"/>
      <c r="AC366" s="351"/>
      <c r="AD366" s="351"/>
      <c r="AE366" s="351"/>
      <c r="AF366" s="400"/>
      <c r="AG366" s="322"/>
      <c r="AH366" s="316"/>
      <c r="AI366" s="316"/>
      <c r="AJ366" s="624"/>
    </row>
    <row r="367" spans="1:36" ht="15" customHeight="1" x14ac:dyDescent="0.25">
      <c r="A367" s="25"/>
      <c r="B367" s="719"/>
      <c r="C367" s="446" t="s">
        <v>701</v>
      </c>
      <c r="D367" s="446"/>
      <c r="E367" s="446"/>
      <c r="F367" s="717"/>
      <c r="G367" s="351"/>
      <c r="H367" s="351"/>
      <c r="I367" s="351"/>
      <c r="J367" s="351"/>
      <c r="K367" s="727"/>
      <c r="L367" s="351"/>
      <c r="M367" s="351"/>
      <c r="N367" s="351"/>
      <c r="O367" s="351"/>
      <c r="P367" s="351"/>
      <c r="Q367" s="351"/>
      <c r="R367" s="351"/>
      <c r="S367" s="351"/>
      <c r="T367" s="351"/>
      <c r="U367" s="351"/>
      <c r="V367" s="351"/>
      <c r="W367" s="351"/>
      <c r="X367" s="351"/>
      <c r="Y367" s="351"/>
      <c r="Z367" s="351"/>
      <c r="AA367" s="351"/>
      <c r="AB367" s="351"/>
      <c r="AC367" s="351"/>
      <c r="AD367" s="351"/>
      <c r="AE367" s="351"/>
      <c r="AF367" s="400"/>
      <c r="AG367" s="322"/>
      <c r="AH367" s="322"/>
      <c r="AI367" s="322"/>
      <c r="AJ367" s="615"/>
    </row>
    <row r="368" spans="1:36" ht="15" customHeight="1" x14ac:dyDescent="0.25">
      <c r="A368" s="25"/>
      <c r="C368" s="446"/>
      <c r="D368" s="446" t="s">
        <v>702</v>
      </c>
      <c r="E368" s="446" t="s">
        <v>103</v>
      </c>
      <c r="F368" s="717"/>
      <c r="G368" s="147">
        <v>2.7035355741020305E-2</v>
      </c>
      <c r="H368" s="147">
        <v>0.1290338618324979</v>
      </c>
      <c r="I368" s="147">
        <v>9.5882624195275084E-3</v>
      </c>
      <c r="J368" s="147">
        <v>1.0895691503518363E-4</v>
      </c>
      <c r="K368" s="434">
        <v>5.9357861004203779E-3</v>
      </c>
      <c r="L368" s="147">
        <v>6.4364357451594445E-3</v>
      </c>
      <c r="M368" s="147">
        <v>0.30782971392071423</v>
      </c>
      <c r="N368" s="147">
        <v>1.114982954376001E-3</v>
      </c>
      <c r="O368" s="147">
        <v>8.4334793850490159E-3</v>
      </c>
      <c r="P368" s="147">
        <v>1.0114545848642269E-3</v>
      </c>
      <c r="Q368" s="147">
        <v>1.1574919703831795E-3</v>
      </c>
      <c r="R368" s="147">
        <v>1.7728661689180327E-3</v>
      </c>
      <c r="S368" s="146">
        <v>8.7431344010145597E-3</v>
      </c>
      <c r="T368" s="146">
        <v>1.5403099920905374E-2</v>
      </c>
      <c r="U368" s="146">
        <v>1.53110492411809E-2</v>
      </c>
      <c r="V368" s="146">
        <v>8.3973776935748028E-3</v>
      </c>
      <c r="W368" s="146">
        <v>0.47814820318500334</v>
      </c>
      <c r="X368" s="146">
        <v>-8.1802791185171949E-4</v>
      </c>
      <c r="Y368" s="146">
        <v>8.5020922303528073E-3</v>
      </c>
      <c r="Z368" s="146">
        <v>0.22864494725075246</v>
      </c>
      <c r="AA368" s="146">
        <v>6.4918769976142921E-4</v>
      </c>
      <c r="AB368" s="146">
        <v>1.3921765992074363E-2</v>
      </c>
      <c r="AC368" s="146">
        <v>7.9865934808378974E-2</v>
      </c>
      <c r="AD368" s="146">
        <v>6.2766540515074142E-3</v>
      </c>
      <c r="AE368" s="146">
        <v>6.1605059115582339E-2</v>
      </c>
      <c r="AF368" s="398">
        <v>1.7791556450968048E-2</v>
      </c>
      <c r="AG368" s="320"/>
      <c r="AH368" s="320"/>
      <c r="AI368" s="320"/>
      <c r="AJ368" s="320"/>
    </row>
    <row r="369" spans="1:36" ht="15" customHeight="1" x14ac:dyDescent="0.35">
      <c r="A369" s="25"/>
      <c r="C369" s="446"/>
      <c r="D369" s="446" t="s">
        <v>703</v>
      </c>
      <c r="E369" s="446" t="s">
        <v>692</v>
      </c>
      <c r="F369" s="717"/>
      <c r="G369" s="148">
        <v>1.7036547535304576</v>
      </c>
      <c r="H369" s="148">
        <v>9.8131593948045044</v>
      </c>
      <c r="I369" s="148">
        <v>0.92262375137025865</v>
      </c>
      <c r="J369" s="148">
        <v>4.9070395137008865E-2</v>
      </c>
      <c r="K369" s="435">
        <v>1.045850835923851</v>
      </c>
      <c r="L369" s="148">
        <v>5.033330647169648</v>
      </c>
      <c r="M369" s="148">
        <v>46.560351105899741</v>
      </c>
      <c r="N369" s="148">
        <v>0.17114006871094645</v>
      </c>
      <c r="O369" s="148">
        <v>0.58602420210250394</v>
      </c>
      <c r="P369" s="148">
        <v>8.4666623629503474E-2</v>
      </c>
      <c r="Q369" s="148">
        <v>6.9421731235476847E-2</v>
      </c>
      <c r="R369" s="148">
        <v>0.11747764406279453</v>
      </c>
      <c r="S369" s="146">
        <v>0.50078139080810247</v>
      </c>
      <c r="T369" s="146">
        <v>1.1074992074066989</v>
      </c>
      <c r="U369" s="146">
        <v>1.4296304134106963</v>
      </c>
      <c r="V369" s="146">
        <v>1.354667793370036</v>
      </c>
      <c r="W369" s="146">
        <v>36.642065990727012</v>
      </c>
      <c r="X369" s="146">
        <v>1.1853991402642698</v>
      </c>
      <c r="Y369" s="146">
        <v>0.73292194579111425</v>
      </c>
      <c r="Z369" s="146">
        <v>15.03661894387324</v>
      </c>
      <c r="AA369" s="146">
        <v>4.8543739620794848E-2</v>
      </c>
      <c r="AB369" s="146">
        <v>1.0473967393451518</v>
      </c>
      <c r="AC369" s="146">
        <v>4.6985557407803054</v>
      </c>
      <c r="AD369" s="146">
        <v>0.41540366690579456</v>
      </c>
      <c r="AE369" s="146">
        <v>3.7255782216094167</v>
      </c>
      <c r="AF369" s="399">
        <v>1.7179646760078877</v>
      </c>
      <c r="AG369" s="321"/>
      <c r="AH369" s="321"/>
      <c r="AI369" s="321"/>
      <c r="AJ369" s="321"/>
    </row>
    <row r="370" spans="1:36" ht="15" customHeight="1" x14ac:dyDescent="0.35">
      <c r="A370" s="25"/>
      <c r="C370" s="446"/>
      <c r="D370" s="446" t="s">
        <v>704</v>
      </c>
      <c r="E370" s="446" t="s">
        <v>692</v>
      </c>
      <c r="F370" s="717"/>
      <c r="G370" s="148">
        <v>1.7033261978476257</v>
      </c>
      <c r="H370" s="148">
        <v>9.8037473617814612</v>
      </c>
      <c r="I370" s="148">
        <v>0.92223365282969005</v>
      </c>
      <c r="J370" s="148">
        <v>0</v>
      </c>
      <c r="K370" s="435">
        <v>1.0444490947443767</v>
      </c>
      <c r="L370" s="148">
        <v>4.5075969539469103</v>
      </c>
      <c r="M370" s="148">
        <v>46.538436285556102</v>
      </c>
      <c r="N370" s="148">
        <v>0.16849800252915575</v>
      </c>
      <c r="O370" s="148">
        <v>0.58499756222507926</v>
      </c>
      <c r="P370" s="148">
        <v>8.4217243572024439E-2</v>
      </c>
      <c r="Q370" s="148">
        <v>6.7970698046335959E-2</v>
      </c>
      <c r="R370" s="148">
        <v>9.9416556163955019E-2</v>
      </c>
      <c r="S370" s="146">
        <v>0.49962057239419499</v>
      </c>
      <c r="T370" s="146">
        <v>1.1073099342182589</v>
      </c>
      <c r="U370" s="146">
        <v>1.4285263198114628</v>
      </c>
      <c r="V370" s="146">
        <v>0.75340996475884936</v>
      </c>
      <c r="W370" s="146">
        <v>36.235155656309857</v>
      </c>
      <c r="X370" s="146">
        <v>1.1666274596440811</v>
      </c>
      <c r="Y370" s="146">
        <v>0.72810425459224692</v>
      </c>
      <c r="Z370" s="146">
        <v>14.923075730466435</v>
      </c>
      <c r="AA370" s="146">
        <v>4.8083084482005663E-2</v>
      </c>
      <c r="AB370" s="146">
        <v>1.0469572793519766</v>
      </c>
      <c r="AC370" s="146">
        <v>4.646205498639044</v>
      </c>
      <c r="AD370" s="146">
        <v>0.41462512903842452</v>
      </c>
      <c r="AE370" s="146">
        <v>3.7198520125120522</v>
      </c>
      <c r="AF370" s="399">
        <v>1.7176170570239975</v>
      </c>
      <c r="AG370" s="321"/>
      <c r="AH370" s="321"/>
      <c r="AI370" s="321"/>
      <c r="AJ370" s="321"/>
    </row>
    <row r="371" spans="1:36" ht="15" customHeight="1" x14ac:dyDescent="0.35">
      <c r="A371" s="25"/>
      <c r="C371" s="446"/>
      <c r="D371" s="446" t="s">
        <v>705</v>
      </c>
      <c r="E371" s="446" t="s">
        <v>692</v>
      </c>
      <c r="F371" s="717"/>
      <c r="G371" s="148">
        <v>3.2855568283182614E-4</v>
      </c>
      <c r="H371" s="148">
        <v>9.4120330230438049E-3</v>
      </c>
      <c r="I371" s="148">
        <v>3.9009854056862623E-4</v>
      </c>
      <c r="J371" s="148">
        <v>4.9070395137008865E-2</v>
      </c>
      <c r="K371" s="435">
        <v>1.4017411794742935E-3</v>
      </c>
      <c r="L371" s="148">
        <v>0.52573369322273755</v>
      </c>
      <c r="M371" s="148">
        <v>2.1914820343635521E-2</v>
      </c>
      <c r="N371" s="148">
        <v>2.642066181790689E-3</v>
      </c>
      <c r="O371" s="148">
        <v>1.0266398774246303E-3</v>
      </c>
      <c r="P371" s="148">
        <v>4.4938005747902917E-4</v>
      </c>
      <c r="Q371" s="148">
        <v>1.4510331891408837E-3</v>
      </c>
      <c r="R371" s="148">
        <v>1.8061087898839506E-2</v>
      </c>
      <c r="S371" s="146">
        <v>1.1608184139074913E-3</v>
      </c>
      <c r="T371" s="146">
        <v>1.8927318844003783E-4</v>
      </c>
      <c r="U371" s="146">
        <v>1.1040935992335534E-3</v>
      </c>
      <c r="V371" s="146">
        <v>0.60125782861118671</v>
      </c>
      <c r="W371" s="146">
        <v>0.40691033441715546</v>
      </c>
      <c r="X371" s="146">
        <v>1.8771680620188844E-2</v>
      </c>
      <c r="Y371" s="146">
        <v>4.8176911988673174E-3</v>
      </c>
      <c r="Z371" s="146">
        <v>0.1135432134068057</v>
      </c>
      <c r="AA371" s="146">
        <v>4.6065513878918357E-4</v>
      </c>
      <c r="AB371" s="146">
        <v>4.3945999317517232E-4</v>
      </c>
      <c r="AC371" s="146">
        <v>5.2350242141261633E-2</v>
      </c>
      <c r="AD371" s="146">
        <v>7.7853786737002763E-4</v>
      </c>
      <c r="AE371" s="146">
        <v>5.7262090973642212E-3</v>
      </c>
      <c r="AF371" s="399">
        <v>3.4761898389023372E-4</v>
      </c>
      <c r="AG371" s="321"/>
      <c r="AH371" s="321"/>
      <c r="AI371" s="321"/>
      <c r="AJ371" s="321"/>
    </row>
    <row r="372" spans="1:36" ht="15" customHeight="1" x14ac:dyDescent="0.25">
      <c r="A372" s="25"/>
      <c r="B372" s="718"/>
      <c r="C372" s="446"/>
      <c r="D372" s="446"/>
      <c r="E372" s="446"/>
      <c r="F372" s="717"/>
      <c r="G372" s="351"/>
      <c r="H372" s="351"/>
      <c r="I372" s="351"/>
      <c r="J372" s="351"/>
      <c r="K372" s="727"/>
      <c r="L372" s="351"/>
      <c r="M372" s="351"/>
      <c r="N372" s="351"/>
      <c r="O372" s="351"/>
      <c r="P372" s="351"/>
      <c r="Q372" s="351"/>
      <c r="R372" s="351"/>
      <c r="S372" s="351"/>
      <c r="T372" s="351"/>
      <c r="U372" s="351"/>
      <c r="V372" s="351"/>
      <c r="W372" s="351"/>
      <c r="X372" s="351"/>
      <c r="Y372" s="351"/>
      <c r="Z372" s="351"/>
      <c r="AA372" s="351"/>
      <c r="AB372" s="351"/>
      <c r="AC372" s="351"/>
      <c r="AD372" s="351"/>
      <c r="AE372" s="351"/>
      <c r="AF372" s="400"/>
      <c r="AG372" s="323"/>
      <c r="AH372" s="322"/>
      <c r="AI372" s="322"/>
      <c r="AJ372" s="615"/>
    </row>
    <row r="373" spans="1:36" ht="15" customHeight="1" x14ac:dyDescent="0.25">
      <c r="A373" s="25"/>
      <c r="B373" s="719"/>
      <c r="C373" s="446" t="s">
        <v>706</v>
      </c>
      <c r="D373" s="446"/>
      <c r="E373" s="446"/>
      <c r="F373" s="717"/>
      <c r="G373" s="351"/>
      <c r="H373" s="351"/>
      <c r="I373" s="351"/>
      <c r="J373" s="351"/>
      <c r="K373" s="727"/>
      <c r="L373" s="351"/>
      <c r="M373" s="351"/>
      <c r="N373" s="351"/>
      <c r="O373" s="351"/>
      <c r="P373" s="351"/>
      <c r="Q373" s="351"/>
      <c r="R373" s="351"/>
      <c r="S373" s="351"/>
      <c r="T373" s="351"/>
      <c r="U373" s="351"/>
      <c r="V373" s="351"/>
      <c r="W373" s="351"/>
      <c r="X373" s="351"/>
      <c r="Y373" s="351"/>
      <c r="Z373" s="351"/>
      <c r="AA373" s="351"/>
      <c r="AB373" s="351"/>
      <c r="AC373" s="351"/>
      <c r="AD373" s="351"/>
      <c r="AE373" s="351"/>
      <c r="AF373" s="400"/>
      <c r="AG373" s="323"/>
      <c r="AH373" s="316"/>
      <c r="AI373" s="316"/>
      <c r="AJ373" s="624"/>
    </row>
    <row r="374" spans="1:36" ht="15" customHeight="1" x14ac:dyDescent="0.25">
      <c r="A374" s="25"/>
      <c r="C374" s="446"/>
      <c r="D374" s="446" t="s">
        <v>707</v>
      </c>
      <c r="E374" s="446" t="s">
        <v>103</v>
      </c>
      <c r="F374" s="717"/>
      <c r="G374" s="147">
        <v>5.0281948473741511E-2</v>
      </c>
      <c r="H374" s="147">
        <v>4.626521694701529E-2</v>
      </c>
      <c r="I374" s="147">
        <v>2.6386237169158128E-2</v>
      </c>
      <c r="J374" s="147">
        <v>0.26639860980036734</v>
      </c>
      <c r="K374" s="434">
        <v>0.51530395081478564</v>
      </c>
      <c r="L374" s="147">
        <v>0.16470154982891722</v>
      </c>
      <c r="M374" s="147">
        <v>9.0871880275793793E-3</v>
      </c>
      <c r="N374" s="147">
        <v>1.9864728810697767E-2</v>
      </c>
      <c r="O374" s="147">
        <v>2.6753164625000794E-2</v>
      </c>
      <c r="P374" s="147">
        <v>5.532630853352976E-2</v>
      </c>
      <c r="Q374" s="147">
        <v>2.588836675183637E-2</v>
      </c>
      <c r="R374" s="147">
        <v>2.550238531460939E-2</v>
      </c>
      <c r="S374" s="146">
        <v>3.889966092363896E-2</v>
      </c>
      <c r="T374" s="146">
        <v>3.638541642573901E-2</v>
      </c>
      <c r="U374" s="146">
        <v>2.9357630128246437E-2</v>
      </c>
      <c r="V374" s="146">
        <v>3.7534526243601443E-2</v>
      </c>
      <c r="W374" s="146">
        <v>1.222760262435385E-2</v>
      </c>
      <c r="X374" s="146">
        <v>0.42094274783588509</v>
      </c>
      <c r="Y374" s="146">
        <v>2.8333021474573495E-2</v>
      </c>
      <c r="Z374" s="146">
        <v>1.6289156566620278E-2</v>
      </c>
      <c r="AA374" s="146">
        <v>1.9800460792317304E-2</v>
      </c>
      <c r="AB374" s="146">
        <v>2.5640259835432645E-2</v>
      </c>
      <c r="AC374" s="146">
        <v>1.5171902965231564E-2</v>
      </c>
      <c r="AD374" s="146">
        <v>0.10892069377686994</v>
      </c>
      <c r="AE374" s="146">
        <v>1.7435921151274208E-2</v>
      </c>
      <c r="AF374" s="398">
        <v>0.10047477467680689</v>
      </c>
      <c r="AG374" s="320"/>
      <c r="AH374" s="320"/>
      <c r="AI374" s="320"/>
      <c r="AJ374" s="320"/>
    </row>
    <row r="375" spans="1:36" ht="15" customHeight="1" x14ac:dyDescent="0.35">
      <c r="A375" s="25"/>
      <c r="C375" s="446"/>
      <c r="D375" s="446" t="s">
        <v>708</v>
      </c>
      <c r="E375" s="446" t="s">
        <v>692</v>
      </c>
      <c r="F375" s="717"/>
      <c r="G375" s="148">
        <v>5.8930681450727898</v>
      </c>
      <c r="H375" s="148">
        <v>5.8775026089066511</v>
      </c>
      <c r="I375" s="148">
        <v>4.2564774390272806</v>
      </c>
      <c r="J375" s="148">
        <v>47.81890544417989</v>
      </c>
      <c r="K375" s="435">
        <v>45.005550297209723</v>
      </c>
      <c r="L375" s="148">
        <v>46.459623556429747</v>
      </c>
      <c r="M375" s="148">
        <v>1.7863147093485485</v>
      </c>
      <c r="N375" s="148">
        <v>3.5808554021667161</v>
      </c>
      <c r="O375" s="148">
        <v>3.3566065729236723</v>
      </c>
      <c r="P375" s="148">
        <v>5.8579849181893131</v>
      </c>
      <c r="Q375" s="148">
        <v>2.975903791867502</v>
      </c>
      <c r="R375" s="148">
        <v>3.3686841645151362</v>
      </c>
      <c r="S375" s="146">
        <v>4.2187260519728689</v>
      </c>
      <c r="T375" s="146">
        <v>4.8925673018017433</v>
      </c>
      <c r="U375" s="146">
        <v>4.8728516850578014</v>
      </c>
      <c r="V375" s="146">
        <v>5.6237330723093697</v>
      </c>
      <c r="W375" s="146">
        <v>2.1404073216728214</v>
      </c>
      <c r="X375" s="146">
        <v>56.466411403630616</v>
      </c>
      <c r="Y375" s="146">
        <v>3.8569911499123926</v>
      </c>
      <c r="Z375" s="146">
        <v>2.3949235696085425</v>
      </c>
      <c r="AA375" s="146">
        <v>2.9053188384678958</v>
      </c>
      <c r="AB375" s="146">
        <v>3.6736554689663206</v>
      </c>
      <c r="AC375" s="146">
        <v>2.2115164806464302</v>
      </c>
      <c r="AD375" s="146">
        <v>9.9152523420462906</v>
      </c>
      <c r="AE375" s="146">
        <v>2.686457799007429</v>
      </c>
      <c r="AF375" s="399">
        <v>11.918037496165034</v>
      </c>
      <c r="AG375" s="321"/>
      <c r="AH375" s="321"/>
      <c r="AI375" s="321"/>
      <c r="AJ375" s="321"/>
    </row>
    <row r="376" spans="1:36" ht="15" customHeight="1" x14ac:dyDescent="0.35">
      <c r="A376" s="25"/>
      <c r="C376" s="446"/>
      <c r="D376" s="446" t="s">
        <v>709</v>
      </c>
      <c r="E376" s="446" t="s">
        <v>692</v>
      </c>
      <c r="F376" s="717"/>
      <c r="G376" s="148">
        <v>1.3032273249554003</v>
      </c>
      <c r="H376" s="148">
        <v>1.6976409922629834</v>
      </c>
      <c r="I376" s="148">
        <v>1.0330082255055311</v>
      </c>
      <c r="J376" s="148">
        <v>9.4186358577053788</v>
      </c>
      <c r="K376" s="435">
        <v>2.4551805443701071</v>
      </c>
      <c r="L376" s="148">
        <v>13.804592192584542</v>
      </c>
      <c r="M376" s="148">
        <v>7.0532272575104804E-3</v>
      </c>
      <c r="N376" s="148">
        <v>0.84806124050628295</v>
      </c>
      <c r="O376" s="148">
        <v>0.66984642859901533</v>
      </c>
      <c r="P376" s="148">
        <v>0.63401537873274116</v>
      </c>
      <c r="Q376" s="148">
        <v>0.18198591906456563</v>
      </c>
      <c r="R376" s="148">
        <v>0.11499864046453064</v>
      </c>
      <c r="S376" s="146">
        <v>7.0576709330011809E-3</v>
      </c>
      <c r="T376" s="146">
        <v>1.1948064272558736</v>
      </c>
      <c r="U376" s="146">
        <v>1.3742342278674768</v>
      </c>
      <c r="V376" s="146">
        <v>1.3024050914089818</v>
      </c>
      <c r="W376" s="146">
        <v>6.5139449749631373E-2</v>
      </c>
      <c r="X376" s="146">
        <v>8.617732989153728</v>
      </c>
      <c r="Y376" s="146">
        <v>0.80562238279690934</v>
      </c>
      <c r="Z376" s="146">
        <v>0.33663399495597762</v>
      </c>
      <c r="AA376" s="146">
        <v>0.39799662483080073</v>
      </c>
      <c r="AB376" s="146">
        <v>0.87194276938283044</v>
      </c>
      <c r="AC376" s="146">
        <v>0.1183236440960571</v>
      </c>
      <c r="AD376" s="146">
        <v>0.54413302582539624</v>
      </c>
      <c r="AE376" s="146">
        <v>9.979478247531956E-2</v>
      </c>
      <c r="AF376" s="399">
        <v>2.2105418603146907</v>
      </c>
      <c r="AG376" s="321"/>
      <c r="AH376" s="321"/>
      <c r="AI376" s="321"/>
      <c r="AJ376" s="321"/>
    </row>
    <row r="377" spans="1:36" ht="15" customHeight="1" x14ac:dyDescent="0.35">
      <c r="A377" s="25"/>
      <c r="C377" s="446"/>
      <c r="D377" s="446" t="s">
        <v>710</v>
      </c>
      <c r="E377" s="446" t="s">
        <v>692</v>
      </c>
      <c r="F377" s="717"/>
      <c r="G377" s="148">
        <v>4.5898408201173897</v>
      </c>
      <c r="H377" s="148">
        <v>4.1798616166436675</v>
      </c>
      <c r="I377" s="148">
        <v>3.2234692135217493</v>
      </c>
      <c r="J377" s="148">
        <v>38.400269586474515</v>
      </c>
      <c r="K377" s="435">
        <v>42.550369752839615</v>
      </c>
      <c r="L377" s="148">
        <v>32.655031363845204</v>
      </c>
      <c r="M377" s="148">
        <v>1.779261482091038</v>
      </c>
      <c r="N377" s="148">
        <v>2.7327941616604332</v>
      </c>
      <c r="O377" s="148">
        <v>2.6867601443246572</v>
      </c>
      <c r="P377" s="148">
        <v>5.2239695394565722</v>
      </c>
      <c r="Q377" s="148">
        <v>2.7939178728029361</v>
      </c>
      <c r="R377" s="148">
        <v>3.2536855240506055</v>
      </c>
      <c r="S377" s="146">
        <v>4.2116683810398676</v>
      </c>
      <c r="T377" s="146">
        <v>3.6977608745458697</v>
      </c>
      <c r="U377" s="146">
        <v>3.498617457190325</v>
      </c>
      <c r="V377" s="146">
        <v>4.3213279809003877</v>
      </c>
      <c r="W377" s="146">
        <v>2.0752678719231898</v>
      </c>
      <c r="X377" s="146">
        <v>47.848678414476886</v>
      </c>
      <c r="Y377" s="146">
        <v>3.0513687671154832</v>
      </c>
      <c r="Z377" s="146">
        <v>2.0582895746525649</v>
      </c>
      <c r="AA377" s="146">
        <v>2.507322213637095</v>
      </c>
      <c r="AB377" s="146">
        <v>2.80171269958349</v>
      </c>
      <c r="AC377" s="146">
        <v>2.0931928365503731</v>
      </c>
      <c r="AD377" s="146">
        <v>9.371119316220895</v>
      </c>
      <c r="AE377" s="146">
        <v>2.5866630165321092</v>
      </c>
      <c r="AF377" s="399">
        <v>9.7074956358503446</v>
      </c>
      <c r="AG377" s="321"/>
      <c r="AH377" s="321"/>
      <c r="AI377" s="321"/>
      <c r="AJ377" s="321"/>
    </row>
    <row r="378" spans="1:36" ht="15" customHeight="1" x14ac:dyDescent="0.25">
      <c r="A378" s="25"/>
      <c r="B378" s="718"/>
      <c r="C378" s="446"/>
      <c r="D378" s="446"/>
      <c r="E378" s="446"/>
      <c r="F378" s="717"/>
      <c r="G378" s="351"/>
      <c r="H378" s="351"/>
      <c r="I378" s="351"/>
      <c r="J378" s="351"/>
      <c r="K378" s="727"/>
      <c r="L378" s="351"/>
      <c r="M378" s="351"/>
      <c r="N378" s="351"/>
      <c r="O378" s="351"/>
      <c r="P378" s="351"/>
      <c r="Q378" s="351"/>
      <c r="R378" s="351"/>
      <c r="S378" s="351"/>
      <c r="T378" s="351"/>
      <c r="U378" s="351"/>
      <c r="V378" s="351"/>
      <c r="W378" s="351"/>
      <c r="X378" s="351"/>
      <c r="Y378" s="351"/>
      <c r="Z378" s="351"/>
      <c r="AA378" s="351"/>
      <c r="AB378" s="351"/>
      <c r="AC378" s="351"/>
      <c r="AD378" s="351"/>
      <c r="AE378" s="351"/>
      <c r="AF378" s="400"/>
      <c r="AG378" s="323"/>
      <c r="AH378" s="316"/>
      <c r="AI378" s="316"/>
      <c r="AJ378" s="624"/>
    </row>
    <row r="379" spans="1:36" ht="15" customHeight="1" x14ac:dyDescent="0.25">
      <c r="A379" s="25"/>
      <c r="B379" s="718"/>
      <c r="C379" s="446" t="s">
        <v>105</v>
      </c>
      <c r="D379" s="446"/>
      <c r="E379" s="446"/>
      <c r="F379" s="717"/>
      <c r="G379" s="351"/>
      <c r="H379" s="351"/>
      <c r="I379" s="351"/>
      <c r="J379" s="351"/>
      <c r="K379" s="727"/>
      <c r="L379" s="351"/>
      <c r="M379" s="351"/>
      <c r="N379" s="351"/>
      <c r="O379" s="351"/>
      <c r="P379" s="351"/>
      <c r="Q379" s="351"/>
      <c r="R379" s="351"/>
      <c r="S379" s="351"/>
      <c r="T379" s="351"/>
      <c r="U379" s="351"/>
      <c r="V379" s="351"/>
      <c r="W379" s="351"/>
      <c r="X379" s="351"/>
      <c r="Y379" s="351"/>
      <c r="Z379" s="351"/>
      <c r="AA379" s="351"/>
      <c r="AB379" s="351"/>
      <c r="AC379" s="351"/>
      <c r="AD379" s="351"/>
      <c r="AE379" s="351"/>
      <c r="AF379" s="400"/>
      <c r="AG379" s="323"/>
      <c r="AH379" s="322"/>
      <c r="AI379" s="322"/>
      <c r="AJ379" s="615"/>
    </row>
    <row r="380" spans="1:36" ht="15" customHeight="1" x14ac:dyDescent="0.25">
      <c r="A380" s="25"/>
      <c r="C380" s="446"/>
      <c r="D380" s="446" t="s">
        <v>711</v>
      </c>
      <c r="E380" s="446" t="s">
        <v>103</v>
      </c>
      <c r="F380" s="717"/>
      <c r="G380" s="147">
        <v>2.5687460465600174E-4</v>
      </c>
      <c r="H380" s="147">
        <v>1.8965668211007435E-3</v>
      </c>
      <c r="I380" s="147">
        <v>2.1466856755388759E-4</v>
      </c>
      <c r="J380" s="147">
        <v>1.6998787432028243E-3</v>
      </c>
      <c r="K380" s="434">
        <v>4.8775843714191948E-4</v>
      </c>
      <c r="L380" s="147">
        <v>2.4747798150341577E-3</v>
      </c>
      <c r="M380" s="147">
        <v>1.4115428384187657E-4</v>
      </c>
      <c r="N380" s="147">
        <v>2.0574201642401999E-4</v>
      </c>
      <c r="O380" s="147">
        <v>2.6735358647045744E-4</v>
      </c>
      <c r="P380" s="147">
        <v>1.408395799176802E-4</v>
      </c>
      <c r="Q380" s="147">
        <v>5.0360213155562061E-5</v>
      </c>
      <c r="R380" s="147">
        <v>1.2933079787586898E-4</v>
      </c>
      <c r="S380" s="146">
        <v>1.6906119818953905E-4</v>
      </c>
      <c r="T380" s="146">
        <v>4.1432841765324776E-4</v>
      </c>
      <c r="U380" s="146">
        <v>3.3216045191544893E-4</v>
      </c>
      <c r="V380" s="146">
        <v>3.2714057761946389E-4</v>
      </c>
      <c r="W380" s="146">
        <v>1.8020664257927731E-4</v>
      </c>
      <c r="X380" s="146">
        <v>1.6402471629537957E-3</v>
      </c>
      <c r="Y380" s="146">
        <v>2.3719937836403471E-4</v>
      </c>
      <c r="Z380" s="146">
        <v>1.6471802078312138E-4</v>
      </c>
      <c r="AA380" s="146">
        <v>1.4316878504150952E-4</v>
      </c>
      <c r="AB380" s="146">
        <v>1.8017147103542889E-4</v>
      </c>
      <c r="AC380" s="146">
        <v>1.6087489275225816E-4</v>
      </c>
      <c r="AD380" s="146">
        <v>1.2542956428493666E-4</v>
      </c>
      <c r="AE380" s="146">
        <v>1.2851114443360816E-4</v>
      </c>
      <c r="AF380" s="398">
        <v>4.1242593945632719E-4</v>
      </c>
      <c r="AG380" s="320"/>
      <c r="AH380" s="320"/>
      <c r="AI380" s="320"/>
      <c r="AJ380" s="320"/>
    </row>
    <row r="381" spans="1:36" ht="15" customHeight="1" x14ac:dyDescent="0.35">
      <c r="A381" s="25"/>
      <c r="C381" s="446"/>
      <c r="D381" s="446" t="s">
        <v>712</v>
      </c>
      <c r="E381" s="446" t="s">
        <v>692</v>
      </c>
      <c r="F381" s="717"/>
      <c r="G381" s="148">
        <v>0.11688346397698977</v>
      </c>
      <c r="H381" s="148">
        <v>0.8560243587944163</v>
      </c>
      <c r="I381" s="148">
        <v>9.7820536039685449E-2</v>
      </c>
      <c r="J381" s="148">
        <v>0.76673552889115293</v>
      </c>
      <c r="K381" s="435">
        <v>0.22109072073908148</v>
      </c>
      <c r="L381" s="148">
        <v>1.115755730984453</v>
      </c>
      <c r="M381" s="148">
        <v>6.4998655449738485E-2</v>
      </c>
      <c r="N381" s="148">
        <v>9.3816155629722661E-2</v>
      </c>
      <c r="O381" s="148">
        <v>0.12183757856400369</v>
      </c>
      <c r="P381" s="148">
        <v>6.4553665436113808E-2</v>
      </c>
      <c r="Q381" s="148">
        <v>2.3612602345655206E-2</v>
      </c>
      <c r="R381" s="148">
        <v>5.9380574476139633E-2</v>
      </c>
      <c r="S381" s="146">
        <v>7.7925137807347361E-2</v>
      </c>
      <c r="T381" s="146">
        <v>0.18844802557548834</v>
      </c>
      <c r="U381" s="146">
        <v>0.15144102683164612</v>
      </c>
      <c r="V381" s="146">
        <v>0.14918204324352655</v>
      </c>
      <c r="W381" s="146">
        <v>8.2953967609598639E-2</v>
      </c>
      <c r="X381" s="146">
        <v>0.73987797320540694</v>
      </c>
      <c r="Y381" s="146">
        <v>0.10863844771870074</v>
      </c>
      <c r="Z381" s="146">
        <v>7.5585354116518927E-2</v>
      </c>
      <c r="AA381" s="146">
        <v>6.5672189359011035E-2</v>
      </c>
      <c r="AB381" s="146">
        <v>8.2278272911145089E-2</v>
      </c>
      <c r="AC381" s="146">
        <v>7.3880486427011546E-2</v>
      </c>
      <c r="AD381" s="146">
        <v>5.7603167793697493E-2</v>
      </c>
      <c r="AE381" s="146">
        <v>5.9016529367310284E-2</v>
      </c>
      <c r="AF381" s="399">
        <v>0.18689432463522371</v>
      </c>
      <c r="AG381" s="321"/>
      <c r="AH381" s="321"/>
      <c r="AI381" s="321"/>
      <c r="AJ381" s="321"/>
    </row>
    <row r="382" spans="1:36" ht="15" customHeight="1" x14ac:dyDescent="0.35">
      <c r="A382" s="25"/>
      <c r="C382" s="446"/>
      <c r="D382" s="446" t="s">
        <v>713</v>
      </c>
      <c r="E382" s="446" t="s">
        <v>692</v>
      </c>
      <c r="F382" s="717"/>
      <c r="G382" s="148">
        <v>0</v>
      </c>
      <c r="H382" s="148">
        <v>0</v>
      </c>
      <c r="I382" s="148">
        <v>0</v>
      </c>
      <c r="J382" s="148">
        <v>0</v>
      </c>
      <c r="K382" s="435">
        <v>0</v>
      </c>
      <c r="L382" s="148">
        <v>0</v>
      </c>
      <c r="M382" s="148">
        <v>0</v>
      </c>
      <c r="N382" s="148">
        <v>0</v>
      </c>
      <c r="O382" s="148">
        <v>0</v>
      </c>
      <c r="P382" s="148">
        <v>0</v>
      </c>
      <c r="Q382" s="148">
        <v>0</v>
      </c>
      <c r="R382" s="148">
        <v>0</v>
      </c>
      <c r="S382" s="146">
        <v>0</v>
      </c>
      <c r="T382" s="146">
        <v>0</v>
      </c>
      <c r="U382" s="146">
        <v>0</v>
      </c>
      <c r="V382" s="146">
        <v>0</v>
      </c>
      <c r="W382" s="146">
        <v>0</v>
      </c>
      <c r="X382" s="146">
        <v>0</v>
      </c>
      <c r="Y382" s="146">
        <v>0</v>
      </c>
      <c r="Z382" s="146">
        <v>0</v>
      </c>
      <c r="AA382" s="146">
        <v>0</v>
      </c>
      <c r="AB382" s="146">
        <v>0</v>
      </c>
      <c r="AC382" s="146">
        <v>0</v>
      </c>
      <c r="AD382" s="146">
        <v>0</v>
      </c>
      <c r="AE382" s="146">
        <v>0</v>
      </c>
      <c r="AF382" s="399">
        <v>0</v>
      </c>
      <c r="AG382" s="321"/>
      <c r="AH382" s="321"/>
      <c r="AI382" s="321"/>
      <c r="AJ382" s="321"/>
    </row>
    <row r="383" spans="1:36" ht="15" customHeight="1" x14ac:dyDescent="0.35">
      <c r="A383" s="25"/>
      <c r="C383" s="446"/>
      <c r="D383" s="446" t="s">
        <v>714</v>
      </c>
      <c r="E383" s="446" t="s">
        <v>692</v>
      </c>
      <c r="F383" s="717"/>
      <c r="G383" s="148">
        <v>0.11688346397698977</v>
      </c>
      <c r="H383" s="148">
        <v>0.8560243587944163</v>
      </c>
      <c r="I383" s="148">
        <v>9.7820536039685449E-2</v>
      </c>
      <c r="J383" s="148">
        <v>0.76673552889115293</v>
      </c>
      <c r="K383" s="435">
        <v>0.22109072073908148</v>
      </c>
      <c r="L383" s="148">
        <v>1.115755730984453</v>
      </c>
      <c r="M383" s="148">
        <v>6.4998655449738485E-2</v>
      </c>
      <c r="N383" s="148">
        <v>9.3816155629722661E-2</v>
      </c>
      <c r="O383" s="148">
        <v>0.12183757856400369</v>
      </c>
      <c r="P383" s="148">
        <v>6.4553665436113808E-2</v>
      </c>
      <c r="Q383" s="148">
        <v>2.3612602345655206E-2</v>
      </c>
      <c r="R383" s="148">
        <v>5.9380574476139633E-2</v>
      </c>
      <c r="S383" s="146">
        <v>7.7925137807347361E-2</v>
      </c>
      <c r="T383" s="146">
        <v>0.18844802557548834</v>
      </c>
      <c r="U383" s="146">
        <v>0.15144102683164612</v>
      </c>
      <c r="V383" s="146">
        <v>0.14918204324352655</v>
      </c>
      <c r="W383" s="146">
        <v>8.2953967609598639E-2</v>
      </c>
      <c r="X383" s="146">
        <v>0.73987797320540694</v>
      </c>
      <c r="Y383" s="146">
        <v>0.10863844771870074</v>
      </c>
      <c r="Z383" s="146">
        <v>7.5585354116518927E-2</v>
      </c>
      <c r="AA383" s="146">
        <v>6.5672189359011035E-2</v>
      </c>
      <c r="AB383" s="146">
        <v>8.2278272911145089E-2</v>
      </c>
      <c r="AC383" s="146">
        <v>7.3880486427011546E-2</v>
      </c>
      <c r="AD383" s="146">
        <v>5.7603167793697493E-2</v>
      </c>
      <c r="AE383" s="146">
        <v>5.9016529367310284E-2</v>
      </c>
      <c r="AF383" s="399">
        <v>0.18689432463522371</v>
      </c>
      <c r="AG383" s="321"/>
      <c r="AH383" s="321"/>
      <c r="AI383" s="321"/>
      <c r="AJ383" s="321"/>
    </row>
    <row r="384" spans="1:36" ht="15" customHeight="1" x14ac:dyDescent="0.25">
      <c r="A384" s="25"/>
      <c r="B384" s="718"/>
      <c r="C384" s="446"/>
      <c r="D384" s="446"/>
      <c r="E384" s="446"/>
      <c r="F384" s="717"/>
      <c r="G384" s="351"/>
      <c r="H384" s="351"/>
      <c r="I384" s="351"/>
      <c r="J384" s="351"/>
      <c r="K384" s="727"/>
      <c r="L384" s="351"/>
      <c r="M384" s="351"/>
      <c r="N384" s="351"/>
      <c r="O384" s="351"/>
      <c r="P384" s="351"/>
      <c r="Q384" s="351"/>
      <c r="R384" s="351"/>
      <c r="S384" s="351"/>
      <c r="T384" s="351"/>
      <c r="U384" s="351"/>
      <c r="V384" s="351"/>
      <c r="W384" s="351"/>
      <c r="X384" s="351"/>
      <c r="Y384" s="351"/>
      <c r="Z384" s="351"/>
      <c r="AA384" s="351"/>
      <c r="AB384" s="351"/>
      <c r="AC384" s="351"/>
      <c r="AD384" s="351"/>
      <c r="AE384" s="351"/>
      <c r="AF384" s="400"/>
      <c r="AG384" s="294"/>
      <c r="AH384" s="316"/>
      <c r="AI384" s="316"/>
      <c r="AJ384" s="624"/>
    </row>
    <row r="385" spans="1:36" ht="15" customHeight="1" x14ac:dyDescent="0.25">
      <c r="A385" s="25"/>
      <c r="B385" s="718"/>
      <c r="C385" s="446" t="s">
        <v>106</v>
      </c>
      <c r="D385" s="446"/>
      <c r="E385" s="446"/>
      <c r="F385" s="717"/>
      <c r="G385" s="351"/>
      <c r="H385" s="351"/>
      <c r="I385" s="351"/>
      <c r="J385" s="351"/>
      <c r="K385" s="727"/>
      <c r="L385" s="351"/>
      <c r="M385" s="351"/>
      <c r="N385" s="351"/>
      <c r="O385" s="351"/>
      <c r="P385" s="351"/>
      <c r="Q385" s="351"/>
      <c r="R385" s="351"/>
      <c r="S385" s="351"/>
      <c r="T385" s="351"/>
      <c r="U385" s="351"/>
      <c r="V385" s="351"/>
      <c r="W385" s="351"/>
      <c r="X385" s="351"/>
      <c r="Y385" s="351"/>
      <c r="Z385" s="351"/>
      <c r="AA385" s="351"/>
      <c r="AB385" s="351"/>
      <c r="AC385" s="351"/>
      <c r="AD385" s="351"/>
      <c r="AE385" s="351"/>
      <c r="AF385" s="400"/>
      <c r="AG385" s="294"/>
      <c r="AH385" s="316"/>
      <c r="AI385" s="316"/>
      <c r="AJ385" s="624"/>
    </row>
    <row r="386" spans="1:36" ht="15" customHeight="1" x14ac:dyDescent="0.25">
      <c r="A386" s="25"/>
      <c r="C386" s="446"/>
      <c r="D386" s="446" t="s">
        <v>715</v>
      </c>
      <c r="E386" s="446" t="s">
        <v>103</v>
      </c>
      <c r="F386" s="717"/>
      <c r="G386" s="147">
        <v>0</v>
      </c>
      <c r="H386" s="147">
        <v>0</v>
      </c>
      <c r="I386" s="147">
        <v>0</v>
      </c>
      <c r="J386" s="147">
        <v>0</v>
      </c>
      <c r="K386" s="434">
        <v>0</v>
      </c>
      <c r="L386" s="147">
        <v>0</v>
      </c>
      <c r="M386" s="147">
        <v>0</v>
      </c>
      <c r="N386" s="147">
        <v>0</v>
      </c>
      <c r="O386" s="147">
        <v>0</v>
      </c>
      <c r="P386" s="147">
        <v>0</v>
      </c>
      <c r="Q386" s="147">
        <v>0</v>
      </c>
      <c r="R386" s="147">
        <v>0</v>
      </c>
      <c r="S386" s="146">
        <v>0</v>
      </c>
      <c r="T386" s="146">
        <v>0</v>
      </c>
      <c r="U386" s="146">
        <v>0</v>
      </c>
      <c r="V386" s="146">
        <v>0</v>
      </c>
      <c r="W386" s="146">
        <v>0</v>
      </c>
      <c r="X386" s="146">
        <v>0</v>
      </c>
      <c r="Y386" s="146">
        <v>0</v>
      </c>
      <c r="Z386" s="146">
        <v>0</v>
      </c>
      <c r="AA386" s="146">
        <v>0</v>
      </c>
      <c r="AB386" s="146">
        <v>0</v>
      </c>
      <c r="AC386" s="146">
        <v>0</v>
      </c>
      <c r="AD386" s="146">
        <v>0</v>
      </c>
      <c r="AE386" s="146">
        <v>0</v>
      </c>
      <c r="AF386" s="398">
        <v>0</v>
      </c>
      <c r="AG386" s="320"/>
      <c r="AH386" s="320"/>
      <c r="AI386" s="320"/>
      <c r="AJ386" s="320"/>
    </row>
    <row r="387" spans="1:36" ht="15" customHeight="1" x14ac:dyDescent="0.35">
      <c r="A387" s="25"/>
      <c r="C387" s="446"/>
      <c r="D387" s="446" t="s">
        <v>716</v>
      </c>
      <c r="E387" s="446" t="s">
        <v>692</v>
      </c>
      <c r="F387" s="717"/>
      <c r="G387" s="148">
        <v>0</v>
      </c>
      <c r="H387" s="148">
        <v>0</v>
      </c>
      <c r="I387" s="148">
        <v>0</v>
      </c>
      <c r="J387" s="148">
        <v>0</v>
      </c>
      <c r="K387" s="435">
        <v>0</v>
      </c>
      <c r="L387" s="148">
        <v>0</v>
      </c>
      <c r="M387" s="148">
        <v>0</v>
      </c>
      <c r="N387" s="148">
        <v>0</v>
      </c>
      <c r="O387" s="148">
        <v>0</v>
      </c>
      <c r="P387" s="148">
        <v>0</v>
      </c>
      <c r="Q387" s="148">
        <v>0</v>
      </c>
      <c r="R387" s="148">
        <v>0</v>
      </c>
      <c r="S387" s="146">
        <v>0</v>
      </c>
      <c r="T387" s="146">
        <v>0</v>
      </c>
      <c r="U387" s="146">
        <v>0</v>
      </c>
      <c r="V387" s="146">
        <v>0</v>
      </c>
      <c r="W387" s="146">
        <v>0</v>
      </c>
      <c r="X387" s="146">
        <v>0</v>
      </c>
      <c r="Y387" s="146">
        <v>0</v>
      </c>
      <c r="Z387" s="146">
        <v>0</v>
      </c>
      <c r="AA387" s="146">
        <v>0</v>
      </c>
      <c r="AB387" s="146">
        <v>0</v>
      </c>
      <c r="AC387" s="146">
        <v>0</v>
      </c>
      <c r="AD387" s="146">
        <v>0</v>
      </c>
      <c r="AE387" s="146">
        <v>0</v>
      </c>
      <c r="AF387" s="399">
        <v>0</v>
      </c>
      <c r="AG387" s="321"/>
      <c r="AH387" s="321"/>
      <c r="AI387" s="321"/>
      <c r="AJ387" s="321"/>
    </row>
    <row r="388" spans="1:36" ht="15" customHeight="1" x14ac:dyDescent="0.35">
      <c r="A388" s="25"/>
      <c r="C388" s="446"/>
      <c r="D388" s="446" t="s">
        <v>717</v>
      </c>
      <c r="E388" s="446" t="s">
        <v>692</v>
      </c>
      <c r="F388" s="717"/>
      <c r="G388" s="148">
        <v>0</v>
      </c>
      <c r="H388" s="148">
        <v>0</v>
      </c>
      <c r="I388" s="148">
        <v>0</v>
      </c>
      <c r="J388" s="148">
        <v>0</v>
      </c>
      <c r="K388" s="435">
        <v>0</v>
      </c>
      <c r="L388" s="148">
        <v>0</v>
      </c>
      <c r="M388" s="148">
        <v>0</v>
      </c>
      <c r="N388" s="148">
        <v>0</v>
      </c>
      <c r="O388" s="148">
        <v>0</v>
      </c>
      <c r="P388" s="148">
        <v>0</v>
      </c>
      <c r="Q388" s="148">
        <v>0</v>
      </c>
      <c r="R388" s="148">
        <v>0</v>
      </c>
      <c r="S388" s="146">
        <v>0</v>
      </c>
      <c r="T388" s="146">
        <v>0</v>
      </c>
      <c r="U388" s="146">
        <v>0</v>
      </c>
      <c r="V388" s="146">
        <v>0</v>
      </c>
      <c r="W388" s="146">
        <v>0</v>
      </c>
      <c r="X388" s="146">
        <v>0</v>
      </c>
      <c r="Y388" s="146">
        <v>0</v>
      </c>
      <c r="Z388" s="146">
        <v>0</v>
      </c>
      <c r="AA388" s="146">
        <v>0</v>
      </c>
      <c r="AB388" s="146">
        <v>0</v>
      </c>
      <c r="AC388" s="146">
        <v>0</v>
      </c>
      <c r="AD388" s="146">
        <v>0</v>
      </c>
      <c r="AE388" s="146">
        <v>0</v>
      </c>
      <c r="AF388" s="399">
        <v>0</v>
      </c>
      <c r="AG388" s="321"/>
      <c r="AH388" s="321"/>
      <c r="AI388" s="321"/>
      <c r="AJ388" s="321"/>
    </row>
    <row r="389" spans="1:36" ht="15" customHeight="1" x14ac:dyDescent="0.35">
      <c r="A389" s="25"/>
      <c r="C389" s="446"/>
      <c r="D389" s="446" t="s">
        <v>718</v>
      </c>
      <c r="E389" s="446" t="s">
        <v>692</v>
      </c>
      <c r="F389" s="717"/>
      <c r="G389" s="148">
        <v>0</v>
      </c>
      <c r="H389" s="148">
        <v>0</v>
      </c>
      <c r="I389" s="148">
        <v>0</v>
      </c>
      <c r="J389" s="148">
        <v>0</v>
      </c>
      <c r="K389" s="435">
        <v>0</v>
      </c>
      <c r="L389" s="148">
        <v>0</v>
      </c>
      <c r="M389" s="148">
        <v>0</v>
      </c>
      <c r="N389" s="148">
        <v>0</v>
      </c>
      <c r="O389" s="148">
        <v>0</v>
      </c>
      <c r="P389" s="148">
        <v>0</v>
      </c>
      <c r="Q389" s="148">
        <v>0</v>
      </c>
      <c r="R389" s="148">
        <v>0</v>
      </c>
      <c r="S389" s="146">
        <v>0</v>
      </c>
      <c r="T389" s="146">
        <v>0</v>
      </c>
      <c r="U389" s="146">
        <v>0</v>
      </c>
      <c r="V389" s="146">
        <v>0</v>
      </c>
      <c r="W389" s="146">
        <v>0</v>
      </c>
      <c r="X389" s="146">
        <v>0</v>
      </c>
      <c r="Y389" s="146">
        <v>0</v>
      </c>
      <c r="Z389" s="146">
        <v>0</v>
      </c>
      <c r="AA389" s="146">
        <v>0</v>
      </c>
      <c r="AB389" s="146">
        <v>0</v>
      </c>
      <c r="AC389" s="146">
        <v>0</v>
      </c>
      <c r="AD389" s="146">
        <v>0</v>
      </c>
      <c r="AE389" s="146">
        <v>0</v>
      </c>
      <c r="AF389" s="399">
        <v>0</v>
      </c>
      <c r="AG389" s="321"/>
      <c r="AH389" s="321"/>
      <c r="AI389" s="321"/>
      <c r="AJ389" s="321"/>
    </row>
    <row r="390" spans="1:36" ht="15" customHeight="1" x14ac:dyDescent="0.25">
      <c r="A390" s="25"/>
      <c r="B390" s="718"/>
      <c r="C390" s="446"/>
      <c r="D390" s="446"/>
      <c r="E390" s="446"/>
      <c r="F390" s="717"/>
      <c r="G390" s="351"/>
      <c r="H390" s="351"/>
      <c r="I390" s="351"/>
      <c r="J390" s="351"/>
      <c r="K390" s="727"/>
      <c r="L390" s="351"/>
      <c r="M390" s="351"/>
      <c r="N390" s="351"/>
      <c r="O390" s="351"/>
      <c r="P390" s="351"/>
      <c r="Q390" s="351"/>
      <c r="R390" s="351"/>
      <c r="S390" s="351"/>
      <c r="T390" s="351"/>
      <c r="U390" s="351"/>
      <c r="V390" s="351"/>
      <c r="W390" s="351"/>
      <c r="X390" s="351"/>
      <c r="Y390" s="351"/>
      <c r="Z390" s="351"/>
      <c r="AA390" s="351"/>
      <c r="AB390" s="351"/>
      <c r="AC390" s="351"/>
      <c r="AD390" s="351"/>
      <c r="AE390" s="351"/>
      <c r="AF390" s="400"/>
      <c r="AG390" s="324"/>
      <c r="AH390" s="325"/>
      <c r="AI390" s="325"/>
      <c r="AJ390" s="628"/>
    </row>
    <row r="391" spans="1:36" ht="15" customHeight="1" x14ac:dyDescent="0.25">
      <c r="A391" s="25"/>
      <c r="B391" s="718"/>
      <c r="C391" s="446" t="s">
        <v>107</v>
      </c>
      <c r="D391" s="446"/>
      <c r="E391" s="446"/>
      <c r="F391" s="717"/>
      <c r="G391" s="351"/>
      <c r="H391" s="351"/>
      <c r="I391" s="351"/>
      <c r="J391" s="351"/>
      <c r="K391" s="727"/>
      <c r="L391" s="351"/>
      <c r="M391" s="351"/>
      <c r="N391" s="351"/>
      <c r="O391" s="351"/>
      <c r="P391" s="351"/>
      <c r="Q391" s="351"/>
      <c r="R391" s="351"/>
      <c r="S391" s="351"/>
      <c r="T391" s="351"/>
      <c r="U391" s="351"/>
      <c r="V391" s="351"/>
      <c r="W391" s="351"/>
      <c r="X391" s="351"/>
      <c r="Y391" s="351"/>
      <c r="Z391" s="351"/>
      <c r="AA391" s="351"/>
      <c r="AB391" s="351"/>
      <c r="AC391" s="351"/>
      <c r="AD391" s="351"/>
      <c r="AE391" s="351"/>
      <c r="AF391" s="400"/>
      <c r="AG391" s="289"/>
      <c r="AH391" s="326"/>
      <c r="AI391" s="326"/>
      <c r="AJ391" s="629"/>
    </row>
    <row r="392" spans="1:36" ht="15" customHeight="1" x14ac:dyDescent="0.25">
      <c r="A392" s="25"/>
      <c r="B392" s="470"/>
      <c r="C392" s="446"/>
      <c r="D392" s="446" t="s">
        <v>719</v>
      </c>
      <c r="E392" s="446" t="s">
        <v>103</v>
      </c>
      <c r="F392" s="717"/>
      <c r="G392" s="147">
        <v>0</v>
      </c>
      <c r="H392" s="147">
        <v>0</v>
      </c>
      <c r="I392" s="147">
        <v>0</v>
      </c>
      <c r="J392" s="147">
        <v>0</v>
      </c>
      <c r="K392" s="434">
        <v>0</v>
      </c>
      <c r="L392" s="147">
        <v>0</v>
      </c>
      <c r="M392" s="147">
        <v>0</v>
      </c>
      <c r="N392" s="147">
        <v>0</v>
      </c>
      <c r="O392" s="147">
        <v>0</v>
      </c>
      <c r="P392" s="147">
        <v>0</v>
      </c>
      <c r="Q392" s="147">
        <v>0</v>
      </c>
      <c r="R392" s="147">
        <v>0</v>
      </c>
      <c r="S392" s="146">
        <v>0</v>
      </c>
      <c r="T392" s="146">
        <v>0</v>
      </c>
      <c r="U392" s="146">
        <v>0</v>
      </c>
      <c r="V392" s="146">
        <v>0</v>
      </c>
      <c r="W392" s="146">
        <v>0</v>
      </c>
      <c r="X392" s="146">
        <v>0</v>
      </c>
      <c r="Y392" s="146">
        <v>0</v>
      </c>
      <c r="Z392" s="146">
        <v>0</v>
      </c>
      <c r="AA392" s="146">
        <v>0</v>
      </c>
      <c r="AB392" s="146">
        <v>0</v>
      </c>
      <c r="AC392" s="146">
        <v>0</v>
      </c>
      <c r="AD392" s="146">
        <v>0</v>
      </c>
      <c r="AE392" s="146">
        <v>0</v>
      </c>
      <c r="AF392" s="398">
        <v>0</v>
      </c>
      <c r="AG392" s="319"/>
      <c r="AH392" s="319"/>
      <c r="AI392" s="319"/>
      <c r="AJ392" s="627"/>
    </row>
    <row r="393" spans="1:36" ht="15" customHeight="1" x14ac:dyDescent="0.35">
      <c r="A393" s="25"/>
      <c r="B393" s="470"/>
      <c r="C393" s="446"/>
      <c r="D393" s="446" t="s">
        <v>720</v>
      </c>
      <c r="E393" s="446" t="s">
        <v>692</v>
      </c>
      <c r="F393" s="717"/>
      <c r="G393" s="148">
        <v>0</v>
      </c>
      <c r="H393" s="148">
        <v>0</v>
      </c>
      <c r="I393" s="148">
        <v>0</v>
      </c>
      <c r="J393" s="148">
        <v>0</v>
      </c>
      <c r="K393" s="435">
        <v>0</v>
      </c>
      <c r="L393" s="148">
        <v>0</v>
      </c>
      <c r="M393" s="148">
        <v>0</v>
      </c>
      <c r="N393" s="148">
        <v>0</v>
      </c>
      <c r="O393" s="148">
        <v>0</v>
      </c>
      <c r="P393" s="148">
        <v>0</v>
      </c>
      <c r="Q393" s="148">
        <v>0</v>
      </c>
      <c r="R393" s="148">
        <v>0</v>
      </c>
      <c r="S393" s="146">
        <v>0</v>
      </c>
      <c r="T393" s="146">
        <v>0</v>
      </c>
      <c r="U393" s="146">
        <v>0</v>
      </c>
      <c r="V393" s="146">
        <v>0</v>
      </c>
      <c r="W393" s="146">
        <v>0</v>
      </c>
      <c r="X393" s="146">
        <v>0</v>
      </c>
      <c r="Y393" s="146">
        <v>0</v>
      </c>
      <c r="Z393" s="146">
        <v>0</v>
      </c>
      <c r="AA393" s="146">
        <v>0</v>
      </c>
      <c r="AB393" s="146">
        <v>0</v>
      </c>
      <c r="AC393" s="146">
        <v>0</v>
      </c>
      <c r="AD393" s="146">
        <v>0</v>
      </c>
      <c r="AE393" s="146">
        <v>0</v>
      </c>
      <c r="AF393" s="399">
        <v>0</v>
      </c>
      <c r="AG393" s="319"/>
      <c r="AH393" s="319"/>
      <c r="AI393" s="319"/>
      <c r="AJ393" s="627"/>
    </row>
    <row r="394" spans="1:36" ht="15" customHeight="1" x14ac:dyDescent="0.25">
      <c r="A394" s="25"/>
      <c r="B394" s="718"/>
      <c r="C394" s="446"/>
      <c r="D394" s="446"/>
      <c r="E394" s="446"/>
      <c r="F394" s="717"/>
      <c r="G394" s="351"/>
      <c r="H394" s="351"/>
      <c r="I394" s="351"/>
      <c r="J394" s="351"/>
      <c r="K394" s="727"/>
      <c r="L394" s="351"/>
      <c r="M394" s="351"/>
      <c r="N394" s="351"/>
      <c r="O394" s="351"/>
      <c r="P394" s="351"/>
      <c r="Q394" s="351"/>
      <c r="R394" s="351"/>
      <c r="S394" s="351"/>
      <c r="T394" s="351"/>
      <c r="U394" s="351"/>
      <c r="V394" s="351"/>
      <c r="W394" s="351"/>
      <c r="X394" s="351"/>
      <c r="Y394" s="351"/>
      <c r="Z394" s="351"/>
      <c r="AA394" s="351"/>
      <c r="AB394" s="351"/>
      <c r="AC394" s="351"/>
      <c r="AD394" s="351"/>
      <c r="AE394" s="351"/>
      <c r="AF394" s="400"/>
      <c r="AG394" s="326"/>
      <c r="AH394" s="326"/>
      <c r="AI394" s="326"/>
      <c r="AJ394" s="629"/>
    </row>
    <row r="395" spans="1:36" ht="15" customHeight="1" x14ac:dyDescent="0.25">
      <c r="A395" s="25"/>
      <c r="B395" s="718"/>
      <c r="C395" s="446" t="s">
        <v>108</v>
      </c>
      <c r="D395" s="446"/>
      <c r="E395" s="446"/>
      <c r="F395" s="717"/>
      <c r="G395" s="351"/>
      <c r="H395" s="351"/>
      <c r="I395" s="351"/>
      <c r="J395" s="351"/>
      <c r="K395" s="727"/>
      <c r="L395" s="351"/>
      <c r="M395" s="351"/>
      <c r="N395" s="351"/>
      <c r="O395" s="351"/>
      <c r="P395" s="351"/>
      <c r="Q395" s="351"/>
      <c r="R395" s="351"/>
      <c r="S395" s="351"/>
      <c r="T395" s="351"/>
      <c r="U395" s="351"/>
      <c r="V395" s="351"/>
      <c r="W395" s="351"/>
      <c r="X395" s="351"/>
      <c r="Y395" s="351"/>
      <c r="Z395" s="351"/>
      <c r="AA395" s="351"/>
      <c r="AB395" s="351"/>
      <c r="AC395" s="351"/>
      <c r="AD395" s="351"/>
      <c r="AE395" s="351"/>
      <c r="AF395" s="400"/>
      <c r="AG395" s="327"/>
      <c r="AH395" s="327"/>
      <c r="AI395" s="327"/>
      <c r="AJ395" s="630"/>
    </row>
    <row r="396" spans="1:36" ht="15" customHeight="1" x14ac:dyDescent="0.25">
      <c r="A396" s="25"/>
      <c r="C396" s="446"/>
      <c r="D396" s="446" t="s">
        <v>721</v>
      </c>
      <c r="E396" s="446" t="s">
        <v>103</v>
      </c>
      <c r="F396" s="717" t="s">
        <v>292</v>
      </c>
      <c r="G396" s="147">
        <v>0</v>
      </c>
      <c r="H396" s="147">
        <v>0</v>
      </c>
      <c r="I396" s="147">
        <v>0</v>
      </c>
      <c r="J396" s="147">
        <v>0</v>
      </c>
      <c r="K396" s="434">
        <v>0</v>
      </c>
      <c r="L396" s="147">
        <v>0</v>
      </c>
      <c r="M396" s="147">
        <v>0</v>
      </c>
      <c r="N396" s="147">
        <v>0</v>
      </c>
      <c r="O396" s="147">
        <v>0</v>
      </c>
      <c r="P396" s="147">
        <v>0</v>
      </c>
      <c r="Q396" s="147">
        <v>0.27159771033172703</v>
      </c>
      <c r="R396" s="147">
        <v>0</v>
      </c>
      <c r="S396" s="146">
        <v>0</v>
      </c>
      <c r="T396" s="146">
        <v>0</v>
      </c>
      <c r="U396" s="146">
        <v>0</v>
      </c>
      <c r="V396" s="146">
        <v>0</v>
      </c>
      <c r="W396" s="146">
        <v>0</v>
      </c>
      <c r="X396" s="146">
        <v>0</v>
      </c>
      <c r="Y396" s="146">
        <v>0</v>
      </c>
      <c r="Z396" s="146">
        <v>0</v>
      </c>
      <c r="AA396" s="146">
        <v>0</v>
      </c>
      <c r="AB396" s="146">
        <v>0</v>
      </c>
      <c r="AC396" s="146">
        <v>0</v>
      </c>
      <c r="AD396" s="146">
        <v>0</v>
      </c>
      <c r="AE396" s="146">
        <v>0</v>
      </c>
      <c r="AF396" s="398">
        <v>0</v>
      </c>
      <c r="AG396" s="319"/>
      <c r="AH396" s="319"/>
      <c r="AI396" s="319"/>
      <c r="AJ396" s="627"/>
    </row>
    <row r="397" spans="1:36" ht="15" customHeight="1" x14ac:dyDescent="0.35">
      <c r="A397" s="25"/>
      <c r="C397" s="446"/>
      <c r="D397" s="446" t="s">
        <v>722</v>
      </c>
      <c r="E397" s="446" t="s">
        <v>692</v>
      </c>
      <c r="F397" s="717" t="s">
        <v>293</v>
      </c>
      <c r="G397" s="148">
        <v>0</v>
      </c>
      <c r="H397" s="148">
        <v>0</v>
      </c>
      <c r="I397" s="148">
        <v>0</v>
      </c>
      <c r="J397" s="148">
        <v>0</v>
      </c>
      <c r="K397" s="435">
        <v>0</v>
      </c>
      <c r="L397" s="148">
        <v>0</v>
      </c>
      <c r="M397" s="148">
        <v>0</v>
      </c>
      <c r="N397" s="148">
        <v>0</v>
      </c>
      <c r="O397" s="148">
        <v>0</v>
      </c>
      <c r="P397" s="148">
        <v>0</v>
      </c>
      <c r="Q397" s="148">
        <v>16.874546508497101</v>
      </c>
      <c r="R397" s="148">
        <v>0</v>
      </c>
      <c r="S397" s="146">
        <v>0</v>
      </c>
      <c r="T397" s="146">
        <v>0</v>
      </c>
      <c r="U397" s="146">
        <v>0</v>
      </c>
      <c r="V397" s="146">
        <v>0</v>
      </c>
      <c r="W397" s="146">
        <v>0</v>
      </c>
      <c r="X397" s="146">
        <v>0</v>
      </c>
      <c r="Y397" s="146">
        <v>0</v>
      </c>
      <c r="Z397" s="146">
        <v>0</v>
      </c>
      <c r="AA397" s="146">
        <v>0</v>
      </c>
      <c r="AB397" s="146">
        <v>0</v>
      </c>
      <c r="AC397" s="146">
        <v>0</v>
      </c>
      <c r="AD397" s="146">
        <v>0</v>
      </c>
      <c r="AE397" s="146">
        <v>0</v>
      </c>
      <c r="AF397" s="399">
        <v>0</v>
      </c>
      <c r="AG397" s="319"/>
      <c r="AH397" s="319"/>
      <c r="AI397" s="319"/>
      <c r="AJ397" s="627"/>
    </row>
    <row r="398" spans="1:36" ht="15" customHeight="1" x14ac:dyDescent="0.25">
      <c r="A398" s="25"/>
      <c r="B398" s="718"/>
      <c r="C398" s="446"/>
      <c r="D398" s="446"/>
      <c r="E398" s="446"/>
      <c r="F398" s="717"/>
      <c r="G398" s="351"/>
      <c r="H398" s="351"/>
      <c r="I398" s="351"/>
      <c r="J398" s="351"/>
      <c r="K398" s="727"/>
      <c r="L398" s="351"/>
      <c r="M398" s="351"/>
      <c r="N398" s="351"/>
      <c r="O398" s="351"/>
      <c r="P398" s="351"/>
      <c r="Q398" s="351"/>
      <c r="R398" s="351"/>
      <c r="S398" s="351"/>
      <c r="T398" s="351"/>
      <c r="U398" s="351"/>
      <c r="V398" s="351"/>
      <c r="W398" s="351"/>
      <c r="X398" s="351"/>
      <c r="Y398" s="351"/>
      <c r="Z398" s="351"/>
      <c r="AA398" s="351"/>
      <c r="AB398" s="351"/>
      <c r="AC398" s="351"/>
      <c r="AD398" s="351"/>
      <c r="AE398" s="351"/>
      <c r="AF398" s="400"/>
      <c r="AG398" s="322"/>
      <c r="AH398" s="316"/>
      <c r="AI398" s="316"/>
      <c r="AJ398" s="624"/>
    </row>
    <row r="399" spans="1:36" ht="15" customHeight="1" x14ac:dyDescent="0.25">
      <c r="A399" s="25"/>
      <c r="B399" s="719"/>
      <c r="C399" s="446" t="s">
        <v>109</v>
      </c>
      <c r="D399" s="446"/>
      <c r="E399" s="446"/>
      <c r="F399" s="717"/>
      <c r="G399" s="351"/>
      <c r="H399" s="351"/>
      <c r="I399" s="351"/>
      <c r="J399" s="351"/>
      <c r="K399" s="727"/>
      <c r="L399" s="351"/>
      <c r="M399" s="351"/>
      <c r="N399" s="351"/>
      <c r="O399" s="351"/>
      <c r="P399" s="351"/>
      <c r="Q399" s="351"/>
      <c r="R399" s="351"/>
      <c r="S399" s="351"/>
      <c r="T399" s="351"/>
      <c r="U399" s="351"/>
      <c r="V399" s="351"/>
      <c r="W399" s="351"/>
      <c r="X399" s="351"/>
      <c r="Y399" s="351"/>
      <c r="Z399" s="351"/>
      <c r="AA399" s="351"/>
      <c r="AB399" s="351"/>
      <c r="AC399" s="351"/>
      <c r="AD399" s="351"/>
      <c r="AE399" s="351"/>
      <c r="AF399" s="400"/>
      <c r="AG399" s="322"/>
      <c r="AH399" s="316"/>
      <c r="AI399" s="316"/>
      <c r="AJ399" s="624"/>
    </row>
    <row r="400" spans="1:36" ht="15" customHeight="1" x14ac:dyDescent="0.25">
      <c r="A400" s="25"/>
      <c r="C400" s="446"/>
      <c r="D400" s="446" t="s">
        <v>723</v>
      </c>
      <c r="E400" s="446" t="s">
        <v>103</v>
      </c>
      <c r="F400" s="717"/>
      <c r="G400" s="147">
        <v>9.8619379297900343E-3</v>
      </c>
      <c r="H400" s="147">
        <v>1.6521237199384191E-2</v>
      </c>
      <c r="I400" s="147">
        <v>1.5468715636590942E-2</v>
      </c>
      <c r="J400" s="147">
        <v>9.9594513145349964E-3</v>
      </c>
      <c r="K400" s="434">
        <v>1.7462533084785594E-2</v>
      </c>
      <c r="L400" s="147">
        <v>7.9058267814205094E-3</v>
      </c>
      <c r="M400" s="147">
        <v>2.2322796859708952E-2</v>
      </c>
      <c r="N400" s="147">
        <v>8.6259228243812346E-3</v>
      </c>
      <c r="O400" s="147">
        <v>9.1659438507097745E-3</v>
      </c>
      <c r="P400" s="147">
        <v>1.1522662264546129E-2</v>
      </c>
      <c r="Q400" s="147">
        <v>4.7739481714617017E-3</v>
      </c>
      <c r="R400" s="147">
        <v>5.3026947593133329E-3</v>
      </c>
      <c r="S400" s="146">
        <v>1.1739947323373062E-2</v>
      </c>
      <c r="T400" s="146">
        <v>7.8416358908862342E-3</v>
      </c>
      <c r="U400" s="146">
        <v>3.5524366705853585E-3</v>
      </c>
      <c r="V400" s="146">
        <v>1.4164774426607508E-2</v>
      </c>
      <c r="W400" s="146">
        <v>9.1768392916654414E-4</v>
      </c>
      <c r="X400" s="146">
        <v>1.0246686040815899E-2</v>
      </c>
      <c r="Y400" s="146">
        <v>1.6786610624213823E-2</v>
      </c>
      <c r="Z400" s="146">
        <v>1.1467221204299251E-3</v>
      </c>
      <c r="AA400" s="146">
        <v>2.4659918381671437E-2</v>
      </c>
      <c r="AB400" s="146">
        <v>3.5208585411467992E-3</v>
      </c>
      <c r="AC400" s="146">
        <v>2.4124215542710591E-4</v>
      </c>
      <c r="AD400" s="146">
        <v>1.6695962928301486E-2</v>
      </c>
      <c r="AE400" s="146">
        <v>7.1242587924389188E-3</v>
      </c>
      <c r="AF400" s="398">
        <v>1.5927998385638121E-2</v>
      </c>
      <c r="AG400" s="320"/>
      <c r="AH400" s="320"/>
      <c r="AI400" s="320"/>
      <c r="AJ400" s="320"/>
    </row>
    <row r="401" spans="1:36" ht="15" customHeight="1" x14ac:dyDescent="0.35">
      <c r="A401" s="25"/>
      <c r="C401" s="446"/>
      <c r="D401" s="446" t="s">
        <v>724</v>
      </c>
      <c r="E401" s="446" t="s">
        <v>692</v>
      </c>
      <c r="F401" s="717"/>
      <c r="G401" s="148">
        <v>0.79680366997703844</v>
      </c>
      <c r="H401" s="148">
        <v>1.2474375591714775</v>
      </c>
      <c r="I401" s="148">
        <v>1.1944877597039505</v>
      </c>
      <c r="J401" s="148">
        <v>0.80473219191190493</v>
      </c>
      <c r="K401" s="435">
        <v>1.4147853507691652</v>
      </c>
      <c r="L401" s="148">
        <v>0.63775811753880685</v>
      </c>
      <c r="M401" s="148">
        <v>1.7707154836935384</v>
      </c>
      <c r="N401" s="148">
        <v>0.67169066617012285</v>
      </c>
      <c r="O401" s="148">
        <v>0.74021447109980432</v>
      </c>
      <c r="P401" s="148">
        <v>0.93183220324267568</v>
      </c>
      <c r="Q401" s="148">
        <v>0.36652969160215282</v>
      </c>
      <c r="R401" s="148">
        <v>0.34173750697655542</v>
      </c>
      <c r="S401" s="146">
        <v>0.94949900210863436</v>
      </c>
      <c r="T401" s="146">
        <v>0.63253894803760791</v>
      </c>
      <c r="U401" s="146">
        <v>0.22760591502598379</v>
      </c>
      <c r="V401" s="146">
        <v>0.91961985869084351</v>
      </c>
      <c r="W401" s="146">
        <v>5.5797810432216967E-2</v>
      </c>
      <c r="X401" s="146">
        <v>0.82808638922266042</v>
      </c>
      <c r="Y401" s="146">
        <v>1.3598281152170586</v>
      </c>
      <c r="Z401" s="146">
        <v>7.0733032588720282E-2</v>
      </c>
      <c r="AA401" s="146">
        <v>1.9000854020696707</v>
      </c>
      <c r="AB401" s="146">
        <v>0.22554675460452658</v>
      </c>
      <c r="AC401" s="146">
        <v>1.1688100558023964E-2</v>
      </c>
      <c r="AD401" s="146">
        <v>1.3524578219258783</v>
      </c>
      <c r="AE401" s="146">
        <v>0.57421115975001935</v>
      </c>
      <c r="AF401" s="399">
        <v>1.2742879799615454</v>
      </c>
      <c r="AG401" s="328"/>
      <c r="AH401" s="328"/>
      <c r="AI401" s="328"/>
      <c r="AJ401" s="328"/>
    </row>
    <row r="402" spans="1:36" ht="15" customHeight="1" x14ac:dyDescent="0.25">
      <c r="A402" s="25"/>
      <c r="C402" s="446"/>
      <c r="D402" s="446" t="s">
        <v>725</v>
      </c>
      <c r="E402" s="446" t="s">
        <v>64</v>
      </c>
      <c r="F402" s="717"/>
      <c r="G402" s="148">
        <v>1.000062</v>
      </c>
      <c r="H402" s="148">
        <v>1.000062</v>
      </c>
      <c r="I402" s="148">
        <v>1.000062</v>
      </c>
      <c r="J402" s="148">
        <v>1.000062</v>
      </c>
      <c r="K402" s="435">
        <v>1.000062</v>
      </c>
      <c r="L402" s="148">
        <v>1.000062</v>
      </c>
      <c r="M402" s="148">
        <v>1.000062</v>
      </c>
      <c r="N402" s="148">
        <v>1.000062</v>
      </c>
      <c r="O402" s="148">
        <v>1.000062</v>
      </c>
      <c r="P402" s="148">
        <v>1.000062</v>
      </c>
      <c r="Q402" s="148">
        <v>1.000062</v>
      </c>
      <c r="R402" s="148">
        <v>1.000062</v>
      </c>
      <c r="S402" s="146">
        <v>1.000062</v>
      </c>
      <c r="T402" s="146">
        <v>1.000062</v>
      </c>
      <c r="U402" s="146">
        <v>1.000062</v>
      </c>
      <c r="V402" s="146">
        <v>1.000062</v>
      </c>
      <c r="W402" s="146">
        <v>1.000062</v>
      </c>
      <c r="X402" s="146">
        <v>1.000062</v>
      </c>
      <c r="Y402" s="146">
        <v>1.000062</v>
      </c>
      <c r="Z402" s="146">
        <v>1.000062</v>
      </c>
      <c r="AA402" s="146">
        <v>1.000062</v>
      </c>
      <c r="AB402" s="146">
        <v>1.000062</v>
      </c>
      <c r="AC402" s="146">
        <v>1.000062</v>
      </c>
      <c r="AD402" s="146">
        <v>1.000062</v>
      </c>
      <c r="AE402" s="146">
        <v>1.000062</v>
      </c>
      <c r="AF402" s="399">
        <v>1.000062</v>
      </c>
      <c r="AG402" s="329"/>
      <c r="AH402" s="329"/>
      <c r="AI402" s="329"/>
      <c r="AJ402" s="329"/>
    </row>
    <row r="403" spans="1:36" ht="15" customHeight="1" x14ac:dyDescent="0.25">
      <c r="A403" s="25"/>
      <c r="B403" s="718"/>
      <c r="C403" s="446"/>
      <c r="D403" s="446"/>
      <c r="E403" s="446"/>
      <c r="F403" s="717"/>
      <c r="G403" s="351"/>
      <c r="H403" s="351"/>
      <c r="I403" s="351"/>
      <c r="J403" s="351"/>
      <c r="K403" s="433"/>
      <c r="L403" s="351"/>
      <c r="M403" s="351"/>
      <c r="N403" s="351"/>
      <c r="O403" s="351"/>
      <c r="P403" s="351"/>
      <c r="Q403" s="351"/>
      <c r="R403" s="351"/>
      <c r="S403" s="351"/>
      <c r="T403" s="351"/>
      <c r="U403" s="351"/>
      <c r="V403" s="351"/>
      <c r="W403" s="351"/>
      <c r="X403" s="351"/>
      <c r="Y403" s="351"/>
      <c r="Z403" s="351"/>
      <c r="AA403" s="351"/>
      <c r="AB403" s="351"/>
      <c r="AC403" s="351"/>
      <c r="AD403" s="351"/>
      <c r="AE403" s="351"/>
      <c r="AF403" s="400"/>
      <c r="AG403" s="294"/>
      <c r="AH403" s="316"/>
      <c r="AI403" s="316"/>
      <c r="AJ403" s="624"/>
    </row>
    <row r="404" spans="1:36" ht="15" customHeight="1" x14ac:dyDescent="0.35">
      <c r="A404" s="25"/>
      <c r="B404" s="718"/>
      <c r="C404" s="446" t="s">
        <v>110</v>
      </c>
      <c r="D404" s="446"/>
      <c r="E404" s="446" t="s">
        <v>692</v>
      </c>
      <c r="F404" s="717"/>
      <c r="G404" s="148">
        <v>0.5</v>
      </c>
      <c r="H404" s="148">
        <v>0.5</v>
      </c>
      <c r="I404" s="148">
        <v>0.5</v>
      </c>
      <c r="J404" s="148">
        <v>0.5</v>
      </c>
      <c r="K404" s="435">
        <v>0.5</v>
      </c>
      <c r="L404" s="148">
        <v>0.5</v>
      </c>
      <c r="M404" s="148">
        <v>0.5</v>
      </c>
      <c r="N404" s="148">
        <v>0.5</v>
      </c>
      <c r="O404" s="148">
        <v>0.5</v>
      </c>
      <c r="P404" s="148">
        <v>0.5</v>
      </c>
      <c r="Q404" s="148">
        <v>0.5</v>
      </c>
      <c r="R404" s="148">
        <v>0.5</v>
      </c>
      <c r="S404" s="146">
        <v>0.5</v>
      </c>
      <c r="T404" s="146">
        <v>0.5</v>
      </c>
      <c r="U404" s="146">
        <v>0.5</v>
      </c>
      <c r="V404" s="146">
        <v>0.5</v>
      </c>
      <c r="W404" s="146">
        <v>0.5</v>
      </c>
      <c r="X404" s="146">
        <v>0.5</v>
      </c>
      <c r="Y404" s="146">
        <v>0.5</v>
      </c>
      <c r="Z404" s="146">
        <v>0.5</v>
      </c>
      <c r="AA404" s="146">
        <v>0.5</v>
      </c>
      <c r="AB404" s="146">
        <v>0.5</v>
      </c>
      <c r="AC404" s="146">
        <v>0.5</v>
      </c>
      <c r="AD404" s="146">
        <v>0.5</v>
      </c>
      <c r="AE404" s="146">
        <v>0.5</v>
      </c>
      <c r="AF404" s="399">
        <v>0.5</v>
      </c>
      <c r="AG404" s="321"/>
      <c r="AH404" s="321"/>
      <c r="AI404" s="321"/>
      <c r="AJ404" s="321"/>
    </row>
    <row r="405" spans="1:36" ht="15" customHeight="1" x14ac:dyDescent="0.25">
      <c r="A405" s="25"/>
      <c r="B405" s="718"/>
      <c r="C405" s="446"/>
      <c r="D405" s="446"/>
      <c r="E405" s="446"/>
      <c r="F405" s="717"/>
      <c r="G405" s="351"/>
      <c r="H405" s="351"/>
      <c r="I405" s="351"/>
      <c r="J405" s="351"/>
      <c r="K405" s="433"/>
      <c r="L405" s="351"/>
      <c r="M405" s="351"/>
      <c r="N405" s="351"/>
      <c r="O405" s="351"/>
      <c r="P405" s="351"/>
      <c r="Q405" s="351"/>
      <c r="R405" s="351"/>
      <c r="S405" s="351"/>
      <c r="T405" s="351"/>
      <c r="U405" s="351"/>
      <c r="V405" s="351"/>
      <c r="W405" s="351"/>
      <c r="X405" s="351"/>
      <c r="Y405" s="351"/>
      <c r="Z405" s="351"/>
      <c r="AA405" s="351"/>
      <c r="AB405" s="351"/>
      <c r="AC405" s="351"/>
      <c r="AD405" s="351"/>
      <c r="AE405" s="351"/>
      <c r="AF405" s="400"/>
      <c r="AG405" s="294"/>
      <c r="AH405" s="330"/>
      <c r="AI405" s="330"/>
      <c r="AJ405" s="631"/>
    </row>
    <row r="406" spans="1:36" ht="15" customHeight="1" x14ac:dyDescent="0.35">
      <c r="A406" s="25"/>
      <c r="B406" s="719"/>
      <c r="C406" s="446" t="s">
        <v>111</v>
      </c>
      <c r="D406" s="446"/>
      <c r="E406" s="446" t="s">
        <v>692</v>
      </c>
      <c r="F406" s="717"/>
      <c r="G406" s="148">
        <v>7.8103185784203041E-2</v>
      </c>
      <c r="H406" s="148">
        <v>-3.0617953662811095</v>
      </c>
      <c r="I406" s="148">
        <v>-1.2855814730659225</v>
      </c>
      <c r="J406" s="148">
        <v>-22.845321004237519</v>
      </c>
      <c r="K406" s="435">
        <v>-4.4581232743932642</v>
      </c>
      <c r="L406" s="148">
        <v>-33.32704269098825</v>
      </c>
      <c r="M406" s="148">
        <v>-26.726707131263854</v>
      </c>
      <c r="N406" s="148">
        <v>-1.284702946732539</v>
      </c>
      <c r="O406" s="148">
        <v>-0.19187294909265296</v>
      </c>
      <c r="P406" s="148">
        <v>-0.33783937334557945</v>
      </c>
      <c r="Q406" s="148">
        <v>4.7439254593850989E-2</v>
      </c>
      <c r="R406" s="148">
        <v>6.3373501170081892E-2</v>
      </c>
      <c r="S406" s="146">
        <v>0.12175991348653706</v>
      </c>
      <c r="T406" s="146">
        <v>-0.71361763960627256</v>
      </c>
      <c r="U406" s="146">
        <v>-1.9531321637451637</v>
      </c>
      <c r="V406" s="146">
        <v>-1.6410574335548174</v>
      </c>
      <c r="W406" s="146">
        <v>-6.262689582084807</v>
      </c>
      <c r="X406" s="146">
        <v>-20.359259031986355</v>
      </c>
      <c r="Y406" s="146">
        <v>-0.75777147865633465</v>
      </c>
      <c r="Z406" s="146">
        <v>-0.76815762840366886</v>
      </c>
      <c r="AA406" s="146">
        <v>-0.19987818763606666</v>
      </c>
      <c r="AB406" s="146">
        <v>-0.68700260024518367</v>
      </c>
      <c r="AC406" s="146">
        <v>0.77302367794483495</v>
      </c>
      <c r="AD406" s="146">
        <v>-7.1043927149802205E-2</v>
      </c>
      <c r="AE406" s="146">
        <v>0.40455120303015801</v>
      </c>
      <c r="AF406" s="399">
        <v>-2.8534200856387755</v>
      </c>
      <c r="AG406" s="321"/>
      <c r="AH406" s="321"/>
      <c r="AI406" s="321"/>
      <c r="AJ406" s="321"/>
    </row>
    <row r="407" spans="1:36" ht="15" customHeight="1" x14ac:dyDescent="0.25">
      <c r="A407" s="25"/>
      <c r="B407" s="718"/>
      <c r="C407" s="446"/>
      <c r="D407" s="446"/>
      <c r="E407" s="446"/>
      <c r="F407" s="717"/>
      <c r="G407" s="351"/>
      <c r="H407" s="351"/>
      <c r="I407" s="351"/>
      <c r="J407" s="351"/>
      <c r="K407" s="433"/>
      <c r="L407" s="351"/>
      <c r="M407" s="351"/>
      <c r="N407" s="351"/>
      <c r="O407" s="351"/>
      <c r="P407" s="351"/>
      <c r="Q407" s="351"/>
      <c r="R407" s="351"/>
      <c r="S407" s="351"/>
      <c r="T407" s="351"/>
      <c r="U407" s="351"/>
      <c r="V407" s="351"/>
      <c r="W407" s="351"/>
      <c r="X407" s="351"/>
      <c r="Y407" s="351"/>
      <c r="Z407" s="351"/>
      <c r="AA407" s="351"/>
      <c r="AB407" s="351"/>
      <c r="AC407" s="351"/>
      <c r="AD407" s="351"/>
      <c r="AE407" s="351"/>
      <c r="AF407" s="400"/>
      <c r="AG407" s="294"/>
      <c r="AH407" s="330"/>
      <c r="AI407" s="330"/>
      <c r="AJ407" s="631"/>
    </row>
    <row r="408" spans="1:36" ht="15" customHeight="1" x14ac:dyDescent="0.25">
      <c r="A408" s="25"/>
      <c r="B408" s="718"/>
      <c r="C408" s="446" t="s">
        <v>726</v>
      </c>
      <c r="D408" s="446"/>
      <c r="E408" s="446" t="s">
        <v>103</v>
      </c>
      <c r="F408" s="717"/>
      <c r="G408" s="147">
        <v>9.2290185144780004E-2</v>
      </c>
      <c r="H408" s="147">
        <v>0.19473978045820792</v>
      </c>
      <c r="I408" s="147">
        <v>5.2840081856869663E-2</v>
      </c>
      <c r="J408" s="147">
        <v>0.27761711394371746</v>
      </c>
      <c r="K408" s="434">
        <v>0.54009327975942489</v>
      </c>
      <c r="L408" s="147">
        <v>0.18163432527312512</v>
      </c>
      <c r="M408" s="147">
        <v>0.3394126224722796</v>
      </c>
      <c r="N408" s="147">
        <v>3.0786399504334813E-2</v>
      </c>
      <c r="O408" s="147">
        <v>4.5441741120483117E-2</v>
      </c>
      <c r="P408" s="147">
        <v>6.8290873049459674E-2</v>
      </c>
      <c r="Q408" s="147">
        <v>0.30364108065507717</v>
      </c>
      <c r="R408" s="147">
        <v>3.5224673299393126E-2</v>
      </c>
      <c r="S408" s="146">
        <v>6.0697529685595067E-2</v>
      </c>
      <c r="T408" s="146">
        <v>7.5611420636466073E-2</v>
      </c>
      <c r="U408" s="146">
        <v>5.4297294343634429E-2</v>
      </c>
      <c r="V408" s="146">
        <v>6.0702391720513824E-2</v>
      </c>
      <c r="W408" s="146">
        <v>0.49165263944485366</v>
      </c>
      <c r="X408" s="146">
        <v>0.43203087371199683</v>
      </c>
      <c r="Y408" s="146">
        <v>5.4485098034997764E-2</v>
      </c>
      <c r="Z408" s="146">
        <v>0.24629759364687356</v>
      </c>
      <c r="AA408" s="146">
        <v>4.8359508135724649E-2</v>
      </c>
      <c r="AB408" s="146">
        <v>5.0541189754247068E-2</v>
      </c>
      <c r="AC408" s="146">
        <v>9.5676480139332123E-2</v>
      </c>
      <c r="AD408" s="146">
        <v>0.13470517490513695</v>
      </c>
      <c r="AE408" s="146">
        <v>8.7496674992363105E-2</v>
      </c>
      <c r="AF408" s="398">
        <v>0.14015571564950244</v>
      </c>
      <c r="AG408" s="321"/>
      <c r="AH408" s="321"/>
      <c r="AI408" s="321"/>
      <c r="AJ408" s="321"/>
    </row>
    <row r="409" spans="1:36" ht="15" customHeight="1" x14ac:dyDescent="0.25">
      <c r="A409" s="25"/>
      <c r="B409" s="718"/>
      <c r="C409" s="446"/>
      <c r="D409" s="446"/>
      <c r="E409" s="446"/>
      <c r="F409" s="717"/>
      <c r="G409" s="351"/>
      <c r="H409" s="351"/>
      <c r="I409" s="351"/>
      <c r="J409" s="351"/>
      <c r="K409" s="433"/>
      <c r="L409" s="351"/>
      <c r="M409" s="351"/>
      <c r="N409" s="351"/>
      <c r="O409" s="351"/>
      <c r="P409" s="351"/>
      <c r="Q409" s="351"/>
      <c r="R409" s="351"/>
      <c r="S409" s="351"/>
      <c r="T409" s="351"/>
      <c r="U409" s="351"/>
      <c r="V409" s="351"/>
      <c r="W409" s="351"/>
      <c r="X409" s="351"/>
      <c r="Y409" s="351"/>
      <c r="Z409" s="351"/>
      <c r="AA409" s="351"/>
      <c r="AB409" s="351"/>
      <c r="AC409" s="351"/>
      <c r="AD409" s="351"/>
      <c r="AE409" s="351"/>
      <c r="AF409" s="400"/>
      <c r="AG409" s="294"/>
      <c r="AH409" s="294"/>
      <c r="AI409" s="294"/>
      <c r="AJ409" s="616"/>
    </row>
    <row r="410" spans="1:36" ht="15" customHeight="1" x14ac:dyDescent="0.35">
      <c r="A410" s="25"/>
      <c r="B410" s="718"/>
      <c r="C410" s="446" t="s">
        <v>112</v>
      </c>
      <c r="D410" s="446"/>
      <c r="E410" s="446" t="s">
        <v>692</v>
      </c>
      <c r="F410" s="717"/>
      <c r="G410" s="148">
        <v>9.4647275034391907</v>
      </c>
      <c r="H410" s="148">
        <v>15.451984191398568</v>
      </c>
      <c r="I410" s="148">
        <v>5.847639729519134</v>
      </c>
      <c r="J410" s="148">
        <v>29.711552781663322</v>
      </c>
      <c r="K410" s="435">
        <v>43.93343636968239</v>
      </c>
      <c r="L410" s="148">
        <v>20.554716423877448</v>
      </c>
      <c r="M410" s="148">
        <v>30.42985743381049</v>
      </c>
      <c r="N410" s="148">
        <v>3.9307221884990446</v>
      </c>
      <c r="O410" s="148">
        <v>5.2078994970140577</v>
      </c>
      <c r="P410" s="148">
        <v>7.1586067554519479</v>
      </c>
      <c r="Q410" s="148">
        <v>27.339680849028753</v>
      </c>
      <c r="R410" s="148">
        <v>4.6481737630680753</v>
      </c>
      <c r="S410" s="146">
        <v>6.4747266477099839</v>
      </c>
      <c r="T410" s="146">
        <v>7.9072409816290818</v>
      </c>
      <c r="U410" s="146">
        <v>5.8622266059511778</v>
      </c>
      <c r="V410" s="146">
        <v>10.350794713415015</v>
      </c>
      <c r="W410" s="146">
        <v>33.52543011143279</v>
      </c>
      <c r="X410" s="146">
        <v>41.753948403771375</v>
      </c>
      <c r="Y410" s="146">
        <v>5.9928834991992455</v>
      </c>
      <c r="Z410" s="146">
        <v>17.663942787436635</v>
      </c>
      <c r="AA410" s="146">
        <v>5.5169191982560228</v>
      </c>
      <c r="AB410" s="146">
        <v>5.4927179477076225</v>
      </c>
      <c r="AC410" s="146">
        <v>8.4147547757677241</v>
      </c>
      <c r="AD410" s="146">
        <v>12.505510447266671</v>
      </c>
      <c r="AE410" s="146">
        <v>8.0626425566302906</v>
      </c>
      <c r="AF410" s="399">
        <v>13.373623281564425</v>
      </c>
      <c r="AG410" s="321"/>
      <c r="AH410" s="321"/>
      <c r="AI410" s="321"/>
      <c r="AJ410" s="321"/>
    </row>
    <row r="411" spans="1:36" ht="15" customHeight="1" x14ac:dyDescent="0.2">
      <c r="A411" s="25"/>
      <c r="B411" s="718"/>
      <c r="C411" s="718"/>
      <c r="D411" s="717"/>
      <c r="E411" s="717"/>
      <c r="F411" s="717"/>
      <c r="G411" s="351"/>
      <c r="H411" s="351"/>
      <c r="I411" s="351"/>
      <c r="J411" s="351"/>
      <c r="K411" s="727"/>
      <c r="L411" s="351"/>
      <c r="M411" s="351"/>
      <c r="N411" s="351"/>
      <c r="O411" s="351"/>
      <c r="P411" s="351"/>
      <c r="Q411" s="351"/>
      <c r="R411" s="351"/>
      <c r="S411" s="351"/>
      <c r="T411" s="351"/>
      <c r="U411" s="351"/>
      <c r="V411" s="351"/>
      <c r="W411" s="351"/>
      <c r="X411" s="351"/>
      <c r="Y411" s="351"/>
      <c r="Z411" s="351"/>
      <c r="AA411" s="351"/>
      <c r="AB411" s="351"/>
      <c r="AC411" s="351"/>
      <c r="AD411" s="351"/>
      <c r="AE411" s="351"/>
      <c r="AF411" s="400"/>
      <c r="AG411" s="316"/>
      <c r="AH411" s="316"/>
      <c r="AI411" s="316"/>
      <c r="AJ411" s="624"/>
    </row>
    <row r="412" spans="1:36" ht="15" customHeight="1" x14ac:dyDescent="0.2">
      <c r="A412" s="25"/>
      <c r="B412" s="718"/>
      <c r="C412" s="718"/>
      <c r="D412" s="717"/>
      <c r="E412" s="717"/>
      <c r="F412" s="717"/>
      <c r="G412" s="351"/>
      <c r="H412" s="351"/>
      <c r="I412" s="351"/>
      <c r="J412" s="351"/>
      <c r="K412" s="727"/>
      <c r="L412" s="351"/>
      <c r="M412" s="351"/>
      <c r="N412" s="351"/>
      <c r="O412" s="351"/>
      <c r="P412" s="351"/>
      <c r="Q412" s="351"/>
      <c r="R412" s="351"/>
      <c r="S412" s="351"/>
      <c r="T412" s="351"/>
      <c r="U412" s="351"/>
      <c r="V412" s="351"/>
      <c r="W412" s="351"/>
      <c r="X412" s="351"/>
      <c r="Y412" s="351"/>
      <c r="Z412" s="351"/>
      <c r="AA412" s="351"/>
      <c r="AB412" s="351"/>
      <c r="AC412" s="351"/>
      <c r="AD412" s="351"/>
      <c r="AE412" s="351"/>
      <c r="AF412" s="400"/>
      <c r="AG412" s="316"/>
      <c r="AH412" s="316"/>
      <c r="AI412" s="316"/>
      <c r="AJ412" s="624"/>
    </row>
    <row r="413" spans="1:36" ht="15" customHeight="1" x14ac:dyDescent="0.2">
      <c r="A413" s="25"/>
      <c r="B413" s="718"/>
      <c r="C413" s="718"/>
      <c r="D413" s="717"/>
      <c r="E413" s="717"/>
      <c r="F413" s="717"/>
      <c r="G413" s="351"/>
      <c r="H413" s="351"/>
      <c r="I413" s="351"/>
      <c r="J413" s="351"/>
      <c r="K413" s="727"/>
      <c r="L413" s="351"/>
      <c r="M413" s="351"/>
      <c r="N413" s="351"/>
      <c r="O413" s="351"/>
      <c r="P413" s="351"/>
      <c r="Q413" s="351"/>
      <c r="R413" s="351"/>
      <c r="S413" s="351"/>
      <c r="T413" s="351"/>
      <c r="U413" s="351"/>
      <c r="V413" s="351"/>
      <c r="W413" s="351"/>
      <c r="X413" s="351"/>
      <c r="Y413" s="351"/>
      <c r="Z413" s="351"/>
      <c r="AA413" s="351"/>
      <c r="AB413" s="351"/>
      <c r="AC413" s="351"/>
      <c r="AD413" s="351"/>
      <c r="AE413" s="351"/>
      <c r="AF413" s="400"/>
      <c r="AG413" s="316"/>
      <c r="AH413" s="316"/>
      <c r="AI413" s="316"/>
      <c r="AJ413" s="624"/>
    </row>
    <row r="414" spans="1:36" ht="15" customHeight="1" x14ac:dyDescent="0.25">
      <c r="A414" s="25"/>
      <c r="B414" s="718" t="s">
        <v>113</v>
      </c>
      <c r="C414" s="718"/>
      <c r="D414" s="720"/>
      <c r="E414" s="717"/>
      <c r="F414" s="717"/>
      <c r="G414" s="146" t="s">
        <v>114</v>
      </c>
      <c r="H414" s="146" t="s">
        <v>114</v>
      </c>
      <c r="I414" s="146" t="s">
        <v>114</v>
      </c>
      <c r="J414" s="146" t="s">
        <v>114</v>
      </c>
      <c r="K414" s="432" t="s">
        <v>114</v>
      </c>
      <c r="L414" s="146" t="s">
        <v>114</v>
      </c>
      <c r="M414" s="146" t="s">
        <v>114</v>
      </c>
      <c r="N414" s="146" t="s">
        <v>114</v>
      </c>
      <c r="O414" s="146" t="s">
        <v>114</v>
      </c>
      <c r="P414" s="146" t="s">
        <v>114</v>
      </c>
      <c r="Q414" s="146" t="s">
        <v>114</v>
      </c>
      <c r="R414" s="146" t="s">
        <v>114</v>
      </c>
      <c r="S414" s="146" t="s">
        <v>114</v>
      </c>
      <c r="T414" s="146" t="s">
        <v>114</v>
      </c>
      <c r="U414" s="146" t="s">
        <v>114</v>
      </c>
      <c r="V414" s="146" t="s">
        <v>114</v>
      </c>
      <c r="W414" s="146" t="s">
        <v>114</v>
      </c>
      <c r="X414" s="146" t="s">
        <v>114</v>
      </c>
      <c r="Y414" s="146" t="s">
        <v>114</v>
      </c>
      <c r="Z414" s="146" t="s">
        <v>114</v>
      </c>
      <c r="AA414" s="146" t="s">
        <v>114</v>
      </c>
      <c r="AB414" s="146" t="s">
        <v>114</v>
      </c>
      <c r="AC414" s="146" t="s">
        <v>114</v>
      </c>
      <c r="AD414" s="146" t="s">
        <v>114</v>
      </c>
      <c r="AE414" s="146"/>
      <c r="AF414" s="397" t="s">
        <v>114</v>
      </c>
      <c r="AG414" s="331"/>
      <c r="AH414" s="331"/>
      <c r="AI414" s="331"/>
      <c r="AJ414" s="331"/>
    </row>
    <row r="415" spans="1:36" ht="15" customHeight="1" x14ac:dyDescent="0.2">
      <c r="A415" s="25"/>
      <c r="B415" s="721"/>
      <c r="C415" s="721"/>
      <c r="G415" s="143"/>
      <c r="H415" s="722"/>
      <c r="I415" s="579"/>
      <c r="J415" s="143"/>
      <c r="K415" s="143"/>
      <c r="L415" s="143"/>
      <c r="M415" s="143"/>
      <c r="N415" s="143"/>
      <c r="O415" s="143"/>
      <c r="P415" s="143"/>
      <c r="Q415" s="159"/>
      <c r="R415" s="159"/>
      <c r="S415" s="159"/>
      <c r="T415" s="143"/>
      <c r="U415" s="143"/>
      <c r="V415" s="143"/>
      <c r="W415" s="143"/>
      <c r="X415" s="143"/>
      <c r="Y415" s="143"/>
      <c r="Z415" s="143"/>
      <c r="AA415" s="143"/>
      <c r="AB415" s="143"/>
      <c r="AC415" s="143"/>
      <c r="AD415" s="143"/>
      <c r="AE415" s="143"/>
      <c r="AF415" s="143"/>
      <c r="AG415" s="3"/>
      <c r="AH415" s="3"/>
      <c r="AI415" s="3"/>
      <c r="AJ415" s="632"/>
    </row>
    <row r="416" spans="1:36" ht="15" customHeight="1" x14ac:dyDescent="0.2">
      <c r="A416" s="25"/>
      <c r="B416" s="721"/>
      <c r="C416" s="721"/>
      <c r="G416" s="143"/>
      <c r="H416" s="722"/>
      <c r="I416" s="579"/>
      <c r="J416" s="143"/>
      <c r="K416" s="143"/>
      <c r="L416" s="143"/>
      <c r="M416" s="143"/>
      <c r="N416" s="143"/>
      <c r="O416" s="143"/>
      <c r="P416" s="143"/>
      <c r="Q416" s="159"/>
      <c r="R416" s="159"/>
      <c r="S416" s="159"/>
      <c r="T416" s="143"/>
      <c r="U416" s="143"/>
      <c r="V416" s="143"/>
      <c r="W416" s="143"/>
      <c r="X416" s="143"/>
      <c r="Y416" s="143"/>
      <c r="Z416" s="143"/>
      <c r="AA416" s="143"/>
      <c r="AB416" s="143"/>
      <c r="AC416" s="143"/>
      <c r="AD416" s="143"/>
      <c r="AE416" s="143"/>
      <c r="AF416" s="143"/>
      <c r="AG416" s="3"/>
      <c r="AH416" s="3"/>
      <c r="AI416" s="3"/>
      <c r="AJ416" s="632"/>
    </row>
    <row r="417" spans="1:36" ht="15" customHeight="1" x14ac:dyDescent="0.2">
      <c r="A417" s="25"/>
      <c r="B417" s="721"/>
      <c r="C417" s="721"/>
      <c r="G417" s="149"/>
      <c r="H417" s="723"/>
      <c r="I417" s="724"/>
      <c r="J417" s="149"/>
      <c r="K417" s="149"/>
      <c r="L417" s="149"/>
      <c r="M417" s="149"/>
      <c r="N417" s="149"/>
      <c r="O417" s="149"/>
      <c r="P417" s="149"/>
      <c r="Q417" s="161"/>
      <c r="R417" s="161"/>
      <c r="S417" s="161"/>
      <c r="T417" s="149"/>
      <c r="U417" s="149"/>
      <c r="V417" s="149"/>
      <c r="W417" s="149"/>
      <c r="X417" s="149"/>
      <c r="Y417" s="149"/>
      <c r="Z417" s="149"/>
      <c r="AA417" s="149"/>
      <c r="AB417" s="149"/>
      <c r="AC417" s="149"/>
      <c r="AD417" s="149"/>
      <c r="AE417" s="149"/>
      <c r="AF417" s="149"/>
      <c r="AG417" s="3"/>
      <c r="AH417" s="3"/>
      <c r="AI417" s="3"/>
      <c r="AJ417" s="632"/>
    </row>
    <row r="418" spans="1:36" ht="15" customHeight="1" x14ac:dyDescent="0.2">
      <c r="A418" s="25"/>
      <c r="B418" s="721"/>
      <c r="C418" s="721"/>
      <c r="G418" s="150"/>
      <c r="H418" s="725"/>
      <c r="I418" s="726"/>
      <c r="J418" s="150"/>
      <c r="K418" s="150"/>
      <c r="L418" s="150"/>
      <c r="M418" s="150"/>
      <c r="N418" s="150"/>
      <c r="O418" s="150"/>
      <c r="P418" s="150"/>
      <c r="Q418" s="162"/>
      <c r="R418" s="162"/>
      <c r="S418" s="162"/>
      <c r="T418" s="150"/>
      <c r="U418" s="150"/>
      <c r="V418" s="150"/>
      <c r="W418" s="150"/>
      <c r="X418" s="150"/>
      <c r="Y418" s="150"/>
      <c r="Z418" s="150"/>
      <c r="AA418" s="150"/>
      <c r="AB418" s="150"/>
      <c r="AC418" s="150"/>
      <c r="AD418" s="150"/>
      <c r="AE418" s="150"/>
      <c r="AF418" s="150"/>
      <c r="AG418" s="3"/>
      <c r="AH418" s="3"/>
      <c r="AI418" s="3"/>
      <c r="AJ418" s="632"/>
    </row>
    <row r="419" spans="1:36" s="473" customFormat="1" ht="15" customHeight="1" x14ac:dyDescent="0.25">
      <c r="A419" s="25"/>
      <c r="B419" s="5" t="s">
        <v>115</v>
      </c>
      <c r="C419" s="5"/>
      <c r="D419" s="181"/>
      <c r="E419" s="181"/>
      <c r="F419" s="181"/>
      <c r="G419" s="16"/>
      <c r="H419" s="16"/>
      <c r="I419" s="195"/>
      <c r="J419" s="16"/>
      <c r="K419" s="16"/>
      <c r="L419" s="16"/>
      <c r="M419" s="16"/>
      <c r="N419" s="16"/>
      <c r="O419" s="16"/>
      <c r="P419" s="16"/>
      <c r="Q419" s="16"/>
      <c r="R419" s="195"/>
      <c r="S419" s="195"/>
      <c r="T419" s="16"/>
      <c r="U419" s="16"/>
      <c r="V419" s="16"/>
      <c r="W419" s="16"/>
      <c r="X419" s="16"/>
      <c r="Y419" s="16"/>
      <c r="Z419" s="16"/>
      <c r="AA419" s="16"/>
      <c r="AB419" s="196"/>
      <c r="AC419" s="196"/>
      <c r="AD419" s="196"/>
      <c r="AE419" s="16"/>
      <c r="AF419" s="16"/>
      <c r="AG419" s="16"/>
      <c r="AH419" s="16"/>
      <c r="AI419" s="16"/>
      <c r="AJ419" s="633"/>
    </row>
    <row r="420" spans="1:36" ht="15" customHeight="1" x14ac:dyDescent="0.2">
      <c r="A420" s="25"/>
      <c r="D420" s="180" t="s">
        <v>747</v>
      </c>
      <c r="G420" s="143">
        <f>(G410-G401)/SUM(G406,G404,G397,G393,G387,G381,G375,G369,G363,G357,)</f>
        <v>1.000062</v>
      </c>
      <c r="H420" s="143">
        <f t="shared" ref="H420:AE420" si="10">(H410-H401)/SUM(H406,H404,H397,H393,H387,H381,H375,H369,H363,H357,)</f>
        <v>1.000062</v>
      </c>
      <c r="I420" s="143">
        <f t="shared" si="10"/>
        <v>1.0000620000000002</v>
      </c>
      <c r="J420" s="143">
        <f t="shared" si="10"/>
        <v>1.0000620000000002</v>
      </c>
      <c r="K420" s="143">
        <f t="shared" si="10"/>
        <v>1.000062</v>
      </c>
      <c r="L420" s="143">
        <f t="shared" si="10"/>
        <v>1.0000619999999998</v>
      </c>
      <c r="M420" s="143">
        <f t="shared" si="10"/>
        <v>1.0000619999999998</v>
      </c>
      <c r="N420" s="143">
        <f t="shared" si="10"/>
        <v>1.000062</v>
      </c>
      <c r="O420" s="143">
        <f t="shared" si="10"/>
        <v>1.0000620000000002</v>
      </c>
      <c r="P420" s="143">
        <f t="shared" si="10"/>
        <v>1.000062</v>
      </c>
      <c r="Q420" s="143">
        <f t="shared" si="10"/>
        <v>1.000062</v>
      </c>
      <c r="R420" s="143">
        <f t="shared" si="10"/>
        <v>1.000062</v>
      </c>
      <c r="S420" s="143">
        <f t="shared" si="10"/>
        <v>1.000062</v>
      </c>
      <c r="T420" s="143">
        <f t="shared" si="10"/>
        <v>1.0000620000000002</v>
      </c>
      <c r="U420" s="143">
        <f t="shared" si="10"/>
        <v>1.0000620000000005</v>
      </c>
      <c r="V420" s="143">
        <f t="shared" si="10"/>
        <v>1.000062</v>
      </c>
      <c r="W420" s="143">
        <f t="shared" si="10"/>
        <v>1.000062</v>
      </c>
      <c r="X420" s="143">
        <f t="shared" si="10"/>
        <v>1.000062</v>
      </c>
      <c r="Y420" s="143">
        <f t="shared" si="10"/>
        <v>1.0000619999999998</v>
      </c>
      <c r="Z420" s="143">
        <f t="shared" si="10"/>
        <v>1.0000620000000002</v>
      </c>
      <c r="AA420" s="143">
        <f t="shared" si="10"/>
        <v>1.000062</v>
      </c>
      <c r="AB420" s="143">
        <f t="shared" si="10"/>
        <v>1.0000620000000002</v>
      </c>
      <c r="AC420" s="143">
        <f t="shared" si="10"/>
        <v>1.0000619999999998</v>
      </c>
      <c r="AD420" s="143">
        <f t="shared" si="10"/>
        <v>1.000062</v>
      </c>
      <c r="AE420" s="143">
        <f t="shared" si="10"/>
        <v>1.000062</v>
      </c>
      <c r="AF420" s="143">
        <f>(AF410-AF401)/SUM(AF406,AF404,AF397,AF393,AF387,AF381,AF375,AF369,AF363,AF357,)</f>
        <v>1.000062</v>
      </c>
      <c r="AG420" s="143">
        <f>IF(AG437=1,(AG252-AG243)/SUM(AG248,AG246,AG219,AG212,AG205,AG225,AG231,AG237),(AG410-AG401)/SUM(AG406,AG404,AG397,AG393,AG387,AG381,AG375,AG369,AG363,AG357,))</f>
        <v>1.000062</v>
      </c>
      <c r="AH420" s="143">
        <f t="shared" ref="AH420:AJ420" si="11">IF(AH437=1,(AH252-AH243)/SUM(AH248,AH246,AH219,AH212,AH205,AH225,AH231,AH237),(AH410-AH401)/SUM(AH406,AH404,AH397,AH393,AH387,AH381,AH375,AH369,AH363,AH357,))</f>
        <v>1.0000619999999998</v>
      </c>
      <c r="AI420" s="143">
        <f t="shared" si="11"/>
        <v>1.000062</v>
      </c>
      <c r="AJ420" s="634">
        <f t="shared" si="11"/>
        <v>1.000062</v>
      </c>
    </row>
    <row r="421" spans="1:36" ht="15" customHeight="1" x14ac:dyDescent="0.2">
      <c r="A421" s="25"/>
      <c r="D421" s="180" t="s">
        <v>460</v>
      </c>
      <c r="G421" s="143">
        <v>1</v>
      </c>
      <c r="H421" s="143">
        <v>1</v>
      </c>
      <c r="I421" s="143">
        <v>1</v>
      </c>
      <c r="J421" s="143">
        <v>1</v>
      </c>
      <c r="K421" s="143">
        <v>1</v>
      </c>
      <c r="L421" s="143">
        <v>1</v>
      </c>
      <c r="M421" s="143">
        <v>1</v>
      </c>
      <c r="N421" s="143">
        <v>1</v>
      </c>
      <c r="O421" s="143">
        <v>1</v>
      </c>
      <c r="P421" s="143">
        <v>1</v>
      </c>
      <c r="Q421" s="143">
        <v>1</v>
      </c>
      <c r="R421" s="143">
        <v>1</v>
      </c>
      <c r="S421" s="143">
        <v>1</v>
      </c>
      <c r="T421" s="143">
        <v>1</v>
      </c>
      <c r="U421" s="143">
        <v>1</v>
      </c>
      <c r="V421" s="143">
        <v>1</v>
      </c>
      <c r="W421" s="143">
        <v>1</v>
      </c>
      <c r="X421" s="143">
        <v>1</v>
      </c>
      <c r="Y421" s="143">
        <v>1</v>
      </c>
      <c r="Z421" s="143">
        <v>1</v>
      </c>
      <c r="AA421" s="143">
        <v>1</v>
      </c>
      <c r="AB421" s="143">
        <v>1</v>
      </c>
      <c r="AC421" s="143">
        <v>1</v>
      </c>
      <c r="AD421" s="143">
        <v>1</v>
      </c>
      <c r="AE421" s="143">
        <v>1</v>
      </c>
      <c r="AF421" s="143">
        <v>1</v>
      </c>
      <c r="AG421" s="41">
        <v>1</v>
      </c>
      <c r="AH421" s="159">
        <v>1</v>
      </c>
      <c r="AI421" s="159">
        <v>1</v>
      </c>
      <c r="AJ421" s="635">
        <v>1</v>
      </c>
    </row>
    <row r="422" spans="1:36" ht="15" customHeight="1" x14ac:dyDescent="0.2">
      <c r="A422" s="25"/>
      <c r="C422" s="180" t="s">
        <v>746</v>
      </c>
      <c r="D422" s="179" t="s">
        <v>737</v>
      </c>
      <c r="E422" s="179" t="s">
        <v>805</v>
      </c>
      <c r="G422" s="286">
        <f>IF(G437=1,G206,G358)*G420/G421*G438/1000</f>
        <v>0</v>
      </c>
      <c r="H422" s="286">
        <f t="shared" ref="H422:AJ422" si="12">IF(H437=1,H206,H358)*H420/H421*H438/1000</f>
        <v>0</v>
      </c>
      <c r="I422" s="286">
        <f t="shared" si="12"/>
        <v>0</v>
      </c>
      <c r="J422" s="286">
        <f t="shared" si="12"/>
        <v>0</v>
      </c>
      <c r="K422" s="286">
        <f t="shared" si="12"/>
        <v>0</v>
      </c>
      <c r="L422" s="286">
        <f t="shared" si="12"/>
        <v>0</v>
      </c>
      <c r="M422" s="286">
        <f t="shared" si="12"/>
        <v>0</v>
      </c>
      <c r="N422" s="286">
        <f t="shared" si="12"/>
        <v>0</v>
      </c>
      <c r="O422" s="286">
        <f t="shared" si="12"/>
        <v>0</v>
      </c>
      <c r="P422" s="286">
        <f t="shared" si="12"/>
        <v>0</v>
      </c>
      <c r="Q422" s="286">
        <f t="shared" si="12"/>
        <v>0</v>
      </c>
      <c r="R422" s="286">
        <f t="shared" si="12"/>
        <v>0</v>
      </c>
      <c r="S422" s="286">
        <f t="shared" si="12"/>
        <v>0</v>
      </c>
      <c r="T422" s="286">
        <f t="shared" si="12"/>
        <v>0</v>
      </c>
      <c r="U422" s="286">
        <f t="shared" si="12"/>
        <v>0</v>
      </c>
      <c r="V422" s="286">
        <f t="shared" si="12"/>
        <v>0</v>
      </c>
      <c r="W422" s="286">
        <f t="shared" si="12"/>
        <v>0</v>
      </c>
      <c r="X422" s="286">
        <f t="shared" si="12"/>
        <v>0</v>
      </c>
      <c r="Y422" s="286">
        <f t="shared" si="12"/>
        <v>0</v>
      </c>
      <c r="Z422" s="286">
        <f t="shared" si="12"/>
        <v>0</v>
      </c>
      <c r="AA422" s="286">
        <f t="shared" si="12"/>
        <v>0</v>
      </c>
      <c r="AB422" s="286">
        <f t="shared" si="12"/>
        <v>0</v>
      </c>
      <c r="AC422" s="286">
        <f t="shared" si="12"/>
        <v>0</v>
      </c>
      <c r="AD422" s="286">
        <f t="shared" si="12"/>
        <v>0</v>
      </c>
      <c r="AE422" s="286">
        <f t="shared" si="12"/>
        <v>0</v>
      </c>
      <c r="AF422" s="286">
        <f>IF(AF437=1,AF206,AF358)*AF420/AF421*AF438/1000</f>
        <v>0</v>
      </c>
      <c r="AG422" s="286">
        <f t="shared" si="12"/>
        <v>0</v>
      </c>
      <c r="AH422" s="286">
        <f t="shared" si="12"/>
        <v>0</v>
      </c>
      <c r="AI422" s="286">
        <f t="shared" si="12"/>
        <v>0</v>
      </c>
      <c r="AJ422" s="636">
        <f t="shared" si="12"/>
        <v>0</v>
      </c>
    </row>
    <row r="423" spans="1:36" ht="15" customHeight="1" x14ac:dyDescent="0.2">
      <c r="A423" s="25"/>
      <c r="D423" s="179" t="s">
        <v>738</v>
      </c>
      <c r="E423" s="179" t="s">
        <v>805</v>
      </c>
      <c r="G423" s="286">
        <f>IF(G437=1,G213,G364)*G420/G421*G438/1000</f>
        <v>2.0398970463153856</v>
      </c>
      <c r="H423" s="286">
        <f t="shared" ref="H423:AJ423" si="13">IF(H437=1,H213,H364)*H420/H421*H438/1000</f>
        <v>1.2853666876992331</v>
      </c>
      <c r="I423" s="286">
        <f t="shared" si="13"/>
        <v>0.91871795356129671</v>
      </c>
      <c r="J423" s="286">
        <f t="shared" si="13"/>
        <v>14.877324845765699</v>
      </c>
      <c r="K423" s="286">
        <f t="shared" si="13"/>
        <v>1.2463002719997325</v>
      </c>
      <c r="L423" s="286">
        <f t="shared" si="13"/>
        <v>0.74841090878123628</v>
      </c>
      <c r="M423" s="286">
        <f t="shared" si="13"/>
        <v>39.636364069348971</v>
      </c>
      <c r="N423" s="286">
        <f t="shared" si="13"/>
        <v>1.1090074003956305</v>
      </c>
      <c r="O423" s="286">
        <f t="shared" si="13"/>
        <v>0.58062292829912299</v>
      </c>
      <c r="P423" s="286">
        <f t="shared" si="13"/>
        <v>0.32880848193136281</v>
      </c>
      <c r="Q423" s="286">
        <f t="shared" si="13"/>
        <v>41.716662795454127</v>
      </c>
      <c r="R423" s="286">
        <f t="shared" si="13"/>
        <v>1.1271026114855682</v>
      </c>
      <c r="S423" s="286">
        <f t="shared" si="13"/>
        <v>0.64125550042084956</v>
      </c>
      <c r="T423" s="286">
        <f t="shared" si="13"/>
        <v>7.6340827515258765</v>
      </c>
      <c r="U423" s="286">
        <f t="shared" si="13"/>
        <v>3.7218812793703875</v>
      </c>
      <c r="V423" s="286">
        <f t="shared" si="13"/>
        <v>20.23487984119237</v>
      </c>
      <c r="W423" s="286">
        <f t="shared" si="13"/>
        <v>2.2024307021855192</v>
      </c>
      <c r="X423" s="286">
        <f t="shared" si="13"/>
        <v>13.599024120063323</v>
      </c>
      <c r="Y423" s="286">
        <f t="shared" si="13"/>
        <v>1.1489153390015594</v>
      </c>
      <c r="Z423" s="286">
        <f t="shared" si="13"/>
        <v>2.2027106898122302</v>
      </c>
      <c r="AA423" s="286">
        <f t="shared" si="13"/>
        <v>1.612432142390571</v>
      </c>
      <c r="AB423" s="286">
        <f t="shared" si="13"/>
        <v>3.7170420751063227</v>
      </c>
      <c r="AC423" s="286">
        <f t="shared" si="13"/>
        <v>0.89145170604498092</v>
      </c>
      <c r="AD423" s="286">
        <f t="shared" si="13"/>
        <v>1.9500690553647877</v>
      </c>
      <c r="AE423" s="286">
        <f t="shared" si="13"/>
        <v>0.63910471536661551</v>
      </c>
      <c r="AF423" s="286">
        <f>IF(AF437=1,AF213,AF364)*AF420/AF421*AF438/1000</f>
        <v>3.5562441674118643</v>
      </c>
      <c r="AG423" s="286">
        <f t="shared" si="13"/>
        <v>21.760465767635548</v>
      </c>
      <c r="AH423" s="286">
        <f t="shared" si="13"/>
        <v>18.474779017508439</v>
      </c>
      <c r="AI423" s="286">
        <f t="shared" si="13"/>
        <v>18.474779017508439</v>
      </c>
      <c r="AJ423" s="636">
        <f t="shared" si="13"/>
        <v>18.474779017508439</v>
      </c>
    </row>
    <row r="424" spans="1:36" ht="15" customHeight="1" x14ac:dyDescent="0.2">
      <c r="A424" s="25"/>
      <c r="D424" s="179" t="s">
        <v>350</v>
      </c>
      <c r="E424" s="179" t="s">
        <v>805</v>
      </c>
      <c r="G424" s="286">
        <f>IF(G437=1,G220,G370)*G420/G421*G438/1000</f>
        <v>9.2489317652668639</v>
      </c>
      <c r="H424" s="286">
        <f t="shared" ref="H424:AJ424" si="14">IF(H437=1,H220,H370)*H420/H421*H438/1000</f>
        <v>57.599861829458703</v>
      </c>
      <c r="I424" s="286">
        <f t="shared" si="14"/>
        <v>5.2455152581418787</v>
      </c>
      <c r="J424" s="286">
        <f t="shared" si="14"/>
        <v>0</v>
      </c>
      <c r="K424" s="286">
        <f t="shared" si="14"/>
        <v>6.4553440610987591</v>
      </c>
      <c r="L424" s="286">
        <f t="shared" si="14"/>
        <v>25.165061527286873</v>
      </c>
      <c r="M424" s="286">
        <f t="shared" si="14"/>
        <v>284.9966265152608</v>
      </c>
      <c r="N424" s="286">
        <f t="shared" si="14"/>
        <v>0.94509801883527877</v>
      </c>
      <c r="O424" s="286">
        <f t="shared" si="14"/>
        <v>3.5824652708742555</v>
      </c>
      <c r="P424" s="286">
        <f t="shared" si="14"/>
        <v>0.48561980842023345</v>
      </c>
      <c r="Q424" s="286">
        <f t="shared" si="14"/>
        <v>0.4375413331260799</v>
      </c>
      <c r="R424" s="286">
        <f t="shared" si="14"/>
        <v>0.56806456119111337</v>
      </c>
      <c r="S424" s="286">
        <f t="shared" si="14"/>
        <v>3.031285198303324</v>
      </c>
      <c r="T424" s="286">
        <f t="shared" si="14"/>
        <v>6.5057673213815814</v>
      </c>
      <c r="U424" s="286">
        <f t="shared" si="14"/>
        <v>8.3930068375337665</v>
      </c>
      <c r="V424" s="286">
        <f t="shared" si="14"/>
        <v>4.4265022618005769</v>
      </c>
      <c r="W424" s="286">
        <f t="shared" si="14"/>
        <v>218.75309369088166</v>
      </c>
      <c r="X424" s="286">
        <f t="shared" si="14"/>
        <v>6.6355875448197628</v>
      </c>
      <c r="Y424" s="286">
        <f t="shared" si="14"/>
        <v>4.3571981834414411</v>
      </c>
      <c r="Z424" s="286">
        <f t="shared" si="14"/>
        <v>93.080361702154988</v>
      </c>
      <c r="AA424" s="286">
        <f t="shared" si="14"/>
        <v>0.26108749339943832</v>
      </c>
      <c r="AB424" s="286">
        <f t="shared" si="14"/>
        <v>5.9822966156672646</v>
      </c>
      <c r="AC424" s="286">
        <f t="shared" si="14"/>
        <v>28.4528875247094</v>
      </c>
      <c r="AD424" s="286">
        <f t="shared" si="14"/>
        <v>2.4125241063749776</v>
      </c>
      <c r="AE424" s="286">
        <f t="shared" si="14"/>
        <v>21.157914189957609</v>
      </c>
      <c r="AF424" s="286">
        <f>IF(AF437=1,AF220,AF370)*AF420/AF421*AF438/1000</f>
        <v>9.7093950251877086</v>
      </c>
      <c r="AG424" s="286">
        <f t="shared" si="14"/>
        <v>54.745853887429703</v>
      </c>
      <c r="AH424" s="286">
        <f t="shared" si="14"/>
        <v>37.995470578438741</v>
      </c>
      <c r="AI424" s="286">
        <f t="shared" si="14"/>
        <v>37.08546883565888</v>
      </c>
      <c r="AJ424" s="636">
        <f t="shared" si="14"/>
        <v>37.22139602748171</v>
      </c>
    </row>
    <row r="425" spans="1:36" ht="15" customHeight="1" x14ac:dyDescent="0.2">
      <c r="A425" s="25"/>
      <c r="D425" s="179" t="s">
        <v>739</v>
      </c>
      <c r="E425" s="179" t="s">
        <v>805</v>
      </c>
      <c r="G425" s="286">
        <f>IF(G437=1,0,G376*G420)/G421*G438/1000</f>
        <v>7.0764253014923852</v>
      </c>
      <c r="H425" s="286">
        <f t="shared" ref="H425:AJ425" si="15">IF(H437=1,0,H376*H420)/H421*H438/1000</f>
        <v>9.9741336635794813</v>
      </c>
      <c r="I425" s="286">
        <f t="shared" si="15"/>
        <v>5.8755830391238169</v>
      </c>
      <c r="J425" s="286">
        <f t="shared" si="15"/>
        <v>53.571671290550455</v>
      </c>
      <c r="K425" s="286">
        <f t="shared" si="15"/>
        <v>15.174540555184983</v>
      </c>
      <c r="L425" s="286">
        <f t="shared" si="15"/>
        <v>77.068428130272792</v>
      </c>
      <c r="M425" s="286">
        <f t="shared" si="15"/>
        <v>4.3193242723109079E-2</v>
      </c>
      <c r="N425" s="286">
        <f t="shared" si="15"/>
        <v>4.7567388706272098</v>
      </c>
      <c r="O425" s="286">
        <f t="shared" si="15"/>
        <v>4.1020710550445552</v>
      </c>
      <c r="P425" s="286">
        <f t="shared" si="15"/>
        <v>3.6559071954469848</v>
      </c>
      <c r="Q425" s="286">
        <f t="shared" si="15"/>
        <v>1.1714807104585456</v>
      </c>
      <c r="R425" s="286">
        <f t="shared" si="15"/>
        <v>0.65710033372432775</v>
      </c>
      <c r="S425" s="286">
        <f t="shared" si="15"/>
        <v>4.2820121139492656E-2</v>
      </c>
      <c r="T425" s="286">
        <f t="shared" si="15"/>
        <v>7.0198346186658549</v>
      </c>
      <c r="U425" s="286">
        <f t="shared" si="15"/>
        <v>8.074025036085386</v>
      </c>
      <c r="V425" s="286">
        <f t="shared" si="15"/>
        <v>7.6520080070187699</v>
      </c>
      <c r="W425" s="286">
        <f t="shared" si="15"/>
        <v>0.3932494809518568</v>
      </c>
      <c r="X425" s="286">
        <f t="shared" si="15"/>
        <v>49.016265830787731</v>
      </c>
      <c r="Y425" s="286">
        <f t="shared" si="15"/>
        <v>4.8210903324940366</v>
      </c>
      <c r="Z425" s="286">
        <f t="shared" si="15"/>
        <v>2.0997021376614322</v>
      </c>
      <c r="AA425" s="286">
        <f t="shared" si="15"/>
        <v>2.1610914166165407</v>
      </c>
      <c r="AB425" s="286">
        <f t="shared" si="15"/>
        <v>4.9822665940706523</v>
      </c>
      <c r="AC425" s="286">
        <f t="shared" si="15"/>
        <v>0.72460190104914868</v>
      </c>
      <c r="AD425" s="286">
        <f t="shared" si="15"/>
        <v>3.1660744849762148</v>
      </c>
      <c r="AE425" s="286">
        <f t="shared" si="15"/>
        <v>0.56761651730129303</v>
      </c>
      <c r="AF425" s="286">
        <f>IF(AF437=1,0,AF376*AF420)/AF421*AF438/1000</f>
        <v>12.4958145086753</v>
      </c>
      <c r="AG425" s="286">
        <f t="shared" si="15"/>
        <v>0</v>
      </c>
      <c r="AH425" s="286">
        <f t="shared" si="15"/>
        <v>0</v>
      </c>
      <c r="AI425" s="286">
        <f t="shared" si="15"/>
        <v>0</v>
      </c>
      <c r="AJ425" s="636">
        <f t="shared" si="15"/>
        <v>0</v>
      </c>
    </row>
    <row r="426" spans="1:36" ht="15" customHeight="1" x14ac:dyDescent="0.2">
      <c r="A426" s="25"/>
      <c r="D426" s="179" t="s">
        <v>740</v>
      </c>
      <c r="E426" s="179" t="s">
        <v>805</v>
      </c>
      <c r="G426" s="286">
        <f>IF(G437=1,G226,G397)*G420/G421*G438/1000</f>
        <v>0</v>
      </c>
      <c r="H426" s="286">
        <f t="shared" ref="H426:AJ426" si="16">IF(H437=1,H226,H397)*H420/H421*H438/1000</f>
        <v>0</v>
      </c>
      <c r="I426" s="286">
        <f t="shared" si="16"/>
        <v>0</v>
      </c>
      <c r="J426" s="286">
        <f t="shared" si="16"/>
        <v>0</v>
      </c>
      <c r="K426" s="286">
        <f t="shared" si="16"/>
        <v>0</v>
      </c>
      <c r="L426" s="286">
        <f t="shared" si="16"/>
        <v>0</v>
      </c>
      <c r="M426" s="286">
        <f t="shared" si="16"/>
        <v>0</v>
      </c>
      <c r="N426" s="286">
        <f t="shared" si="16"/>
        <v>0</v>
      </c>
      <c r="O426" s="286">
        <f t="shared" si="16"/>
        <v>0</v>
      </c>
      <c r="P426" s="286">
        <f t="shared" si="16"/>
        <v>0</v>
      </c>
      <c r="Q426" s="286">
        <f t="shared" si="16"/>
        <v>108.62491908193468</v>
      </c>
      <c r="R426" s="286">
        <f t="shared" si="16"/>
        <v>0</v>
      </c>
      <c r="S426" s="286">
        <f t="shared" si="16"/>
        <v>0</v>
      </c>
      <c r="T426" s="286">
        <f t="shared" si="16"/>
        <v>0</v>
      </c>
      <c r="U426" s="286">
        <f t="shared" si="16"/>
        <v>0</v>
      </c>
      <c r="V426" s="286">
        <f t="shared" si="16"/>
        <v>0</v>
      </c>
      <c r="W426" s="286">
        <f t="shared" si="16"/>
        <v>0</v>
      </c>
      <c r="X426" s="286">
        <f t="shared" si="16"/>
        <v>0</v>
      </c>
      <c r="Y426" s="286">
        <f t="shared" si="16"/>
        <v>0</v>
      </c>
      <c r="Z426" s="286">
        <f t="shared" si="16"/>
        <v>0</v>
      </c>
      <c r="AA426" s="286">
        <f t="shared" si="16"/>
        <v>0</v>
      </c>
      <c r="AB426" s="286">
        <f t="shared" si="16"/>
        <v>0</v>
      </c>
      <c r="AC426" s="286">
        <f t="shared" si="16"/>
        <v>0</v>
      </c>
      <c r="AD426" s="286">
        <f t="shared" si="16"/>
        <v>0</v>
      </c>
      <c r="AE426" s="286">
        <f t="shared" si="16"/>
        <v>0</v>
      </c>
      <c r="AF426" s="286">
        <f>IF(AF437=1,AF226,AF397)*AF420/AF421*AF438/1000</f>
        <v>0</v>
      </c>
      <c r="AG426" s="286">
        <f t="shared" si="16"/>
        <v>0</v>
      </c>
      <c r="AH426" s="286">
        <f t="shared" si="16"/>
        <v>60.755601790985061</v>
      </c>
      <c r="AI426" s="286">
        <f t="shared" si="16"/>
        <v>67.790112863777622</v>
      </c>
      <c r="AJ426" s="636">
        <f t="shared" si="16"/>
        <v>97.644009730606328</v>
      </c>
    </row>
    <row r="427" spans="1:36" ht="15" customHeight="1" x14ac:dyDescent="0.2">
      <c r="A427" s="25"/>
      <c r="D427" s="179" t="s">
        <v>741</v>
      </c>
      <c r="E427" s="179" t="s">
        <v>805</v>
      </c>
      <c r="G427" s="286">
        <f>IF(G437=1,G232,G382)*G420/G421*G438/1000</f>
        <v>0</v>
      </c>
      <c r="H427" s="286">
        <f t="shared" ref="H427:AJ427" si="17">IF(H437=1,H232,H382)*H420/H421*H438/1000</f>
        <v>0</v>
      </c>
      <c r="I427" s="286">
        <f t="shared" si="17"/>
        <v>0</v>
      </c>
      <c r="J427" s="286">
        <f t="shared" si="17"/>
        <v>0</v>
      </c>
      <c r="K427" s="286">
        <f t="shared" si="17"/>
        <v>0</v>
      </c>
      <c r="L427" s="286">
        <f t="shared" si="17"/>
        <v>0</v>
      </c>
      <c r="M427" s="286">
        <f t="shared" si="17"/>
        <v>0</v>
      </c>
      <c r="N427" s="286">
        <f t="shared" si="17"/>
        <v>0</v>
      </c>
      <c r="O427" s="286">
        <f t="shared" si="17"/>
        <v>0</v>
      </c>
      <c r="P427" s="286">
        <f t="shared" si="17"/>
        <v>0</v>
      </c>
      <c r="Q427" s="286">
        <f t="shared" si="17"/>
        <v>0</v>
      </c>
      <c r="R427" s="286">
        <f t="shared" si="17"/>
        <v>0</v>
      </c>
      <c r="S427" s="286">
        <f t="shared" si="17"/>
        <v>0</v>
      </c>
      <c r="T427" s="286">
        <f t="shared" si="17"/>
        <v>0</v>
      </c>
      <c r="U427" s="286">
        <f t="shared" si="17"/>
        <v>0</v>
      </c>
      <c r="V427" s="286">
        <f t="shared" si="17"/>
        <v>0</v>
      </c>
      <c r="W427" s="286">
        <f t="shared" si="17"/>
        <v>0</v>
      </c>
      <c r="X427" s="286">
        <f t="shared" si="17"/>
        <v>0</v>
      </c>
      <c r="Y427" s="286">
        <f t="shared" si="17"/>
        <v>0</v>
      </c>
      <c r="Z427" s="286">
        <f t="shared" si="17"/>
        <v>0</v>
      </c>
      <c r="AA427" s="286">
        <f t="shared" si="17"/>
        <v>0</v>
      </c>
      <c r="AB427" s="286">
        <f t="shared" si="17"/>
        <v>0</v>
      </c>
      <c r="AC427" s="286">
        <f t="shared" si="17"/>
        <v>0</v>
      </c>
      <c r="AD427" s="286">
        <f t="shared" si="17"/>
        <v>0</v>
      </c>
      <c r="AE427" s="286">
        <f t="shared" si="17"/>
        <v>0</v>
      </c>
      <c r="AF427" s="286">
        <f>IF(AF437=1,AF232,AF382)*AF420/AF421*AF438/1000</f>
        <v>0</v>
      </c>
      <c r="AG427" s="286">
        <f t="shared" si="17"/>
        <v>0</v>
      </c>
      <c r="AH427" s="286">
        <f t="shared" si="17"/>
        <v>0</v>
      </c>
      <c r="AI427" s="286">
        <f t="shared" si="17"/>
        <v>0</v>
      </c>
      <c r="AJ427" s="636">
        <f t="shared" si="17"/>
        <v>0</v>
      </c>
    </row>
    <row r="428" spans="1:36" ht="15" customHeight="1" x14ac:dyDescent="0.2">
      <c r="A428" s="25"/>
      <c r="D428" s="179" t="s">
        <v>742</v>
      </c>
      <c r="E428" s="179" t="s">
        <v>805</v>
      </c>
      <c r="G428" s="286">
        <f>IF(G437=1,G238,G388)*G420/G421*G438/1000</f>
        <v>0</v>
      </c>
      <c r="H428" s="286">
        <f t="shared" ref="H428:AJ428" si="18">IF(H437=1,H238,H388)*H420/H421*H438/1000</f>
        <v>0</v>
      </c>
      <c r="I428" s="286">
        <f t="shared" si="18"/>
        <v>0</v>
      </c>
      <c r="J428" s="286">
        <f t="shared" si="18"/>
        <v>0</v>
      </c>
      <c r="K428" s="286">
        <f t="shared" si="18"/>
        <v>0</v>
      </c>
      <c r="L428" s="286">
        <f t="shared" si="18"/>
        <v>0</v>
      </c>
      <c r="M428" s="286">
        <f t="shared" si="18"/>
        <v>0</v>
      </c>
      <c r="N428" s="286">
        <f t="shared" si="18"/>
        <v>0</v>
      </c>
      <c r="O428" s="286">
        <f t="shared" si="18"/>
        <v>0</v>
      </c>
      <c r="P428" s="286">
        <f t="shared" si="18"/>
        <v>0</v>
      </c>
      <c r="Q428" s="286">
        <f t="shared" si="18"/>
        <v>0</v>
      </c>
      <c r="R428" s="286">
        <f t="shared" si="18"/>
        <v>0</v>
      </c>
      <c r="S428" s="286">
        <f t="shared" si="18"/>
        <v>0</v>
      </c>
      <c r="T428" s="286">
        <f t="shared" si="18"/>
        <v>0</v>
      </c>
      <c r="U428" s="286">
        <f t="shared" si="18"/>
        <v>0</v>
      </c>
      <c r="V428" s="286">
        <f t="shared" si="18"/>
        <v>0</v>
      </c>
      <c r="W428" s="286">
        <f t="shared" si="18"/>
        <v>0</v>
      </c>
      <c r="X428" s="286">
        <f t="shared" si="18"/>
        <v>0</v>
      </c>
      <c r="Y428" s="286">
        <f t="shared" si="18"/>
        <v>0</v>
      </c>
      <c r="Z428" s="286">
        <f t="shared" si="18"/>
        <v>0</v>
      </c>
      <c r="AA428" s="286">
        <f t="shared" si="18"/>
        <v>0</v>
      </c>
      <c r="AB428" s="286">
        <f t="shared" si="18"/>
        <v>0</v>
      </c>
      <c r="AC428" s="286">
        <f t="shared" si="18"/>
        <v>0</v>
      </c>
      <c r="AD428" s="286">
        <f t="shared" si="18"/>
        <v>0</v>
      </c>
      <c r="AE428" s="286">
        <f t="shared" si="18"/>
        <v>0</v>
      </c>
      <c r="AF428" s="286">
        <f>IF(AF437=1,AF238,AF388)*AF420/AF421*AF438/1000</f>
        <v>0</v>
      </c>
      <c r="AG428" s="286">
        <f t="shared" si="18"/>
        <v>0</v>
      </c>
      <c r="AH428" s="286">
        <f t="shared" si="18"/>
        <v>0</v>
      </c>
      <c r="AI428" s="286">
        <f t="shared" si="18"/>
        <v>0</v>
      </c>
      <c r="AJ428" s="636">
        <f t="shared" si="18"/>
        <v>0</v>
      </c>
    </row>
    <row r="429" spans="1:36" ht="15" customHeight="1" x14ac:dyDescent="0.2">
      <c r="A429" s="25"/>
      <c r="D429" s="179" t="s">
        <v>869</v>
      </c>
      <c r="E429" s="179" t="s">
        <v>805</v>
      </c>
      <c r="G429" s="286">
        <f>IF(G437=1,SUM(G239,G233,G227,G221,G214,G207),(G389+G383+G377+G371+G365+G359))*G420/G421*G438/1000</f>
        <v>25.558939083786445</v>
      </c>
      <c r="H429" s="286">
        <f t="shared" ref="H429:AJ429" si="19">IF(H437=1,SUM(H239,H233,H227,H221,H214,H207),(H389+H383+H377+H371+H365+H359))*H420/H421*H438/1000</f>
        <v>29.642590476035789</v>
      </c>
      <c r="I429" s="286">
        <f t="shared" si="19"/>
        <v>18.893175576948018</v>
      </c>
      <c r="J429" s="286">
        <f t="shared" si="19"/>
        <v>223.05466930599448</v>
      </c>
      <c r="K429" s="286">
        <f t="shared" si="19"/>
        <v>264.36285259245869</v>
      </c>
      <c r="L429" s="286">
        <f t="shared" si="19"/>
        <v>191.47099100053589</v>
      </c>
      <c r="M429" s="286">
        <f t="shared" si="19"/>
        <v>11.428264676125032</v>
      </c>
      <c r="N429" s="286">
        <f t="shared" si="19"/>
        <v>15.869154424792958</v>
      </c>
      <c r="O429" s="286">
        <f t="shared" si="19"/>
        <v>17.205852389413945</v>
      </c>
      <c r="P429" s="286">
        <f t="shared" si="19"/>
        <v>30.497671789112736</v>
      </c>
      <c r="Q429" s="286">
        <f t="shared" si="19"/>
        <v>18.146362516021682</v>
      </c>
      <c r="R429" s="286">
        <f t="shared" si="19"/>
        <v>19.034005767690413</v>
      </c>
      <c r="S429" s="286">
        <f t="shared" si="19"/>
        <v>26.032755316235153</v>
      </c>
      <c r="T429" s="286">
        <f t="shared" si="19"/>
        <v>22.833717509855099</v>
      </c>
      <c r="U429" s="286">
        <f t="shared" si="19"/>
        <v>21.451640095064267</v>
      </c>
      <c r="V429" s="286">
        <f t="shared" si="19"/>
        <v>29.798108495596743</v>
      </c>
      <c r="W429" s="286">
        <f t="shared" si="19"/>
        <v>15.485806218134842</v>
      </c>
      <c r="X429" s="286">
        <f t="shared" si="19"/>
        <v>276.4705888333857</v>
      </c>
      <c r="Y429" s="286">
        <f t="shared" si="19"/>
        <v>18.939278605369484</v>
      </c>
      <c r="Z429" s="286">
        <f t="shared" si="19"/>
        <v>14.017920792470473</v>
      </c>
      <c r="AA429" s="286">
        <f t="shared" si="19"/>
        <v>13.973665328312963</v>
      </c>
      <c r="AB429" s="286">
        <f t="shared" si="19"/>
        <v>16.481587887788454</v>
      </c>
      <c r="AC429" s="286">
        <f t="shared" si="19"/>
        <v>13.591523036703364</v>
      </c>
      <c r="AD429" s="286">
        <f t="shared" si="19"/>
        <v>54.866183772159914</v>
      </c>
      <c r="AE429" s="286">
        <f t="shared" si="19"/>
        <v>15.080765379453377</v>
      </c>
      <c r="AF429" s="286">
        <f>IF(AF437=1,SUM(AF239,AF233,AF227,AF221,AF214,AF207),(AF389+AF383+AF377+AF371+AF365+AF359))*AF420/AF421*AF438/1000</f>
        <v>55.933256738900901</v>
      </c>
      <c r="AG429" s="286">
        <f t="shared" si="19"/>
        <v>5.7961156520594082E-2</v>
      </c>
      <c r="AH429" s="286">
        <f t="shared" si="19"/>
        <v>24.004940916650199</v>
      </c>
      <c r="AI429" s="286">
        <f t="shared" si="19"/>
        <v>23.430016123328251</v>
      </c>
      <c r="AJ429" s="636">
        <f t="shared" si="19"/>
        <v>23.515892785967207</v>
      </c>
    </row>
    <row r="430" spans="1:36" ht="15" customHeight="1" x14ac:dyDescent="0.2">
      <c r="A430" s="25"/>
      <c r="D430" s="179" t="s">
        <v>743</v>
      </c>
      <c r="E430" s="179" t="s">
        <v>805</v>
      </c>
      <c r="G430" s="286">
        <f>IF(G437=1,0,G393)*G420/G421*G438/1000</f>
        <v>0</v>
      </c>
      <c r="H430" s="286">
        <f t="shared" ref="H430:AJ430" si="20">IF(H437=1,0,H393)*H420/H421*H438/1000</f>
        <v>0</v>
      </c>
      <c r="I430" s="286">
        <f t="shared" si="20"/>
        <v>0</v>
      </c>
      <c r="J430" s="286">
        <f t="shared" si="20"/>
        <v>0</v>
      </c>
      <c r="K430" s="286">
        <f t="shared" si="20"/>
        <v>0</v>
      </c>
      <c r="L430" s="286">
        <f t="shared" si="20"/>
        <v>0</v>
      </c>
      <c r="M430" s="286">
        <f t="shared" si="20"/>
        <v>0</v>
      </c>
      <c r="N430" s="286">
        <f t="shared" si="20"/>
        <v>0</v>
      </c>
      <c r="O430" s="286">
        <f t="shared" si="20"/>
        <v>0</v>
      </c>
      <c r="P430" s="286">
        <f t="shared" si="20"/>
        <v>0</v>
      </c>
      <c r="Q430" s="286">
        <f t="shared" si="20"/>
        <v>0</v>
      </c>
      <c r="R430" s="286">
        <f t="shared" si="20"/>
        <v>0</v>
      </c>
      <c r="S430" s="286">
        <f t="shared" si="20"/>
        <v>0</v>
      </c>
      <c r="T430" s="286">
        <f t="shared" si="20"/>
        <v>0</v>
      </c>
      <c r="U430" s="286">
        <f t="shared" si="20"/>
        <v>0</v>
      </c>
      <c r="V430" s="286">
        <f t="shared" si="20"/>
        <v>0</v>
      </c>
      <c r="W430" s="286">
        <f t="shared" si="20"/>
        <v>0</v>
      </c>
      <c r="X430" s="286">
        <f t="shared" si="20"/>
        <v>0</v>
      </c>
      <c r="Y430" s="286">
        <f t="shared" si="20"/>
        <v>0</v>
      </c>
      <c r="Z430" s="286">
        <f t="shared" si="20"/>
        <v>0</v>
      </c>
      <c r="AA430" s="286">
        <f t="shared" si="20"/>
        <v>0</v>
      </c>
      <c r="AB430" s="286">
        <f t="shared" si="20"/>
        <v>0</v>
      </c>
      <c r="AC430" s="286">
        <f t="shared" si="20"/>
        <v>0</v>
      </c>
      <c r="AD430" s="286">
        <f t="shared" si="20"/>
        <v>0</v>
      </c>
      <c r="AE430" s="286">
        <f t="shared" si="20"/>
        <v>0</v>
      </c>
      <c r="AF430" s="286">
        <f>IF(AF437=1,0,AF393)*AF420/AF421*AF438/1000</f>
        <v>0</v>
      </c>
      <c r="AG430" s="286">
        <f t="shared" si="20"/>
        <v>0</v>
      </c>
      <c r="AH430" s="286">
        <f t="shared" si="20"/>
        <v>0</v>
      </c>
      <c r="AI430" s="286">
        <f t="shared" si="20"/>
        <v>0</v>
      </c>
      <c r="AJ430" s="636">
        <f t="shared" si="20"/>
        <v>0</v>
      </c>
    </row>
    <row r="431" spans="1:36" ht="15" customHeight="1" x14ac:dyDescent="0.2">
      <c r="A431" s="25"/>
      <c r="D431" s="179" t="s">
        <v>870</v>
      </c>
      <c r="E431" s="179" t="s">
        <v>805</v>
      </c>
      <c r="G431" s="286">
        <f>IF(G437=1,G246,G404)*G420/G421*G438/1000</f>
        <v>2.7149619893576733</v>
      </c>
      <c r="H431" s="286">
        <f t="shared" ref="H431:AJ431" si="21">IF(H437=1,H246,H404)*H420/H421*H438/1000</f>
        <v>2.9376451526078546</v>
      </c>
      <c r="I431" s="286">
        <f t="shared" si="21"/>
        <v>2.8439188062846443</v>
      </c>
      <c r="J431" s="286">
        <f t="shared" si="21"/>
        <v>2.8439188062846443</v>
      </c>
      <c r="K431" s="286">
        <f t="shared" si="21"/>
        <v>3.0903105252241465</v>
      </c>
      <c r="L431" s="286">
        <f t="shared" si="21"/>
        <v>2.7914054633092276</v>
      </c>
      <c r="M431" s="286">
        <f t="shared" si="21"/>
        <v>3.0619488885116852</v>
      </c>
      <c r="N431" s="286">
        <f t="shared" si="21"/>
        <v>2.8044784052313778</v>
      </c>
      <c r="O431" s="286">
        <f t="shared" si="21"/>
        <v>3.0619488885116866</v>
      </c>
      <c r="P431" s="286">
        <f t="shared" si="21"/>
        <v>2.8831376320510937</v>
      </c>
      <c r="Q431" s="286">
        <f t="shared" si="21"/>
        <v>3.2186026162906689</v>
      </c>
      <c r="R431" s="286">
        <f t="shared" si="21"/>
        <v>2.8569917482067932</v>
      </c>
      <c r="S431" s="286">
        <f t="shared" si="21"/>
        <v>3.0335872517992253</v>
      </c>
      <c r="T431" s="286">
        <f t="shared" si="21"/>
        <v>2.9376451526078551</v>
      </c>
      <c r="U431" s="286">
        <f t="shared" si="21"/>
        <v>2.937645152607856</v>
      </c>
      <c r="V431" s="286">
        <f t="shared" si="21"/>
        <v>2.9376451526078546</v>
      </c>
      <c r="W431" s="286">
        <f t="shared" si="21"/>
        <v>3.0185201322957305</v>
      </c>
      <c r="X431" s="286">
        <f t="shared" si="21"/>
        <v>2.8439188062846439</v>
      </c>
      <c r="Y431" s="286">
        <f t="shared" si="21"/>
        <v>2.9921526731646142</v>
      </c>
      <c r="Z431" s="286">
        <f t="shared" si="21"/>
        <v>3.1186721619366087</v>
      </c>
      <c r="AA431" s="286">
        <f t="shared" si="21"/>
        <v>2.7149619893576733</v>
      </c>
      <c r="AB431" s="286">
        <f t="shared" si="21"/>
        <v>2.8569917482067941</v>
      </c>
      <c r="AC431" s="286">
        <f t="shared" si="21"/>
        <v>3.0619488885116852</v>
      </c>
      <c r="AD431" s="286">
        <f t="shared" si="21"/>
        <v>2.9092835158953929</v>
      </c>
      <c r="AE431" s="286">
        <f t="shared" si="21"/>
        <v>2.8439188062846439</v>
      </c>
      <c r="AF431" s="286">
        <f>IF(AF437=1,AF246,AF404)*AF420/AF421*AF438/1000</f>
        <v>2.8264143586261716</v>
      </c>
      <c r="AG431" s="286">
        <f t="shared" si="21"/>
        <v>3.19068413015184</v>
      </c>
      <c r="AH431" s="286">
        <f t="shared" si="21"/>
        <v>3.2186026162906685</v>
      </c>
      <c r="AI431" s="286">
        <f t="shared" si="21"/>
        <v>3.2186026162906689</v>
      </c>
      <c r="AJ431" s="636">
        <f t="shared" si="21"/>
        <v>3.2186026162906689</v>
      </c>
    </row>
    <row r="432" spans="1:36" ht="15" customHeight="1" x14ac:dyDescent="0.2">
      <c r="A432" s="25"/>
      <c r="D432" s="179" t="s">
        <v>871</v>
      </c>
      <c r="E432" s="179" t="s">
        <v>805</v>
      </c>
      <c r="G432" s="286">
        <f>IF(G437=1,G243,G401)/G421*G438/1000</f>
        <v>4.3263151223991221</v>
      </c>
      <c r="H432" s="286">
        <f t="shared" ref="H432:AJ432" si="22">IF(H437=1,H243,H401)/H421*H438/1000</f>
        <v>7.3286034243498186</v>
      </c>
      <c r="I432" s="286">
        <f t="shared" si="22"/>
        <v>6.7936312022632137</v>
      </c>
      <c r="J432" s="286">
        <f t="shared" si="22"/>
        <v>4.5769022612616608</v>
      </c>
      <c r="K432" s="286">
        <f t="shared" si="22"/>
        <v>8.7437100108091048</v>
      </c>
      <c r="L432" s="286">
        <f t="shared" si="22"/>
        <v>3.5602622508757138</v>
      </c>
      <c r="M432" s="286">
        <f t="shared" si="22"/>
        <v>10.843008347814161</v>
      </c>
      <c r="N432" s="286">
        <f t="shared" si="22"/>
        <v>3.767250367016421</v>
      </c>
      <c r="O432" s="286">
        <f t="shared" si="22"/>
        <v>4.5327167256516319</v>
      </c>
      <c r="P432" s="286">
        <f t="shared" si="22"/>
        <v>5.3728678660443876</v>
      </c>
      <c r="Q432" s="286">
        <f t="shared" si="22"/>
        <v>2.3592805732822586</v>
      </c>
      <c r="R432" s="286">
        <f t="shared" si="22"/>
        <v>1.9525614161617584</v>
      </c>
      <c r="S432" s="286">
        <f t="shared" si="22"/>
        <v>5.7604189908082484</v>
      </c>
      <c r="T432" s="286">
        <f t="shared" si="22"/>
        <v>3.7161195496646213</v>
      </c>
      <c r="U432" s="286">
        <f t="shared" si="22"/>
        <v>1.3371679215507768</v>
      </c>
      <c r="V432" s="286">
        <f t="shared" si="22"/>
        <v>5.4026986729324307</v>
      </c>
      <c r="W432" s="286">
        <f t="shared" si="22"/>
        <v>0.33683274462516849</v>
      </c>
      <c r="X432" s="286">
        <f t="shared" si="22"/>
        <v>4.7097289078850499</v>
      </c>
      <c r="Y432" s="286">
        <f t="shared" si="22"/>
        <v>8.1371221584084221</v>
      </c>
      <c r="Z432" s="286">
        <f t="shared" si="22"/>
        <v>0.44115892747409025</v>
      </c>
      <c r="AA432" s="286">
        <f t="shared" si="22"/>
        <v>10.316679652166663</v>
      </c>
      <c r="AB432" s="286">
        <f t="shared" si="22"/>
        <v>1.2886905346667605</v>
      </c>
      <c r="AC432" s="286">
        <f t="shared" si="22"/>
        <v>7.1572295542584957E-2</v>
      </c>
      <c r="AD432" s="286">
        <f t="shared" si="22"/>
        <v>7.8688786240707964</v>
      </c>
      <c r="AE432" s="286">
        <f t="shared" si="22"/>
        <v>3.2658173513074109</v>
      </c>
      <c r="AF432" s="286">
        <f>IF(AF437=1,AF243,AF401)/AF421*AF438/1000</f>
        <v>7.2028851082993874</v>
      </c>
      <c r="AG432" s="286">
        <f t="shared" si="22"/>
        <v>7.3148712399647291</v>
      </c>
      <c r="AH432" s="286">
        <f t="shared" si="22"/>
        <v>7.3788763633144212</v>
      </c>
      <c r="AI432" s="286">
        <f t="shared" si="22"/>
        <v>7.3788763633144212</v>
      </c>
      <c r="AJ432" s="636">
        <f t="shared" si="22"/>
        <v>7.3788763633144212</v>
      </c>
    </row>
    <row r="433" spans="1:36" ht="15" customHeight="1" x14ac:dyDescent="0.2">
      <c r="A433" s="25"/>
      <c r="D433" s="179" t="s">
        <v>744</v>
      </c>
      <c r="E433" s="179" t="s">
        <v>805</v>
      </c>
      <c r="G433" s="286">
        <f>IF(G437=1,G248,G406)*G420/G421*G438/1000</f>
        <v>0.4240943613037037</v>
      </c>
      <c r="H433" s="286">
        <f t="shared" ref="H433:AJ433" si="23">IF(H437=1,H248,H406)*H420/H421*H438/1000</f>
        <v>-17.988936632065784</v>
      </c>
      <c r="I433" s="286">
        <f t="shared" si="23"/>
        <v>-7.3121786565265863</v>
      </c>
      <c r="J433" s="286">
        <f t="shared" si="23"/>
        <v>-129.94047607912137</v>
      </c>
      <c r="K433" s="286">
        <f t="shared" si="23"/>
        <v>-27.553970555208483</v>
      </c>
      <c r="L433" s="286">
        <f t="shared" si="23"/>
        <v>-186.05857808712892</v>
      </c>
      <c r="M433" s="286">
        <f t="shared" si="23"/>
        <v>-163.67162238830139</v>
      </c>
      <c r="N433" s="286">
        <f t="shared" si="23"/>
        <v>-7.2058433424970465</v>
      </c>
      <c r="O433" s="286">
        <f t="shared" si="23"/>
        <v>-1.1750103264194165</v>
      </c>
      <c r="P433" s="286">
        <f t="shared" si="23"/>
        <v>-1.9480748217623984</v>
      </c>
      <c r="Q433" s="286">
        <f t="shared" si="23"/>
        <v>0.30537621790129582</v>
      </c>
      <c r="R433" s="286">
        <f t="shared" si="23"/>
        <v>0.36211513979579507</v>
      </c>
      <c r="S433" s="286">
        <f t="shared" si="23"/>
        <v>0.73873864266587075</v>
      </c>
      <c r="T433" s="286">
        <f t="shared" si="23"/>
        <v>-4.1927107996096522</v>
      </c>
      <c r="U433" s="286">
        <f t="shared" si="23"/>
        <v>-11.475218466456948</v>
      </c>
      <c r="V433" s="286">
        <f t="shared" si="23"/>
        <v>-9.6416888296667906</v>
      </c>
      <c r="W433" s="286">
        <f t="shared" si="23"/>
        <v>-37.808109171683448</v>
      </c>
      <c r="X433" s="286">
        <f t="shared" si="23"/>
        <v>-115.80015928617296</v>
      </c>
      <c r="Y433" s="286">
        <f t="shared" si="23"/>
        <v>-4.5347359110189078</v>
      </c>
      <c r="Z433" s="286">
        <f t="shared" si="23"/>
        <v>-4.7912636233635357</v>
      </c>
      <c r="AA433" s="286">
        <f t="shared" si="23"/>
        <v>-1.0853233638672437</v>
      </c>
      <c r="AB433" s="286">
        <f t="shared" si="23"/>
        <v>-3.9255215197942008</v>
      </c>
      <c r="AC433" s="286">
        <f t="shared" si="23"/>
        <v>4.7339179829528044</v>
      </c>
      <c r="AD433" s="286">
        <f t="shared" si="23"/>
        <v>-0.41337385232278545</v>
      </c>
      <c r="AE433" s="286">
        <f t="shared" si="23"/>
        <v>2.3010215488050867</v>
      </c>
      <c r="AF433" s="286">
        <f>IF(AF437=1,AF248,AF406)*AF420/AF421*AF438/1000</f>
        <v>-16.129895002483511</v>
      </c>
      <c r="AG433" s="286">
        <f t="shared" si="23"/>
        <v>27.606943332152817</v>
      </c>
      <c r="AH433" s="286">
        <f t="shared" si="23"/>
        <v>3.6010377240698048</v>
      </c>
      <c r="AI433" s="286">
        <f t="shared" si="23"/>
        <v>3.7066734017120941</v>
      </c>
      <c r="AJ433" s="636">
        <f t="shared" si="23"/>
        <v>12.80765322870494</v>
      </c>
    </row>
    <row r="434" spans="1:36" ht="15" customHeight="1" x14ac:dyDescent="0.2">
      <c r="A434" s="25"/>
      <c r="D434" s="179" t="s">
        <v>745</v>
      </c>
      <c r="E434" s="179" t="s">
        <v>805</v>
      </c>
      <c r="G434" s="286">
        <f>SUM(G422:G433)</f>
        <v>51.389564669921583</v>
      </c>
      <c r="H434" s="286">
        <f t="shared" ref="H434" si="24">SUM(H422:H433)</f>
        <v>90.779264601665105</v>
      </c>
      <c r="I434" s="286">
        <f t="shared" ref="I434" si="25">SUM(I422:I433)</f>
        <v>33.258363179796284</v>
      </c>
      <c r="J434" s="286">
        <f t="shared" ref="J434" si="26">SUM(J422:J433)</f>
        <v>168.98401043073557</v>
      </c>
      <c r="K434" s="286">
        <f t="shared" ref="K434" si="27">SUM(K422:K433)</f>
        <v>271.51908746156693</v>
      </c>
      <c r="L434" s="286">
        <f t="shared" ref="L434" si="28">SUM(L422:L433)</f>
        <v>114.74598119393283</v>
      </c>
      <c r="M434" s="286">
        <f t="shared" ref="M434" si="29">SUM(M422:M433)</f>
        <v>186.33778335148236</v>
      </c>
      <c r="N434" s="286">
        <f t="shared" ref="N434" si="30">SUM(N422:N433)</f>
        <v>22.045884144401828</v>
      </c>
      <c r="O434" s="286">
        <f t="shared" ref="O434" si="31">SUM(O422:O433)</f>
        <v>31.890666931375783</v>
      </c>
      <c r="P434" s="286">
        <f t="shared" ref="P434" si="32">SUM(P422:P433)</f>
        <v>41.275937951244401</v>
      </c>
      <c r="Q434" s="286">
        <f t="shared" ref="Q434" si="33">SUM(Q422:Q433)</f>
        <v>175.98022584446932</v>
      </c>
      <c r="R434" s="286">
        <f t="shared" ref="R434" si="34">SUM(R422:R433)</f>
        <v>26.557941578255768</v>
      </c>
      <c r="S434" s="286">
        <f t="shared" ref="S434" si="35">SUM(S422:S433)</f>
        <v>39.280861021372161</v>
      </c>
      <c r="T434" s="286">
        <f t="shared" ref="T434" si="36">SUM(T422:T433)</f>
        <v>46.454456104091236</v>
      </c>
      <c r="U434" s="286">
        <f t="shared" ref="U434" si="37">SUM(U422:U433)</f>
        <v>34.440147855755498</v>
      </c>
      <c r="V434" s="286">
        <f t="shared" ref="V434" si="38">SUM(V422:V433)</f>
        <v>60.810153601481957</v>
      </c>
      <c r="W434" s="286">
        <f t="shared" ref="W434" si="39">SUM(W422:W433)</f>
        <v>202.38182379739132</v>
      </c>
      <c r="X434" s="286">
        <f t="shared" ref="X434" si="40">SUM(X422:X433)</f>
        <v>237.47495475705324</v>
      </c>
      <c r="Y434" s="286">
        <f t="shared" ref="Y434" si="41">SUM(Y422:Y433)</f>
        <v>35.861021380860649</v>
      </c>
      <c r="Z434" s="286">
        <f t="shared" ref="Z434" si="42">SUM(Z422:Z433)</f>
        <v>110.16926278814631</v>
      </c>
      <c r="AA434" s="286">
        <f t="shared" ref="AA434" si="43">SUM(AA422:AA433)</f>
        <v>29.954594658376607</v>
      </c>
      <c r="AB434" s="286">
        <f t="shared" ref="AB434" si="44">SUM(AB422:AB433)</f>
        <v>31.383353935712044</v>
      </c>
      <c r="AC434" s="286">
        <f t="shared" ref="AC434" si="45">SUM(AC422:AC433)</f>
        <v>51.527903335513969</v>
      </c>
      <c r="AD434" s="286">
        <f t="shared" ref="AD434" si="46">SUM(AD422:AD433)</f>
        <v>72.759639706519295</v>
      </c>
      <c r="AE434" s="286">
        <f t="shared" ref="AE434" si="47">SUM(AE422:AE433)</f>
        <v>45.856158508476035</v>
      </c>
      <c r="AF434" s="286">
        <f t="shared" ref="AF434" si="48">SUM(AF422:AF433)</f>
        <v>75.594114904617825</v>
      </c>
      <c r="AG434" s="286">
        <f t="shared" ref="AG434" si="49">SUM(AG422:AG433)</f>
        <v>114.67677951385522</v>
      </c>
      <c r="AH434" s="286">
        <f>SUM(AH422:AH433)</f>
        <v>155.42930900725736</v>
      </c>
      <c r="AI434" s="286">
        <f t="shared" ref="AI434" si="50">SUM(AI422:AI433)</f>
        <v>161.08452922159037</v>
      </c>
      <c r="AJ434" s="636">
        <f t="shared" ref="AJ434" si="51">SUM(AJ422:AJ433)</f>
        <v>200.26120976987369</v>
      </c>
    </row>
    <row r="435" spans="1:36" ht="15" customHeight="1" x14ac:dyDescent="0.2">
      <c r="A435" s="25"/>
      <c r="G435" s="143"/>
      <c r="H435" s="143"/>
      <c r="I435" s="159"/>
      <c r="J435" s="143"/>
      <c r="K435" s="143"/>
      <c r="L435" s="143"/>
      <c r="M435" s="143"/>
      <c r="N435" s="143"/>
      <c r="O435" s="143"/>
      <c r="P435" s="143"/>
      <c r="Q435" s="159"/>
      <c r="R435" s="159"/>
      <c r="S435" s="159"/>
      <c r="T435" s="143"/>
      <c r="U435" s="143"/>
      <c r="V435" s="143"/>
      <c r="W435" s="143"/>
      <c r="X435" s="143"/>
      <c r="Y435" s="143"/>
      <c r="Z435" s="143"/>
      <c r="AA435" s="143"/>
      <c r="AB435" s="143"/>
      <c r="AC435" s="143"/>
      <c r="AD435" s="143"/>
      <c r="AE435" s="143"/>
      <c r="AF435" s="143"/>
      <c r="AG435" s="159"/>
      <c r="AH435" s="159"/>
      <c r="AI435" s="159"/>
      <c r="AJ435" s="635"/>
    </row>
    <row r="436" spans="1:36" s="477" customFormat="1" ht="15" customHeight="1" x14ac:dyDescent="0.25">
      <c r="A436" s="25"/>
      <c r="B436" s="735"/>
      <c r="C436" s="735"/>
      <c r="D436" s="736"/>
      <c r="E436" s="737"/>
      <c r="F436" s="737"/>
      <c r="G436" s="286" t="str">
        <f t="shared" ref="G436:AJ436" si="52">G6</f>
        <v>Nigeria Agbami</v>
      </c>
      <c r="H436" s="286" t="str">
        <f t="shared" si="52"/>
        <v>U.S. Alaska North Slope</v>
      </c>
      <c r="I436" s="286" t="str">
        <f t="shared" si="52"/>
        <v>Azerbaijan Azeri Light</v>
      </c>
      <c r="J436" s="286" t="str">
        <f t="shared" si="52"/>
        <v>Nigeria Bonny</v>
      </c>
      <c r="K436" s="286" t="str">
        <f t="shared" si="52"/>
        <v>China Bozhong</v>
      </c>
      <c r="L436" s="286" t="str">
        <f t="shared" si="52"/>
        <v>UK Brent</v>
      </c>
      <c r="M436" s="286" t="str">
        <f t="shared" si="52"/>
        <v>Indonesia Duri</v>
      </c>
      <c r="N436" s="286" t="str">
        <f t="shared" si="52"/>
        <v>Norway Ekofisk</v>
      </c>
      <c r="O436" s="286" t="str">
        <f t="shared" si="52"/>
        <v>Brazil Frade</v>
      </c>
      <c r="P436" s="286" t="str">
        <f t="shared" si="52"/>
        <v>Angola Girassol</v>
      </c>
      <c r="Q436" s="286" t="str">
        <f t="shared" si="52"/>
        <v>Venezuela Hamaca</v>
      </c>
      <c r="R436" s="286" t="str">
        <f t="shared" si="52"/>
        <v>Canada Hibernia</v>
      </c>
      <c r="S436" s="286" t="str">
        <f t="shared" si="52"/>
        <v>Angola Kuito</v>
      </c>
      <c r="T436" s="286" t="str">
        <f t="shared" si="52"/>
        <v>Brazil Lula</v>
      </c>
      <c r="U436" s="286" t="str">
        <f t="shared" si="52"/>
        <v>U.S. Gulf Mars</v>
      </c>
      <c r="V436" s="286" t="str">
        <f t="shared" si="52"/>
        <v>Canada Midale</v>
      </c>
      <c r="W436" s="286" t="str">
        <f t="shared" si="52"/>
        <v>California Midway Sunset</v>
      </c>
      <c r="X436" s="286" t="str">
        <f t="shared" si="52"/>
        <v>Nigeria Obagi</v>
      </c>
      <c r="Y436" s="286" t="str">
        <f t="shared" si="52"/>
        <v>Kuwait Ratawi</v>
      </c>
      <c r="Z436" s="286" t="str">
        <f t="shared" si="52"/>
        <v>California South Belridge</v>
      </c>
      <c r="AA436" s="286" t="str">
        <f t="shared" si="52"/>
        <v>Kazakhstan Tengiz</v>
      </c>
      <c r="AB436" s="286" t="str">
        <f t="shared" si="52"/>
        <v>U.S. Gulf Thunder Horse</v>
      </c>
      <c r="AC436" s="286" t="str">
        <f t="shared" si="52"/>
        <v>California Wilmington</v>
      </c>
      <c r="AD436" s="286" t="str">
        <f t="shared" si="52"/>
        <v>Iraq Zubair</v>
      </c>
      <c r="AE436" s="286" t="str">
        <f t="shared" si="52"/>
        <v>UK Forties</v>
      </c>
      <c r="AF436" s="286" t="str">
        <f>AF6</f>
        <v>Russia Chayvo</v>
      </c>
      <c r="AG436" s="286" t="str">
        <f t="shared" si="52"/>
        <v>Canada Cold Lake Dilbit</v>
      </c>
      <c r="AH436" s="286" t="str">
        <f t="shared" si="52"/>
        <v>Canada Heavy Sour SCO</v>
      </c>
      <c r="AI436" s="286" t="str">
        <f t="shared" si="52"/>
        <v>Canada Light Sweet SCO</v>
      </c>
      <c r="AJ436" s="636" t="str">
        <f t="shared" si="52"/>
        <v>Canada Medium Sweet SCO</v>
      </c>
    </row>
    <row r="437" spans="1:36" s="477" customFormat="1" ht="15" customHeight="1" x14ac:dyDescent="0.25">
      <c r="A437" s="25"/>
      <c r="B437" s="735" t="s">
        <v>155</v>
      </c>
      <c r="C437" s="735"/>
      <c r="D437" s="736"/>
      <c r="E437" s="737"/>
      <c r="F437" s="737"/>
      <c r="G437" s="143">
        <v>0</v>
      </c>
      <c r="H437" s="143">
        <v>0</v>
      </c>
      <c r="I437" s="159">
        <v>0</v>
      </c>
      <c r="J437" s="159">
        <v>0</v>
      </c>
      <c r="K437" s="159">
        <v>0</v>
      </c>
      <c r="L437" s="159">
        <v>0</v>
      </c>
      <c r="M437" s="159">
        <v>0</v>
      </c>
      <c r="N437" s="159">
        <v>0</v>
      </c>
      <c r="O437" s="159">
        <v>0</v>
      </c>
      <c r="P437" s="159">
        <v>0</v>
      </c>
      <c r="Q437" s="159">
        <v>0</v>
      </c>
      <c r="R437" s="159">
        <v>0</v>
      </c>
      <c r="S437" s="159">
        <v>0</v>
      </c>
      <c r="T437" s="159">
        <v>0</v>
      </c>
      <c r="U437" s="159">
        <v>0</v>
      </c>
      <c r="V437" s="159">
        <v>0</v>
      </c>
      <c r="W437" s="159">
        <v>0</v>
      </c>
      <c r="X437" s="159">
        <v>0</v>
      </c>
      <c r="Y437" s="159">
        <v>0</v>
      </c>
      <c r="Z437" s="159">
        <v>0</v>
      </c>
      <c r="AA437" s="159">
        <v>0</v>
      </c>
      <c r="AB437" s="159">
        <v>0</v>
      </c>
      <c r="AC437" s="159">
        <v>0</v>
      </c>
      <c r="AD437" s="159">
        <v>0</v>
      </c>
      <c r="AE437" s="159">
        <v>0</v>
      </c>
      <c r="AF437" s="159">
        <v>0</v>
      </c>
      <c r="AG437" s="159">
        <v>1</v>
      </c>
      <c r="AH437" s="159">
        <v>1</v>
      </c>
      <c r="AI437" s="159">
        <v>1</v>
      </c>
      <c r="AJ437" s="635">
        <v>1</v>
      </c>
    </row>
    <row r="438" spans="1:36" ht="15" customHeight="1" x14ac:dyDescent="0.2">
      <c r="A438" s="25"/>
      <c r="B438" s="4" t="s">
        <v>116</v>
      </c>
      <c r="E438" s="738" t="s">
        <v>117</v>
      </c>
      <c r="F438" s="738"/>
      <c r="G438" s="151">
        <f>IF(G437=1,VLOOKUP(G123,Table5[#All],2,TRUE),VLOOKUP(G283,Table5[#All],2,TRUE))</f>
        <v>5429.5873443</v>
      </c>
      <c r="H438" s="151">
        <f>IF(H437=1,VLOOKUP(H123,Table5[#All],2,TRUE),VLOOKUP(H283,Table5[#All],2,TRUE))</f>
        <v>5874.926059800001</v>
      </c>
      <c r="I438" s="151">
        <f>IF(I437=1,VLOOKUP(I123,Table5[#All],2,TRUE),VLOOKUP(I283,Table5[#All],2,TRUE))</f>
        <v>5687.4849885000003</v>
      </c>
      <c r="J438" s="151">
        <f>IF(J437=1,VLOOKUP(J123,Table5[#All],2,TRUE),VLOOKUP(J283,Table5[#All],2,TRUE))</f>
        <v>5687.4849885000003</v>
      </c>
      <c r="K438" s="151">
        <f>IF(K437=1,VLOOKUP(K123,Table5[#All],2,TRUE),VLOOKUP(K283,Table5[#All],2,TRUE))</f>
        <v>6180.2378756999997</v>
      </c>
      <c r="L438" s="151">
        <f>IF(L437=1,VLOOKUP(L123,Table5[#All],2,TRUE),VLOOKUP(L283,Table5[#All],2,TRUE))</f>
        <v>5582.4648138000002</v>
      </c>
      <c r="M438" s="151">
        <f>IF(M437=1,VLOOKUP(M123,Table5[#All],2,TRUE),VLOOKUP(M283,Table5[#All],2,TRUE))</f>
        <v>6123.5181189000004</v>
      </c>
      <c r="N438" s="151">
        <f>IF(N437=1,VLOOKUP(N123,Table5[#All],2,TRUE),VLOOKUP(N283,Table5[#All],2,TRUE))</f>
        <v>5608.6090767000005</v>
      </c>
      <c r="O438" s="151">
        <f>IF(O437=1,VLOOKUP(O123,Table5[#All],2,TRUE),VLOOKUP(O283,Table5[#All],2,TRUE))</f>
        <v>6123.5181189000004</v>
      </c>
      <c r="P438" s="151">
        <f>IF(P437=1,VLOOKUP(P123,Table5[#All],2,TRUE),VLOOKUP(P283,Table5[#All],2,TRUE))</f>
        <v>5765.9177772000003</v>
      </c>
      <c r="Q438" s="151">
        <f>IF(Q437=1,VLOOKUP(Q123,Table5[#All],2,TRUE),VLOOKUP(Q283,Table5[#All],2,TRUE))</f>
        <v>6436.8061506000004</v>
      </c>
      <c r="R438" s="151">
        <f>IF(R437=1,VLOOKUP(R123,Table5[#All],2,TRUE),VLOOKUP(R283,Table5[#All],2,TRUE))</f>
        <v>5713.6292513999997</v>
      </c>
      <c r="S438" s="151">
        <f>IF(S437=1,VLOOKUP(S123,Table5[#All],2,TRUE),VLOOKUP(S283,Table5[#All],2,TRUE))</f>
        <v>6066.7983621000003</v>
      </c>
      <c r="T438" s="151">
        <f>IF(T437=1,VLOOKUP(T123,Table5[#All],2,TRUE),VLOOKUP(T283,Table5[#All],2,TRUE))</f>
        <v>5874.926059800001</v>
      </c>
      <c r="U438" s="151">
        <f>IF(U437=1,VLOOKUP(U123,Table5[#All],2,TRUE),VLOOKUP(U283,Table5[#All],2,TRUE))</f>
        <v>5874.926059800001</v>
      </c>
      <c r="V438" s="151">
        <f>IF(V437=1,VLOOKUP(V123,Table5[#All],2,TRUE),VLOOKUP(V283,Table5[#All],2,TRUE))</f>
        <v>5874.926059800001</v>
      </c>
      <c r="W438" s="151">
        <f>IF(W437=1,VLOOKUP(W123,Table5[#All],2,TRUE),VLOOKUP(W283,Table5[#All],2,TRUE))</f>
        <v>6036.6659913000003</v>
      </c>
      <c r="X438" s="151">
        <f>IF(X437=1,VLOOKUP(X123,Table5[#All],2,TRUE),VLOOKUP(X283,Table5[#All],2,TRUE))</f>
        <v>5687.4849885000003</v>
      </c>
      <c r="Y438" s="151">
        <f>IF(Y437=1,VLOOKUP(Y123,Table5[#All],2,TRUE),VLOOKUP(Y283,Table5[#All],2,TRUE))</f>
        <v>5983.9343424000008</v>
      </c>
      <c r="Z438" s="151">
        <f>IF(Z437=1,VLOOKUP(Z123,Table5[#All],2,TRUE),VLOOKUP(Z283,Table5[#All],2,TRUE))</f>
        <v>6236.9576325000007</v>
      </c>
      <c r="AA438" s="151">
        <f>IF(AA437=1,VLOOKUP(AA123,Table5[#All],2,TRUE),VLOOKUP(AA283,Table5[#All],2,TRUE))</f>
        <v>5429.5873443</v>
      </c>
      <c r="AB438" s="151">
        <f>IF(AB437=1,VLOOKUP(AB123,Table5[#All],2,TRUE),VLOOKUP(AB283,Table5[#All],2,TRUE))</f>
        <v>5713.6292513999997</v>
      </c>
      <c r="AC438" s="151">
        <f>IF(AC437=1,VLOOKUP(AC123,Table5[#All],2,TRUE),VLOOKUP(AC283,Table5[#All],2,TRUE))</f>
        <v>6123.5181189000004</v>
      </c>
      <c r="AD438" s="151">
        <f>IF(AD437=1,VLOOKUP(AD123,Table5[#All],2,TRUE),VLOOKUP(AD283,Table5[#All],2,TRUE))</f>
        <v>5818.2063029999999</v>
      </c>
      <c r="AE438" s="151">
        <f>IF(AE437=1,VLOOKUP(AE123,Table5[#All],2,TRUE),VLOOKUP(AE283,Table5[#All],2,TRUE))</f>
        <v>5687.4849885000003</v>
      </c>
      <c r="AF438" s="151">
        <f>IF(AF437=1,VLOOKUP(AF123,Table5[#All],2,TRUE),VLOOKUP(AF283,Table5[#All],2,TRUE))</f>
        <v>5652.4782636</v>
      </c>
      <c r="AG438" s="151">
        <f>IF(AG437=1,VLOOKUP(AG123,Table5[#All],2,TRUE),VLOOKUP(AG283,Table5[#All],2,TRUE))</f>
        <v>6380.9726400000009</v>
      </c>
      <c r="AH438" s="151">
        <f>IF(AH437=1,VLOOKUP(AH123,Table5[#All],2,TRUE),VLOOKUP(AH283,Table5[#All],2,TRUE))</f>
        <v>6436.8061506000004</v>
      </c>
      <c r="AI438" s="151">
        <f>IF(AI437=1,VLOOKUP(AI123,Table5[#All],2,TRUE),VLOOKUP(AI283,Table5[#All],2,TRUE))</f>
        <v>6436.8061506000004</v>
      </c>
      <c r="AJ438" s="637">
        <f>IF(AJ437=1,VLOOKUP(AJ123,Table5[#All],2,TRUE),VLOOKUP(AJ283,Table5[#All],2,TRUE))</f>
        <v>6436.8061506000004</v>
      </c>
    </row>
    <row r="439" spans="1:36" s="478" customFormat="1" ht="15" customHeight="1" x14ac:dyDescent="0.3">
      <c r="A439" s="25"/>
      <c r="B439" s="735" t="s">
        <v>144</v>
      </c>
      <c r="C439" s="735"/>
      <c r="D439" s="736" t="s">
        <v>299</v>
      </c>
      <c r="E439" s="739" t="s">
        <v>145</v>
      </c>
      <c r="F439" s="739"/>
      <c r="G439" s="152">
        <f t="shared" ref="G439" si="53">G438*IF(G437=1,G252,G410)/1000/G421</f>
        <v>51.389564669921562</v>
      </c>
      <c r="H439" s="152">
        <f t="shared" ref="H439:I439" si="54">H438*IF(H437=1,H252,H410)/1000/H421</f>
        <v>90.779264601665105</v>
      </c>
      <c r="I439" s="152">
        <f t="shared" si="54"/>
        <v>33.258363179796277</v>
      </c>
      <c r="J439" s="152">
        <f t="shared" ref="J439" si="55">J438*IF(J437=1,J252,J410)/1000/J421</f>
        <v>168.98401043073557</v>
      </c>
      <c r="K439" s="152">
        <f t="shared" ref="K439" si="56">K438*IF(K437=1,K252,K410)/1000/K421</f>
        <v>271.51908746156704</v>
      </c>
      <c r="L439" s="152">
        <f t="shared" ref="L439" si="57">L438*IF(L437=1,L252,L410)/1000/L421</f>
        <v>114.74598119393282</v>
      </c>
      <c r="M439" s="152">
        <f t="shared" ref="M439" si="58">M438*IF(M437=1,M252,M410)/1000/M421</f>
        <v>186.33778335148241</v>
      </c>
      <c r="N439" s="152">
        <f t="shared" ref="N439" si="59">N438*IF(N437=1,N252,N410)/1000/N421</f>
        <v>22.045884144401832</v>
      </c>
      <c r="O439" s="152">
        <f t="shared" ref="O439:P439" si="60">O438*IF(O437=1,O252,O410)/1000/O421</f>
        <v>31.89066693137578</v>
      </c>
      <c r="P439" s="152">
        <f t="shared" si="60"/>
        <v>41.275937951244401</v>
      </c>
      <c r="Q439" s="152">
        <f t="shared" ref="Q439" si="61">Q438*IF(Q437=1,Q252,Q410)/1000/Q421</f>
        <v>175.98022584446932</v>
      </c>
      <c r="R439" s="152">
        <f t="shared" ref="R439" si="62">R438*IF(R437=1,R252,R410)/1000/R421</f>
        <v>26.557941578255765</v>
      </c>
      <c r="S439" s="152">
        <f t="shared" ref="S439:T439" si="63">S438*IF(S437=1,S252,S410)/1000/S421</f>
        <v>39.280861021372154</v>
      </c>
      <c r="T439" s="152">
        <f t="shared" si="63"/>
        <v>46.454456104091228</v>
      </c>
      <c r="U439" s="152">
        <f t="shared" ref="U439" si="64">U438*IF(U437=1,U252,U410)/1000/U421</f>
        <v>34.440147855755484</v>
      </c>
      <c r="V439" s="152">
        <f t="shared" ref="V439" si="65">V438*IF(V437=1,V252,V410)/1000/V421</f>
        <v>60.81015360148195</v>
      </c>
      <c r="W439" s="152">
        <f t="shared" ref="W439:X439" si="66">W438*IF(W437=1,W252,W410)/1000/W421</f>
        <v>202.38182379739129</v>
      </c>
      <c r="X439" s="152">
        <f t="shared" si="66"/>
        <v>237.47495475705324</v>
      </c>
      <c r="Y439" s="152">
        <f t="shared" ref="Y439" si="67">Y438*IF(Y437=1,Y252,Y410)/1000/Y421</f>
        <v>35.861021380860649</v>
      </c>
      <c r="Z439" s="152">
        <f t="shared" ref="Z439" si="68">Z438*IF(Z437=1,Z252,Z410)/1000/Z421</f>
        <v>110.16926278814627</v>
      </c>
      <c r="AA439" s="152">
        <f t="shared" ref="AA439:AB439" si="69">AA438*IF(AA437=1,AA252,AA410)/1000/AA421</f>
        <v>29.954594658376607</v>
      </c>
      <c r="AB439" s="152">
        <f t="shared" si="69"/>
        <v>31.383353935712048</v>
      </c>
      <c r="AC439" s="152">
        <f t="shared" ref="AC439" si="70">AC438*IF(AC437=1,AC252,AC410)/1000/AC421</f>
        <v>51.527903335513969</v>
      </c>
      <c r="AD439" s="152">
        <f t="shared" ref="AD439" si="71">AD438*IF(AD437=1,AD252,AD410)/1000/AD421</f>
        <v>72.75963970651928</v>
      </c>
      <c r="AE439" s="152">
        <f t="shared" ref="AE439" si="72">AE438*IF(AE437=1,AE252,AE410)/1000/AE421</f>
        <v>45.856158508476042</v>
      </c>
      <c r="AF439" s="152">
        <f>AF438*IF(AF437=1,AF252,AF410)/1000/AF421</f>
        <v>75.594114904617811</v>
      </c>
      <c r="AG439" s="152">
        <f>AG438*IF(AG437=1,AG252,AG410)/1000/AG421</f>
        <v>114.67677951385525</v>
      </c>
      <c r="AH439" s="152">
        <f t="shared" ref="AH439:AJ439" si="73">AH438*IF(AH437=1,AH252,AH410)/1000/AH421</f>
        <v>155.42930900725736</v>
      </c>
      <c r="AI439" s="152">
        <f t="shared" si="73"/>
        <v>161.0845292215904</v>
      </c>
      <c r="AJ439" s="638">
        <f t="shared" si="73"/>
        <v>200.26120976987374</v>
      </c>
    </row>
    <row r="440" spans="1:36" s="478" customFormat="1" ht="15" customHeight="1" x14ac:dyDescent="0.25">
      <c r="A440" s="25"/>
      <c r="B440" s="10" t="s">
        <v>312</v>
      </c>
      <c r="C440" s="10"/>
      <c r="D440" s="183"/>
      <c r="E440" s="183"/>
      <c r="F440" s="184"/>
      <c r="G440" s="11"/>
      <c r="H440" s="11"/>
      <c r="I440" s="56"/>
      <c r="J440" s="11"/>
      <c r="K440" s="11"/>
      <c r="L440" s="11"/>
      <c r="M440" s="11"/>
      <c r="N440" s="11"/>
      <c r="O440" s="11"/>
      <c r="P440" s="11"/>
      <c r="Q440" s="11"/>
      <c r="R440" s="56"/>
      <c r="S440" s="56"/>
      <c r="T440" s="11"/>
      <c r="U440" s="11"/>
      <c r="V440" s="11"/>
      <c r="W440" s="11"/>
      <c r="X440" s="11"/>
      <c r="Y440" s="11"/>
      <c r="Z440" s="11"/>
      <c r="AA440" s="11"/>
      <c r="AB440" s="11"/>
      <c r="AC440" s="11"/>
      <c r="AD440" s="11"/>
      <c r="AE440" s="11"/>
      <c r="AF440" s="11"/>
      <c r="AG440" s="11"/>
      <c r="AH440" s="11"/>
      <c r="AI440" s="11"/>
      <c r="AJ440" s="639"/>
    </row>
    <row r="441" spans="1:36" s="478" customFormat="1" ht="15" customHeight="1" x14ac:dyDescent="0.25">
      <c r="A441" s="25"/>
      <c r="B441" s="735"/>
      <c r="C441" s="735"/>
      <c r="D441" s="179" t="s">
        <v>306</v>
      </c>
      <c r="E441" s="550" t="s">
        <v>310</v>
      </c>
      <c r="F441" s="179" t="s">
        <v>311</v>
      </c>
      <c r="G441" s="740"/>
      <c r="H441" s="740"/>
      <c r="I441" s="741"/>
      <c r="J441" s="740"/>
      <c r="K441" s="740"/>
      <c r="L441" s="740"/>
      <c r="M441" s="740"/>
      <c r="N441" s="740"/>
      <c r="O441" s="740"/>
      <c r="P441" s="740"/>
      <c r="Q441" s="740"/>
      <c r="R441" s="741"/>
      <c r="S441" s="741"/>
      <c r="T441" s="740"/>
      <c r="U441" s="740"/>
      <c r="V441" s="740"/>
      <c r="W441" s="740"/>
      <c r="X441" s="740"/>
      <c r="Y441" s="740"/>
      <c r="Z441" s="740"/>
      <c r="AA441" s="740"/>
      <c r="AB441" s="740"/>
      <c r="AC441" s="740"/>
      <c r="AD441" s="740"/>
      <c r="AE441" s="740"/>
      <c r="AF441" s="740"/>
      <c r="AG441" s="742"/>
      <c r="AH441" s="743">
        <f>'Petcoke Details'!V43</f>
        <v>4097375</v>
      </c>
      <c r="AI441" s="743">
        <f>'Petcoke Details'!V43</f>
        <v>4097375</v>
      </c>
      <c r="AJ441" s="745">
        <f>'Petcoke Details'!AM44</f>
        <v>2747630</v>
      </c>
    </row>
    <row r="442" spans="1:36" s="478" customFormat="1" ht="15" customHeight="1" x14ac:dyDescent="0.25">
      <c r="A442" s="25"/>
      <c r="B442" s="4"/>
      <c r="C442" s="735"/>
      <c r="D442" s="179" t="s">
        <v>306</v>
      </c>
      <c r="E442" s="550" t="s">
        <v>374</v>
      </c>
      <c r="F442" s="179" t="s">
        <v>389</v>
      </c>
      <c r="G442" s="740"/>
      <c r="H442" s="740"/>
      <c r="I442" s="741"/>
      <c r="J442" s="740"/>
      <c r="K442" s="740"/>
      <c r="L442" s="740"/>
      <c r="M442" s="740"/>
      <c r="N442" s="740"/>
      <c r="O442" s="740"/>
      <c r="P442" s="740"/>
      <c r="Q442" s="744">
        <f>'Petcoke Details'!F40</f>
        <v>3.648492570230448E-2</v>
      </c>
      <c r="R442" s="741"/>
      <c r="S442" s="741"/>
      <c r="T442" s="740"/>
      <c r="U442" s="740"/>
      <c r="V442" s="740"/>
      <c r="W442" s="740"/>
      <c r="X442" s="740"/>
      <c r="Y442" s="740"/>
      <c r="Z442" s="740"/>
      <c r="AA442" s="740"/>
      <c r="AB442" s="740"/>
      <c r="AC442" s="740"/>
      <c r="AD442" s="740"/>
      <c r="AE442" s="740"/>
      <c r="AF442" s="740"/>
      <c r="AG442" s="742"/>
      <c r="AH442" s="744">
        <f>'Petcoke Details'!C40</f>
        <v>4.2795268833512999E-2</v>
      </c>
      <c r="AI442" s="744">
        <f>'Petcoke Details'!C40</f>
        <v>4.2795268833512999E-2</v>
      </c>
      <c r="AJ442" s="746">
        <f>'Petcoke Details'!E40</f>
        <v>3.0174582571095954E-2</v>
      </c>
    </row>
    <row r="443" spans="1:36" s="478" customFormat="1" ht="15" customHeight="1" x14ac:dyDescent="0.25">
      <c r="A443" s="25"/>
      <c r="B443" s="735"/>
      <c r="C443" s="735"/>
      <c r="D443" s="179" t="s">
        <v>307</v>
      </c>
      <c r="E443" s="550" t="s">
        <v>374</v>
      </c>
      <c r="F443" s="179"/>
      <c r="G443" s="740"/>
      <c r="H443" s="740"/>
      <c r="I443" s="741"/>
      <c r="J443" s="740"/>
      <c r="K443" s="740"/>
      <c r="L443" s="740"/>
      <c r="M443" s="740"/>
      <c r="N443" s="740"/>
      <c r="O443" s="740"/>
      <c r="P443" s="740"/>
      <c r="Q443" s="744">
        <f>'Petcoke Details'!F41</f>
        <v>7.4891604256996456E-3</v>
      </c>
      <c r="R443" s="741"/>
      <c r="S443" s="741"/>
      <c r="T443" s="740"/>
      <c r="U443" s="740"/>
      <c r="V443" s="740"/>
      <c r="W443" s="740"/>
      <c r="X443" s="740"/>
      <c r="Y443" s="740"/>
      <c r="Z443" s="740"/>
      <c r="AA443" s="740"/>
      <c r="AB443" s="740"/>
      <c r="AC443" s="740"/>
      <c r="AD443" s="740"/>
      <c r="AE443" s="740"/>
      <c r="AF443" s="740"/>
      <c r="AG443" s="742"/>
      <c r="AH443" s="744">
        <f>'Petcoke Details'!C41</f>
        <v>8.0804099329917223E-3</v>
      </c>
      <c r="AI443" s="744">
        <f>'Petcoke Details'!C41</f>
        <v>8.0804099329917223E-3</v>
      </c>
      <c r="AJ443" s="746">
        <f>'Petcoke Details'!E41</f>
        <v>6.897910918407568E-3</v>
      </c>
    </row>
    <row r="444" spans="1:36" s="478" customFormat="1" ht="15" customHeight="1" x14ac:dyDescent="0.25">
      <c r="A444" s="25"/>
      <c r="B444" s="735"/>
      <c r="C444" s="735"/>
      <c r="D444" s="179" t="s">
        <v>308</v>
      </c>
      <c r="E444" s="550" t="s">
        <v>309</v>
      </c>
      <c r="F444" s="739"/>
      <c r="G444" s="740"/>
      <c r="H444" s="740"/>
      <c r="I444" s="741"/>
      <c r="J444" s="740"/>
      <c r="K444" s="740"/>
      <c r="L444" s="740"/>
      <c r="M444" s="740"/>
      <c r="N444" s="740"/>
      <c r="O444" s="740"/>
      <c r="P444" s="740"/>
      <c r="Q444" s="744">
        <f>Q442-Q443</f>
        <v>2.8995765276604836E-2</v>
      </c>
      <c r="R444" s="741"/>
      <c r="S444" s="741"/>
      <c r="T444" s="740"/>
      <c r="U444" s="740"/>
      <c r="V444" s="740"/>
      <c r="W444" s="740"/>
      <c r="X444" s="740"/>
      <c r="Y444" s="740"/>
      <c r="Z444" s="740"/>
      <c r="AA444" s="740"/>
      <c r="AB444" s="740"/>
      <c r="AC444" s="740"/>
      <c r="AD444" s="740"/>
      <c r="AE444" s="740"/>
      <c r="AF444" s="740"/>
      <c r="AG444" s="742"/>
      <c r="AH444" s="744">
        <f>AH442-AH443</f>
        <v>3.4714858900521277E-2</v>
      </c>
      <c r="AI444" s="744">
        <f>AI442-AI443</f>
        <v>3.4714858900521277E-2</v>
      </c>
      <c r="AJ444" s="746">
        <f>AJ442-AJ443</f>
        <v>2.3276671652688385E-2</v>
      </c>
    </row>
    <row r="445" spans="1:36" s="478" customFormat="1" ht="15" customHeight="1" x14ac:dyDescent="0.25">
      <c r="A445" s="25"/>
      <c r="B445" s="10"/>
      <c r="C445" s="10"/>
      <c r="D445" s="183"/>
      <c r="E445" s="183"/>
      <c r="F445" s="184"/>
      <c r="G445" s="11"/>
      <c r="H445" s="11"/>
      <c r="I445" s="56"/>
      <c r="J445" s="11"/>
      <c r="K445" s="11"/>
      <c r="L445" s="11"/>
      <c r="M445" s="11"/>
      <c r="N445" s="11"/>
      <c r="O445" s="11"/>
      <c r="P445" s="11"/>
      <c r="Q445" s="11"/>
      <c r="R445" s="56"/>
      <c r="S445" s="56"/>
      <c r="T445" s="11"/>
      <c r="U445" s="11"/>
      <c r="V445" s="11"/>
      <c r="W445" s="11"/>
      <c r="X445" s="11"/>
      <c r="Y445" s="11"/>
      <c r="Z445" s="11"/>
      <c r="AA445" s="11"/>
      <c r="AB445" s="11"/>
      <c r="AC445" s="11"/>
      <c r="AD445" s="11"/>
      <c r="AE445" s="11"/>
      <c r="AF445" s="11"/>
      <c r="AG445" s="55"/>
      <c r="AH445" s="11"/>
      <c r="AI445" s="11"/>
      <c r="AJ445" s="639"/>
    </row>
    <row r="446" spans="1:36" s="478" customFormat="1" ht="15" customHeight="1" x14ac:dyDescent="0.25">
      <c r="A446" s="25"/>
      <c r="B446" s="10"/>
      <c r="C446" s="10"/>
      <c r="D446" s="183"/>
      <c r="E446" s="183"/>
      <c r="F446" s="184"/>
      <c r="G446" s="11"/>
      <c r="H446" s="11"/>
      <c r="I446" s="56"/>
      <c r="J446" s="11"/>
      <c r="K446" s="11"/>
      <c r="L446" s="11"/>
      <c r="M446" s="11"/>
      <c r="N446" s="11"/>
      <c r="O446" s="11"/>
      <c r="P446" s="11"/>
      <c r="Q446" s="11"/>
      <c r="R446" s="56"/>
      <c r="S446" s="56"/>
      <c r="T446" s="11"/>
      <c r="U446" s="11"/>
      <c r="V446" s="11"/>
      <c r="W446" s="11"/>
      <c r="X446" s="11"/>
      <c r="Y446" s="11"/>
      <c r="Z446" s="11"/>
      <c r="AA446" s="11"/>
      <c r="AB446" s="11"/>
      <c r="AC446" s="11"/>
      <c r="AD446" s="11"/>
      <c r="AE446" s="11"/>
      <c r="AF446" s="11"/>
      <c r="AG446" s="55"/>
      <c r="AH446" s="11"/>
      <c r="AI446" s="11"/>
      <c r="AJ446" s="639"/>
    </row>
    <row r="447" spans="1:36" ht="20.25" x14ac:dyDescent="0.3">
      <c r="A447" s="33"/>
      <c r="B447" s="37" t="s">
        <v>198</v>
      </c>
      <c r="C447" s="34"/>
      <c r="D447" s="185"/>
      <c r="E447" s="186"/>
      <c r="F447" s="186"/>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c r="AF447" s="34"/>
      <c r="AG447" s="34"/>
      <c r="AH447" s="34"/>
      <c r="AI447" s="34"/>
      <c r="AJ447" s="640"/>
    </row>
    <row r="448" spans="1:36" ht="15" customHeight="1" x14ac:dyDescent="0.3">
      <c r="A448" s="33"/>
      <c r="B448" s="37"/>
      <c r="C448" s="34"/>
      <c r="D448" s="185"/>
      <c r="E448" s="186"/>
      <c r="F448" s="186"/>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c r="AF448" s="34"/>
      <c r="AG448" s="34"/>
      <c r="AH448" s="34"/>
      <c r="AI448" s="34"/>
      <c r="AJ448" s="640"/>
    </row>
    <row r="449" spans="1:36" s="479" customFormat="1" ht="21" x14ac:dyDescent="0.2">
      <c r="A449" s="33"/>
      <c r="B449" s="510" t="s">
        <v>941</v>
      </c>
      <c r="C449" s="225"/>
      <c r="D449" s="225"/>
      <c r="E449" s="225"/>
      <c r="F449" s="225"/>
      <c r="G449" s="225" t="s">
        <v>542</v>
      </c>
      <c r="H449" s="225" t="s">
        <v>545</v>
      </c>
      <c r="I449" s="225" t="s">
        <v>546</v>
      </c>
      <c r="J449" s="225" t="s">
        <v>547</v>
      </c>
      <c r="K449" s="225" t="s">
        <v>549</v>
      </c>
      <c r="L449" s="225" t="s">
        <v>550</v>
      </c>
      <c r="M449" s="225" t="s">
        <v>7</v>
      </c>
      <c r="N449" s="225" t="s">
        <v>554</v>
      </c>
      <c r="O449" s="225" t="s">
        <v>578</v>
      </c>
      <c r="P449" s="225" t="s">
        <v>579</v>
      </c>
      <c r="Q449" s="225" t="s">
        <v>580</v>
      </c>
      <c r="R449" s="225" t="s">
        <v>581</v>
      </c>
      <c r="S449" s="225" t="s">
        <v>582</v>
      </c>
      <c r="T449" s="225" t="s">
        <v>583</v>
      </c>
      <c r="U449" s="225" t="s">
        <v>584</v>
      </c>
      <c r="V449" s="225" t="s">
        <v>585</v>
      </c>
      <c r="W449" s="225" t="s">
        <v>586</v>
      </c>
      <c r="X449" s="225" t="s">
        <v>547</v>
      </c>
      <c r="Y449" s="225" t="s">
        <v>588</v>
      </c>
      <c r="Z449" s="225" t="s">
        <v>597</v>
      </c>
      <c r="AA449" s="225" t="s">
        <v>592</v>
      </c>
      <c r="AB449" s="225" t="s">
        <v>593</v>
      </c>
      <c r="AC449" s="225" t="s">
        <v>594</v>
      </c>
      <c r="AD449" s="225" t="s">
        <v>595</v>
      </c>
      <c r="AE449" s="262" t="s">
        <v>600</v>
      </c>
      <c r="AF449" s="225" t="s">
        <v>551</v>
      </c>
      <c r="AG449" s="225" t="s">
        <v>553</v>
      </c>
      <c r="AH449" s="225" t="s">
        <v>590</v>
      </c>
      <c r="AI449" s="225" t="s">
        <v>589</v>
      </c>
      <c r="AJ449" s="641" t="s">
        <v>591</v>
      </c>
    </row>
    <row r="450" spans="1:36" s="479" customFormat="1" ht="21" x14ac:dyDescent="0.2">
      <c r="A450" s="33"/>
      <c r="B450" s="225"/>
      <c r="C450" s="225"/>
      <c r="D450" s="225"/>
      <c r="E450" s="225"/>
      <c r="F450" s="225"/>
      <c r="G450" s="225" t="s">
        <v>76</v>
      </c>
      <c r="H450" s="225" t="s">
        <v>2</v>
      </c>
      <c r="I450" s="225" t="s">
        <v>409</v>
      </c>
      <c r="J450" s="225" t="s">
        <v>548</v>
      </c>
      <c r="K450" s="225" t="s">
        <v>58</v>
      </c>
      <c r="L450" s="225" t="s">
        <v>0</v>
      </c>
      <c r="M450" s="225" t="s">
        <v>60</v>
      </c>
      <c r="N450" s="225" t="s">
        <v>4</v>
      </c>
      <c r="O450" s="225" t="s">
        <v>57</v>
      </c>
      <c r="P450" s="225" t="s">
        <v>56</v>
      </c>
      <c r="Q450" s="225" t="s">
        <v>127</v>
      </c>
      <c r="R450" s="225" t="s">
        <v>405</v>
      </c>
      <c r="S450" s="225" t="s">
        <v>294</v>
      </c>
      <c r="T450" s="225" t="s">
        <v>123</v>
      </c>
      <c r="U450" s="225" t="s">
        <v>587</v>
      </c>
      <c r="V450" s="225" t="s">
        <v>398</v>
      </c>
      <c r="W450" s="225" t="s">
        <v>47</v>
      </c>
      <c r="X450" s="225" t="s">
        <v>548</v>
      </c>
      <c r="Y450" s="225" t="s">
        <v>125</v>
      </c>
      <c r="Z450" s="225" t="s">
        <v>598</v>
      </c>
      <c r="AA450" s="225" t="s">
        <v>6</v>
      </c>
      <c r="AB450" s="225" t="s">
        <v>5</v>
      </c>
      <c r="AC450" s="225" t="s">
        <v>46</v>
      </c>
      <c r="AD450" s="225" t="s">
        <v>596</v>
      </c>
      <c r="AE450" s="262" t="s">
        <v>601</v>
      </c>
      <c r="AF450" s="225" t="s">
        <v>552</v>
      </c>
      <c r="AG450" s="225" t="s">
        <v>291</v>
      </c>
      <c r="AH450" s="225" t="s">
        <v>289</v>
      </c>
      <c r="AI450" s="225" t="s">
        <v>52</v>
      </c>
      <c r="AJ450" s="641" t="s">
        <v>3</v>
      </c>
    </row>
    <row r="451" spans="1:36" s="479" customFormat="1" ht="15" x14ac:dyDescent="0.2">
      <c r="A451" s="33"/>
      <c r="B451" s="224"/>
      <c r="C451" s="224"/>
      <c r="D451" s="224"/>
      <c r="E451" s="224"/>
      <c r="F451" s="224"/>
      <c r="G451" s="223"/>
      <c r="H451" s="223"/>
      <c r="I451" s="223"/>
      <c r="J451" s="223"/>
      <c r="K451" s="223"/>
      <c r="L451" s="223"/>
      <c r="M451" s="223"/>
      <c r="N451" s="223"/>
      <c r="O451" s="223"/>
      <c r="P451" s="223"/>
      <c r="Q451" s="223"/>
      <c r="R451" s="223"/>
      <c r="S451" s="223"/>
      <c r="T451" s="223"/>
      <c r="U451" s="223"/>
      <c r="V451" s="223"/>
      <c r="W451" s="223"/>
      <c r="X451" s="223"/>
      <c r="Y451" s="223"/>
      <c r="Z451" s="223"/>
      <c r="AA451" s="223"/>
      <c r="AB451" s="223"/>
      <c r="AC451" s="223"/>
      <c r="AD451" s="223"/>
      <c r="AE451" s="263"/>
      <c r="AF451" s="223"/>
      <c r="AG451" s="223"/>
      <c r="AH451" s="223"/>
      <c r="AI451" s="223"/>
      <c r="AJ451" s="642"/>
    </row>
    <row r="452" spans="1:36" s="479" customFormat="1" ht="18.75" x14ac:dyDescent="0.2">
      <c r="A452" s="33"/>
      <c r="B452" s="222"/>
      <c r="C452" s="222"/>
      <c r="D452" s="222" t="s">
        <v>555</v>
      </c>
      <c r="E452" s="222"/>
      <c r="F452" s="222"/>
      <c r="G452" s="222"/>
      <c r="H452" s="222"/>
      <c r="I452" s="222"/>
      <c r="J452" s="222"/>
      <c r="K452" s="222"/>
      <c r="L452" s="222"/>
      <c r="M452" s="222"/>
      <c r="N452" s="222"/>
      <c r="O452" s="222"/>
      <c r="P452" s="222"/>
      <c r="Q452" s="222"/>
      <c r="R452" s="222"/>
      <c r="S452" s="222"/>
      <c r="T452" s="222"/>
      <c r="U452" s="222"/>
      <c r="V452" s="222"/>
      <c r="W452" s="222"/>
      <c r="X452" s="222"/>
      <c r="Y452" s="222"/>
      <c r="Z452" s="222"/>
      <c r="AA452" s="222"/>
      <c r="AB452" s="222"/>
      <c r="AC452" s="222"/>
      <c r="AD452" s="222"/>
      <c r="AE452" s="264" t="s">
        <v>555</v>
      </c>
      <c r="AF452" s="222"/>
      <c r="AG452" s="222"/>
      <c r="AH452" s="222"/>
      <c r="AI452" s="222"/>
      <c r="AJ452" s="643"/>
    </row>
    <row r="453" spans="1:36" s="479" customFormat="1" ht="45" x14ac:dyDescent="0.25">
      <c r="A453" s="33"/>
      <c r="B453" s="226"/>
      <c r="C453" s="226"/>
      <c r="D453" s="226" t="s">
        <v>556</v>
      </c>
      <c r="E453" s="226"/>
      <c r="F453" s="226"/>
      <c r="G453" s="229" t="s">
        <v>10</v>
      </c>
      <c r="H453" s="229" t="s">
        <v>408</v>
      </c>
      <c r="I453" s="229" t="s">
        <v>10</v>
      </c>
      <c r="J453" s="229" t="s">
        <v>10</v>
      </c>
      <c r="K453" s="229" t="s">
        <v>290</v>
      </c>
      <c r="L453" s="229" t="s">
        <v>10</v>
      </c>
      <c r="M453" s="229" t="s">
        <v>290</v>
      </c>
      <c r="N453" s="229" t="s">
        <v>10</v>
      </c>
      <c r="O453" s="229" t="s">
        <v>290</v>
      </c>
      <c r="P453" s="229" t="s">
        <v>408</v>
      </c>
      <c r="Q453" s="229" t="s">
        <v>408</v>
      </c>
      <c r="R453" s="229" t="s">
        <v>408</v>
      </c>
      <c r="S453" s="229" t="s">
        <v>408</v>
      </c>
      <c r="T453" s="229" t="s">
        <v>408</v>
      </c>
      <c r="U453" s="229" t="s">
        <v>408</v>
      </c>
      <c r="V453" s="229" t="s">
        <v>408</v>
      </c>
      <c r="W453" s="229" t="s">
        <v>290</v>
      </c>
      <c r="X453" s="229" t="s">
        <v>10</v>
      </c>
      <c r="Y453" s="229" t="s">
        <v>408</v>
      </c>
      <c r="Z453" s="229" t="s">
        <v>290</v>
      </c>
      <c r="AA453" s="229" t="s">
        <v>408</v>
      </c>
      <c r="AB453" s="229" t="s">
        <v>408</v>
      </c>
      <c r="AC453" s="229" t="s">
        <v>290</v>
      </c>
      <c r="AD453" s="369" t="s">
        <v>408</v>
      </c>
      <c r="AE453" s="229" t="s">
        <v>408</v>
      </c>
      <c r="AF453" s="229" t="s">
        <v>10</v>
      </c>
      <c r="AG453" s="229" t="s">
        <v>290</v>
      </c>
      <c r="AH453" s="229" t="s">
        <v>290</v>
      </c>
      <c r="AI453" s="229" t="s">
        <v>10</v>
      </c>
      <c r="AJ453" s="644" t="s">
        <v>408</v>
      </c>
    </row>
    <row r="454" spans="1:36" s="479" customFormat="1" ht="15" x14ac:dyDescent="0.2">
      <c r="A454" s="33"/>
      <c r="B454" s="221"/>
      <c r="C454" s="221"/>
      <c r="D454" s="221"/>
      <c r="E454" s="221"/>
      <c r="F454" s="221"/>
      <c r="G454" s="220"/>
      <c r="H454" s="220"/>
      <c r="I454" s="220"/>
      <c r="J454" s="220"/>
      <c r="K454" s="220"/>
      <c r="L454" s="220"/>
      <c r="M454" s="220"/>
      <c r="N454" s="220"/>
      <c r="O454" s="220"/>
      <c r="P454" s="220"/>
      <c r="Q454" s="220"/>
      <c r="R454" s="220"/>
      <c r="S454" s="220"/>
      <c r="T454" s="220"/>
      <c r="U454" s="220"/>
      <c r="V454" s="220"/>
      <c r="W454" s="220"/>
      <c r="X454" s="220"/>
      <c r="Y454" s="220"/>
      <c r="Z454" s="220"/>
      <c r="AA454" s="220"/>
      <c r="AB454" s="220"/>
      <c r="AC454" s="220"/>
      <c r="AD454" s="220"/>
      <c r="AE454" s="265"/>
      <c r="AF454" s="220"/>
      <c r="AG454" s="220"/>
      <c r="AH454" s="220"/>
      <c r="AI454" s="220"/>
      <c r="AJ454" s="645"/>
    </row>
    <row r="455" spans="1:36" s="479" customFormat="1" ht="18.75" x14ac:dyDescent="0.2">
      <c r="A455" s="33"/>
      <c r="B455" s="219"/>
      <c r="C455" s="219"/>
      <c r="D455" s="219" t="s">
        <v>557</v>
      </c>
      <c r="E455" s="219"/>
      <c r="F455" s="219"/>
      <c r="G455" s="219"/>
      <c r="H455" s="219"/>
      <c r="I455" s="219"/>
      <c r="J455" s="219"/>
      <c r="K455" s="219"/>
      <c r="L455" s="219"/>
      <c r="M455" s="219"/>
      <c r="N455" s="219"/>
      <c r="O455" s="219"/>
      <c r="P455" s="219"/>
      <c r="Q455" s="219"/>
      <c r="R455" s="219"/>
      <c r="S455" s="219"/>
      <c r="T455" s="219"/>
      <c r="U455" s="219"/>
      <c r="V455" s="219"/>
      <c r="W455" s="219"/>
      <c r="X455" s="219"/>
      <c r="Y455" s="219"/>
      <c r="Z455" s="219"/>
      <c r="AA455" s="219"/>
      <c r="AB455" s="219"/>
      <c r="AC455" s="219"/>
      <c r="AD455" s="219"/>
      <c r="AE455" s="266"/>
      <c r="AF455" s="219"/>
      <c r="AG455" s="219"/>
      <c r="AH455" s="219"/>
      <c r="AI455" s="219"/>
      <c r="AJ455" s="646"/>
    </row>
    <row r="456" spans="1:36" s="479" customFormat="1" ht="45" x14ac:dyDescent="0.2">
      <c r="A456" s="33"/>
      <c r="B456" s="218"/>
      <c r="C456" s="218"/>
      <c r="D456" s="218" t="s">
        <v>557</v>
      </c>
      <c r="E456" s="218"/>
      <c r="F456" s="218"/>
      <c r="G456" s="217" t="s">
        <v>178</v>
      </c>
      <c r="H456" s="217" t="s">
        <v>178</v>
      </c>
      <c r="I456" s="217" t="s">
        <v>178</v>
      </c>
      <c r="J456" s="217" t="s">
        <v>178</v>
      </c>
      <c r="K456" s="217" t="s">
        <v>178</v>
      </c>
      <c r="L456" s="217" t="s">
        <v>178</v>
      </c>
      <c r="M456" s="217" t="s">
        <v>178</v>
      </c>
      <c r="N456" s="217" t="s">
        <v>178</v>
      </c>
      <c r="O456" s="217" t="s">
        <v>178</v>
      </c>
      <c r="P456" s="217" t="s">
        <v>178</v>
      </c>
      <c r="Q456" s="217" t="s">
        <v>178</v>
      </c>
      <c r="R456" s="217" t="s">
        <v>178</v>
      </c>
      <c r="S456" s="217" t="s">
        <v>178</v>
      </c>
      <c r="T456" s="217" t="s">
        <v>178</v>
      </c>
      <c r="U456" s="217" t="s">
        <v>178</v>
      </c>
      <c r="V456" s="217" t="s">
        <v>178</v>
      </c>
      <c r="W456" s="217" t="s">
        <v>178</v>
      </c>
      <c r="X456" s="217" t="s">
        <v>178</v>
      </c>
      <c r="Y456" s="217" t="s">
        <v>178</v>
      </c>
      <c r="Z456" s="217" t="s">
        <v>178</v>
      </c>
      <c r="AA456" s="217" t="s">
        <v>178</v>
      </c>
      <c r="AB456" s="217" t="s">
        <v>178</v>
      </c>
      <c r="AC456" s="217" t="s">
        <v>178</v>
      </c>
      <c r="AD456" s="217" t="s">
        <v>178</v>
      </c>
      <c r="AE456" s="267" t="s">
        <v>602</v>
      </c>
      <c r="AF456" s="217" t="s">
        <v>178</v>
      </c>
      <c r="AG456" s="217" t="s">
        <v>178</v>
      </c>
      <c r="AH456" s="217" t="s">
        <v>178</v>
      </c>
      <c r="AI456" s="217" t="s">
        <v>178</v>
      </c>
      <c r="AJ456" s="647" t="s">
        <v>178</v>
      </c>
    </row>
    <row r="457" spans="1:36" s="479" customFormat="1" ht="15" x14ac:dyDescent="0.2">
      <c r="A457" s="33"/>
      <c r="B457" s="218"/>
      <c r="C457" s="218"/>
      <c r="D457" s="218"/>
      <c r="E457" s="218"/>
      <c r="F457" s="218"/>
      <c r="G457" s="217"/>
      <c r="H457" s="217"/>
      <c r="I457" s="217"/>
      <c r="J457" s="217"/>
      <c r="K457" s="217"/>
      <c r="L457" s="217"/>
      <c r="M457" s="217"/>
      <c r="N457" s="217"/>
      <c r="O457" s="217"/>
      <c r="P457" s="217"/>
      <c r="Q457" s="217"/>
      <c r="R457" s="217"/>
      <c r="S457" s="217"/>
      <c r="T457" s="217"/>
      <c r="U457" s="217"/>
      <c r="V457" s="217"/>
      <c r="W457" s="217"/>
      <c r="X457" s="217"/>
      <c r="Y457" s="217"/>
      <c r="Z457" s="217"/>
      <c r="AA457" s="217"/>
      <c r="AB457" s="217"/>
      <c r="AC457" s="217"/>
      <c r="AD457" s="217"/>
      <c r="AE457" s="267"/>
      <c r="AF457" s="217"/>
      <c r="AG457" s="217"/>
      <c r="AH457" s="217"/>
      <c r="AI457" s="217"/>
      <c r="AJ457" s="647"/>
    </row>
    <row r="458" spans="1:36" s="479" customFormat="1" ht="15" x14ac:dyDescent="0.2">
      <c r="A458" s="33"/>
      <c r="B458" s="216"/>
      <c r="C458" s="216"/>
      <c r="D458" s="216" t="s">
        <v>16</v>
      </c>
      <c r="E458" s="216"/>
      <c r="F458" s="216"/>
      <c r="G458" s="215">
        <v>22111.368835026093</v>
      </c>
      <c r="H458" s="215">
        <v>38111.497293171582</v>
      </c>
      <c r="I458" s="215">
        <v>18271.125073212741</v>
      </c>
      <c r="J458" s="215">
        <v>24220.780622512109</v>
      </c>
      <c r="K458" s="215">
        <v>45650.499994855163</v>
      </c>
      <c r="L458" s="215">
        <v>28896.589514635212</v>
      </c>
      <c r="M458" s="215">
        <v>49245.263050174493</v>
      </c>
      <c r="N458" s="215">
        <v>29070.906559638766</v>
      </c>
      <c r="O458" s="215">
        <v>49133.206244127679</v>
      </c>
      <c r="P458" s="215">
        <v>32254.882182189824</v>
      </c>
      <c r="Q458" s="215">
        <v>43512.997630768747</v>
      </c>
      <c r="R458" s="215">
        <v>37469.530560423518</v>
      </c>
      <c r="S458" s="215">
        <v>23475.551404595597</v>
      </c>
      <c r="T458" s="215">
        <v>49070.127233788437</v>
      </c>
      <c r="U458" s="215">
        <v>32833.439848390808</v>
      </c>
      <c r="V458" s="215">
        <v>36495.294624502101</v>
      </c>
      <c r="W458" s="215">
        <v>52609.803378561075</v>
      </c>
      <c r="X458" s="215">
        <v>24220.780622512109</v>
      </c>
      <c r="Y458" s="215">
        <v>21008.134674428802</v>
      </c>
      <c r="Z458" s="215">
        <v>50417.145024956051</v>
      </c>
      <c r="AA458" s="215">
        <v>41255.748556661463</v>
      </c>
      <c r="AB458" s="215">
        <v>39212.77700885907</v>
      </c>
      <c r="AC458" s="215">
        <v>57639.359485838504</v>
      </c>
      <c r="AD458" s="215">
        <v>37706.970800155366</v>
      </c>
      <c r="AE458" s="215">
        <v>48632.01371858707</v>
      </c>
      <c r="AF458" s="215">
        <v>27495.076596975279</v>
      </c>
      <c r="AG458" s="215">
        <v>48134.360482305085</v>
      </c>
      <c r="AH458" s="215">
        <v>42476.378776865611</v>
      </c>
      <c r="AI458" s="215">
        <v>18301.204568211506</v>
      </c>
      <c r="AJ458" s="648">
        <v>36250.083872098985</v>
      </c>
    </row>
    <row r="459" spans="1:36" s="479" customFormat="1" ht="15" x14ac:dyDescent="0.2">
      <c r="A459" s="33"/>
      <c r="B459" s="216"/>
      <c r="C459" s="216"/>
      <c r="D459" s="216" t="s">
        <v>17</v>
      </c>
      <c r="E459" s="216"/>
      <c r="F459" s="216"/>
      <c r="G459" s="215">
        <v>24342.769072652696</v>
      </c>
      <c r="H459" s="215">
        <v>17134.093768727111</v>
      </c>
      <c r="I459" s="215">
        <v>23964.278587425189</v>
      </c>
      <c r="J459" s="215">
        <v>28125.879668778907</v>
      </c>
      <c r="K459" s="215">
        <v>8237.9101251906559</v>
      </c>
      <c r="L459" s="215">
        <v>20494.628562653816</v>
      </c>
      <c r="M459" s="215">
        <v>5749.4293373403816</v>
      </c>
      <c r="N459" s="215">
        <v>20546.496289865234</v>
      </c>
      <c r="O459" s="215">
        <v>9217.2064174769675</v>
      </c>
      <c r="P459" s="215">
        <v>18402.371463079551</v>
      </c>
      <c r="Q459" s="215">
        <v>21064.725328613622</v>
      </c>
      <c r="R459" s="215">
        <v>18911.006257506266</v>
      </c>
      <c r="S459" s="215">
        <v>10217.842254548828</v>
      </c>
      <c r="T459" s="215">
        <v>18471.252297737363</v>
      </c>
      <c r="U459" s="215">
        <v>16220.813944959953</v>
      </c>
      <c r="V459" s="215">
        <v>19261.933577442131</v>
      </c>
      <c r="W459" s="215">
        <v>17142.023962122516</v>
      </c>
      <c r="X459" s="215">
        <v>28125.879668778907</v>
      </c>
      <c r="Y459" s="215">
        <v>14410.874767797935</v>
      </c>
      <c r="Z459" s="215">
        <v>9669.5121826173709</v>
      </c>
      <c r="AA459" s="215">
        <v>26425.583112526154</v>
      </c>
      <c r="AB459" s="215">
        <v>18031.40463241738</v>
      </c>
      <c r="AC459" s="215">
        <v>10512.998794549949</v>
      </c>
      <c r="AD459" s="215">
        <v>16023.429163568935</v>
      </c>
      <c r="AE459" s="215">
        <v>16374.036966903841</v>
      </c>
      <c r="AF459" s="215">
        <v>23945.790114215284</v>
      </c>
      <c r="AG459" s="215">
        <v>11387.190804035825</v>
      </c>
      <c r="AH459" s="215">
        <v>6835.3586033860111</v>
      </c>
      <c r="AI459" s="215">
        <v>25477.445764551878</v>
      </c>
      <c r="AJ459" s="648">
        <v>27891.353890118127</v>
      </c>
    </row>
    <row r="460" spans="1:36" s="479" customFormat="1" ht="15" x14ac:dyDescent="0.2">
      <c r="A460" s="33"/>
      <c r="B460" s="216"/>
      <c r="C460" s="216"/>
      <c r="D460" s="216" t="s">
        <v>18</v>
      </c>
      <c r="E460" s="216"/>
      <c r="F460" s="216"/>
      <c r="G460" s="215">
        <v>7628.3136391706912</v>
      </c>
      <c r="H460" s="215">
        <v>18500.175808573036</v>
      </c>
      <c r="I460" s="215">
        <v>11220.376422029993</v>
      </c>
      <c r="J460" s="215">
        <v>13413.833122243166</v>
      </c>
      <c r="K460" s="215">
        <v>39161.53677276193</v>
      </c>
      <c r="L460" s="215">
        <v>8015.5919136422253</v>
      </c>
      <c r="M460" s="215">
        <v>35034.126271077177</v>
      </c>
      <c r="N460" s="215">
        <v>9047.1823407555166</v>
      </c>
      <c r="O460" s="215">
        <v>36187.225265988673</v>
      </c>
      <c r="P460" s="215">
        <v>23944.776692293854</v>
      </c>
      <c r="Q460" s="215">
        <v>20631.717796893779</v>
      </c>
      <c r="R460" s="215">
        <v>14471.137638033026</v>
      </c>
      <c r="S460" s="215">
        <v>19588.482998016847</v>
      </c>
      <c r="T460" s="215">
        <v>28823.176088671527</v>
      </c>
      <c r="U460" s="215">
        <v>22882.436241829921</v>
      </c>
      <c r="V460" s="215">
        <v>22203.808098730231</v>
      </c>
      <c r="W460" s="215">
        <v>28738.943638921002</v>
      </c>
      <c r="X460" s="215">
        <v>13413.833122243166</v>
      </c>
      <c r="Y460" s="215">
        <v>14737.808171794622</v>
      </c>
      <c r="Z460" s="215">
        <v>37881.480729176379</v>
      </c>
      <c r="AA460" s="215">
        <v>16038.075283097951</v>
      </c>
      <c r="AB460" s="215">
        <v>15516.706333138911</v>
      </c>
      <c r="AC460" s="215">
        <v>31836.488432574406</v>
      </c>
      <c r="AD460" s="215">
        <v>20341.902025436317</v>
      </c>
      <c r="AE460" s="215">
        <v>20576.243166391214</v>
      </c>
      <c r="AF460" s="215">
        <v>11179.523362488791</v>
      </c>
      <c r="AG460" s="215">
        <v>27623.445428105777</v>
      </c>
      <c r="AH460" s="215">
        <v>54322.830971309013</v>
      </c>
      <c r="AI460" s="215">
        <v>20757.864991517803</v>
      </c>
      <c r="AJ460" s="648">
        <v>36299.007436777058</v>
      </c>
    </row>
    <row r="461" spans="1:36" s="479" customFormat="1" ht="15" x14ac:dyDescent="0.2">
      <c r="A461" s="33"/>
      <c r="B461" s="216"/>
      <c r="C461" s="216"/>
      <c r="D461" s="216" t="s">
        <v>19</v>
      </c>
      <c r="E461" s="216"/>
      <c r="F461" s="216"/>
      <c r="G461" s="215">
        <v>11006.08380262942</v>
      </c>
      <c r="H461" s="215">
        <v>1.1388194720886006E-8</v>
      </c>
      <c r="I461" s="215">
        <v>11607.176150504985</v>
      </c>
      <c r="J461" s="215">
        <v>11182.517606218385</v>
      </c>
      <c r="K461" s="215">
        <v>3.6299544372950983E-8</v>
      </c>
      <c r="L461" s="215">
        <v>8454.5462150536223</v>
      </c>
      <c r="M461" s="215">
        <v>3.5372189888592279E-8</v>
      </c>
      <c r="N461" s="215">
        <v>8444.1166486868515</v>
      </c>
      <c r="O461" s="215">
        <v>3.5734949396093295E-8</v>
      </c>
      <c r="P461" s="215">
        <v>1.3488208158828309E-8</v>
      </c>
      <c r="Q461" s="215">
        <v>1.3081893302929637E-8</v>
      </c>
      <c r="R461" s="215">
        <v>5.6517281841967079E-9</v>
      </c>
      <c r="S461" s="215">
        <v>1.5010828720086216E-8</v>
      </c>
      <c r="T461" s="215">
        <v>2.0753743162209767E-8</v>
      </c>
      <c r="U461" s="215">
        <v>1.3037513709182667E-8</v>
      </c>
      <c r="V461" s="215">
        <v>1.4795186271951681E-8</v>
      </c>
      <c r="W461" s="215">
        <v>2.8072718800407005E-8</v>
      </c>
      <c r="X461" s="215">
        <v>11182.517606218385</v>
      </c>
      <c r="Y461" s="215">
        <v>1.0833696775818037E-8</v>
      </c>
      <c r="Z461" s="215">
        <v>3.7151303752679823E-8</v>
      </c>
      <c r="AA461" s="215">
        <v>7.6054005517993432E-9</v>
      </c>
      <c r="AB461" s="215">
        <v>7.1560420690885027E-9</v>
      </c>
      <c r="AC461" s="215">
        <v>3.0179849788072232E-8</v>
      </c>
      <c r="AD461" s="215">
        <v>1.3873451859663541E-8</v>
      </c>
      <c r="AE461" s="215">
        <v>1.0625711944097805E-8</v>
      </c>
      <c r="AF461" s="215">
        <v>6570.5774957893764</v>
      </c>
      <c r="AG461" s="215">
        <v>2.3420734765813515E-8</v>
      </c>
      <c r="AH461" s="215">
        <v>4.6139455279436669E-8</v>
      </c>
      <c r="AI461" s="215">
        <v>18874.086764427891</v>
      </c>
      <c r="AJ461" s="648">
        <v>2.1200504190566746E-8</v>
      </c>
    </row>
    <row r="462" spans="1:36" s="479" customFormat="1" ht="15" x14ac:dyDescent="0.2">
      <c r="A462" s="33"/>
      <c r="B462" s="216"/>
      <c r="C462" s="216"/>
      <c r="D462" s="216" t="s">
        <v>20</v>
      </c>
      <c r="E462" s="216"/>
      <c r="F462" s="216"/>
      <c r="G462" s="215">
        <v>4.2797487079099537E-18</v>
      </c>
      <c r="H462" s="215">
        <v>1.4274220690499673E-17</v>
      </c>
      <c r="I462" s="215">
        <v>6.7380126716229391E-18</v>
      </c>
      <c r="J462" s="215">
        <v>9.5462955872403676E-18</v>
      </c>
      <c r="K462" s="215">
        <v>10676.486189031688</v>
      </c>
      <c r="L462" s="215">
        <v>9.9860803184565593E-18</v>
      </c>
      <c r="M462" s="215">
        <v>10437.77325754013</v>
      </c>
      <c r="N462" s="215">
        <v>8.8630782065194064E-18</v>
      </c>
      <c r="O462" s="215">
        <v>7905.471800629397</v>
      </c>
      <c r="P462" s="215">
        <v>9.2062342895304395E-18</v>
      </c>
      <c r="Q462" s="215">
        <v>2.719993744029728E-17</v>
      </c>
      <c r="R462" s="215">
        <v>4.7085102972134331E-18</v>
      </c>
      <c r="S462" s="215">
        <v>1.0608050718914061E-17</v>
      </c>
      <c r="T462" s="215">
        <v>3.5685551726249183E-17</v>
      </c>
      <c r="U462" s="215">
        <v>1.6428712781976926E-17</v>
      </c>
      <c r="V462" s="215">
        <v>2.0442093828369902E-17</v>
      </c>
      <c r="W462" s="215">
        <v>5530.261322117728</v>
      </c>
      <c r="X462" s="215">
        <v>9.5462955872403676E-18</v>
      </c>
      <c r="Y462" s="215">
        <v>1.7300545257597539E-17</v>
      </c>
      <c r="Z462" s="215">
        <v>7984.7928710742099</v>
      </c>
      <c r="AA462" s="215">
        <v>2.8636553854397494E-18</v>
      </c>
      <c r="AB462" s="215">
        <v>1.1454621541758996E-18</v>
      </c>
      <c r="AC462" s="215">
        <v>6433.4594445135572</v>
      </c>
      <c r="AD462" s="215">
        <v>1.9232826090009135E-17</v>
      </c>
      <c r="AE462" s="215">
        <v>1.0683637399525218E-17</v>
      </c>
      <c r="AF462" s="215">
        <v>4.5377923800045246E-18</v>
      </c>
      <c r="AG462" s="215">
        <v>13825.262774317938</v>
      </c>
      <c r="AH462" s="215">
        <v>773.00800750065969</v>
      </c>
      <c r="AI462" s="215">
        <v>2.019244182040849E-18</v>
      </c>
      <c r="AJ462" s="648">
        <v>1.5209891241346648E-18</v>
      </c>
    </row>
    <row r="463" spans="1:36" s="479" customFormat="1" ht="15" x14ac:dyDescent="0.2">
      <c r="A463" s="33"/>
      <c r="B463" s="216"/>
      <c r="C463" s="216"/>
      <c r="D463" s="216" t="s">
        <v>22</v>
      </c>
      <c r="E463" s="216"/>
      <c r="F463" s="216"/>
      <c r="G463" s="215">
        <v>27193.774234117613</v>
      </c>
      <c r="H463" s="215">
        <v>28826.192437058638</v>
      </c>
      <c r="I463" s="215">
        <v>33456.231739932082</v>
      </c>
      <c r="J463" s="215">
        <v>28238.054386069471</v>
      </c>
      <c r="K463" s="215">
        <v>4239.7679086378903</v>
      </c>
      <c r="L463" s="215">
        <v>31760.398088927257</v>
      </c>
      <c r="M463" s="215">
        <v>4246.5919390189201</v>
      </c>
      <c r="N463" s="215">
        <v>31305.88723519009</v>
      </c>
      <c r="O463" s="215">
        <v>4120.0239930073449</v>
      </c>
      <c r="P463" s="215">
        <v>29256.328174445818</v>
      </c>
      <c r="Q463" s="215">
        <v>21426.847366140908</v>
      </c>
      <c r="R463" s="215">
        <v>31627.126780590454</v>
      </c>
      <c r="S463" s="215">
        <v>46953.888989659856</v>
      </c>
      <c r="T463" s="215">
        <v>10920.604792398135</v>
      </c>
      <c r="U463" s="215">
        <v>30037.706821435848</v>
      </c>
      <c r="V463" s="215">
        <v>22542.314401313371</v>
      </c>
      <c r="W463" s="215">
        <v>3405.5971580062601</v>
      </c>
      <c r="X463" s="215">
        <v>28238.054386069471</v>
      </c>
      <c r="Y463" s="215">
        <v>47173.748686091683</v>
      </c>
      <c r="Z463" s="215">
        <v>4413.393728872079</v>
      </c>
      <c r="AA463" s="215">
        <v>11430.17967327449</v>
      </c>
      <c r="AB463" s="215">
        <v>28177.80236249273</v>
      </c>
      <c r="AC463" s="215">
        <v>3667.669179038126</v>
      </c>
      <c r="AD463" s="215">
        <v>27754.814714373959</v>
      </c>
      <c r="AE463" s="215">
        <v>15597.295498001808</v>
      </c>
      <c r="AF463" s="215">
        <v>30730.147465840022</v>
      </c>
      <c r="AG463" s="215">
        <v>2587.9230009637408</v>
      </c>
      <c r="AH463" s="215">
        <v>4921.8174073418513</v>
      </c>
      <c r="AI463" s="215">
        <v>17328.431619748386</v>
      </c>
      <c r="AJ463" s="648">
        <v>5292.2068460740256</v>
      </c>
    </row>
    <row r="464" spans="1:36" s="479" customFormat="1" ht="15" x14ac:dyDescent="0.2">
      <c r="A464" s="33"/>
      <c r="B464" s="216"/>
      <c r="C464" s="216"/>
      <c r="D464" s="216" t="s">
        <v>180</v>
      </c>
      <c r="E464" s="216"/>
      <c r="F464" s="216"/>
      <c r="G464" s="215">
        <v>0</v>
      </c>
      <c r="H464" s="215">
        <v>0</v>
      </c>
      <c r="I464" s="215">
        <v>0</v>
      </c>
      <c r="J464" s="215">
        <v>0</v>
      </c>
      <c r="K464" s="215">
        <v>0</v>
      </c>
      <c r="L464" s="215">
        <v>0</v>
      </c>
      <c r="M464" s="215">
        <v>0</v>
      </c>
      <c r="N464" s="215">
        <v>0</v>
      </c>
      <c r="O464" s="215">
        <v>0</v>
      </c>
      <c r="P464" s="215">
        <v>0</v>
      </c>
      <c r="Q464" s="215">
        <v>0</v>
      </c>
      <c r="R464" s="215">
        <v>0</v>
      </c>
      <c r="S464" s="215">
        <v>0</v>
      </c>
      <c r="T464" s="215">
        <v>0</v>
      </c>
      <c r="U464" s="215">
        <v>0</v>
      </c>
      <c r="V464" s="215">
        <v>0</v>
      </c>
      <c r="W464" s="215">
        <v>0</v>
      </c>
      <c r="X464" s="215">
        <v>0</v>
      </c>
      <c r="Y464" s="215">
        <v>0</v>
      </c>
      <c r="Z464" s="215">
        <v>0</v>
      </c>
      <c r="AA464" s="215">
        <v>0</v>
      </c>
      <c r="AB464" s="215">
        <v>0</v>
      </c>
      <c r="AC464" s="215">
        <v>0</v>
      </c>
      <c r="AD464" s="215">
        <v>0</v>
      </c>
      <c r="AE464" s="215">
        <v>0</v>
      </c>
      <c r="AF464" s="215">
        <v>0</v>
      </c>
      <c r="AG464" s="215">
        <v>0</v>
      </c>
      <c r="AH464" s="215">
        <v>0</v>
      </c>
      <c r="AI464" s="215">
        <v>0</v>
      </c>
      <c r="AJ464" s="648">
        <v>0</v>
      </c>
    </row>
    <row r="465" spans="1:36" s="479" customFormat="1" ht="15" x14ac:dyDescent="0.2">
      <c r="A465" s="33"/>
      <c r="B465" s="216"/>
      <c r="C465" s="216"/>
      <c r="D465" s="216"/>
      <c r="E465" s="216"/>
      <c r="F465" s="216"/>
      <c r="G465" s="215"/>
      <c r="H465" s="215"/>
      <c r="I465" s="215"/>
      <c r="J465" s="215"/>
      <c r="K465" s="215"/>
      <c r="L465" s="215"/>
      <c r="M465" s="215"/>
      <c r="N465" s="215"/>
      <c r="O465" s="215"/>
      <c r="P465" s="215"/>
      <c r="Q465" s="215"/>
      <c r="R465" s="215"/>
      <c r="S465" s="215"/>
      <c r="T465" s="215"/>
      <c r="U465" s="215"/>
      <c r="V465" s="215"/>
      <c r="W465" s="215"/>
      <c r="X465" s="215"/>
      <c r="Y465" s="215"/>
      <c r="Z465" s="215"/>
      <c r="AA465" s="215"/>
      <c r="AB465" s="215"/>
      <c r="AC465" s="215"/>
      <c r="AD465" s="215"/>
      <c r="AE465" s="215"/>
      <c r="AF465" s="215"/>
      <c r="AG465" s="215"/>
      <c r="AH465" s="215"/>
      <c r="AI465" s="215"/>
      <c r="AJ465" s="648"/>
    </row>
    <row r="466" spans="1:36" s="479" customFormat="1" ht="15" x14ac:dyDescent="0.2">
      <c r="A466" s="33"/>
      <c r="B466" s="218"/>
      <c r="C466" s="218"/>
      <c r="D466" s="218" t="s">
        <v>557</v>
      </c>
      <c r="E466" s="218"/>
      <c r="F466" s="218"/>
      <c r="G466" s="214" t="s">
        <v>12</v>
      </c>
      <c r="H466" s="214" t="s">
        <v>12</v>
      </c>
      <c r="I466" s="214" t="s">
        <v>12</v>
      </c>
      <c r="J466" s="214" t="s">
        <v>12</v>
      </c>
      <c r="K466" s="214" t="s">
        <v>12</v>
      </c>
      <c r="L466" s="214" t="s">
        <v>12</v>
      </c>
      <c r="M466" s="214" t="s">
        <v>12</v>
      </c>
      <c r="N466" s="214" t="s">
        <v>12</v>
      </c>
      <c r="O466" s="214" t="s">
        <v>12</v>
      </c>
      <c r="P466" s="214" t="s">
        <v>12</v>
      </c>
      <c r="Q466" s="214" t="s">
        <v>12</v>
      </c>
      <c r="R466" s="214" t="s">
        <v>12</v>
      </c>
      <c r="S466" s="214" t="s">
        <v>12</v>
      </c>
      <c r="T466" s="214" t="s">
        <v>12</v>
      </c>
      <c r="U466" s="214" t="s">
        <v>12</v>
      </c>
      <c r="V466" s="214" t="s">
        <v>12</v>
      </c>
      <c r="W466" s="214" t="s">
        <v>12</v>
      </c>
      <c r="X466" s="214" t="s">
        <v>12</v>
      </c>
      <c r="Y466" s="214" t="s">
        <v>12</v>
      </c>
      <c r="Z466" s="214" t="s">
        <v>12</v>
      </c>
      <c r="AA466" s="214" t="s">
        <v>12</v>
      </c>
      <c r="AB466" s="214" t="s">
        <v>12</v>
      </c>
      <c r="AC466" s="214" t="s">
        <v>12</v>
      </c>
      <c r="AD466" s="214" t="s">
        <v>12</v>
      </c>
      <c r="AE466" s="214" t="s">
        <v>12</v>
      </c>
      <c r="AF466" s="214" t="s">
        <v>12</v>
      </c>
      <c r="AG466" s="214" t="s">
        <v>12</v>
      </c>
      <c r="AH466" s="214" t="s">
        <v>12</v>
      </c>
      <c r="AI466" s="214" t="s">
        <v>12</v>
      </c>
      <c r="AJ466" s="649" t="s">
        <v>12</v>
      </c>
    </row>
    <row r="467" spans="1:36" s="479" customFormat="1" ht="15" x14ac:dyDescent="0.2">
      <c r="A467" s="33"/>
      <c r="B467" s="216"/>
      <c r="C467" s="216"/>
      <c r="D467" s="216" t="s">
        <v>16</v>
      </c>
      <c r="E467" s="216"/>
      <c r="F467" s="216"/>
      <c r="G467" s="215">
        <v>112608208.3394015</v>
      </c>
      <c r="H467" s="215">
        <v>189312845.04788426</v>
      </c>
      <c r="I467" s="215">
        <v>92499178.596833512</v>
      </c>
      <c r="J467" s="215">
        <v>120303050.15639901</v>
      </c>
      <c r="K467" s="215">
        <v>230399122.52263591</v>
      </c>
      <c r="L467" s="215">
        <v>145798599.33545423</v>
      </c>
      <c r="M467" s="215">
        <v>248502920.21146464</v>
      </c>
      <c r="N467" s="215">
        <v>142746338.46206585</v>
      </c>
      <c r="O467" s="215">
        <v>247770971.06355092</v>
      </c>
      <c r="P467" s="215">
        <v>161745443.02010804</v>
      </c>
      <c r="Q467" s="215">
        <v>210401671.96721318</v>
      </c>
      <c r="R467" s="215">
        <v>185605010.29260984</v>
      </c>
      <c r="S467" s="215">
        <v>118146380.15239206</v>
      </c>
      <c r="T467" s="215">
        <v>245309733.76415998</v>
      </c>
      <c r="U467" s="215">
        <v>167084694.39083689</v>
      </c>
      <c r="V467" s="215">
        <v>183283159.36187515</v>
      </c>
      <c r="W467" s="215">
        <v>261746956.88970858</v>
      </c>
      <c r="X467" s="215">
        <v>120303050.15639901</v>
      </c>
      <c r="Y467" s="215">
        <v>106744713.54345098</v>
      </c>
      <c r="Z467" s="215">
        <v>254724732.83534536</v>
      </c>
      <c r="AA467" s="215">
        <v>210885180.33891481</v>
      </c>
      <c r="AB467" s="215">
        <v>196572122.25241256</v>
      </c>
      <c r="AC467" s="215">
        <v>286007478.50957036</v>
      </c>
      <c r="AD467" s="215">
        <v>187074523.06703234</v>
      </c>
      <c r="AE467" s="215">
        <v>240212085.04376787</v>
      </c>
      <c r="AF467" s="215">
        <v>138230371.56781441</v>
      </c>
      <c r="AG467" s="215">
        <v>237397840.18793783</v>
      </c>
      <c r="AH467" s="215">
        <v>215031471.66999298</v>
      </c>
      <c r="AI467" s="215">
        <v>91893288.672323331</v>
      </c>
      <c r="AJ467" s="648">
        <v>183062134.16999027</v>
      </c>
    </row>
    <row r="468" spans="1:36" s="479" customFormat="1" ht="15" x14ac:dyDescent="0.2">
      <c r="A468" s="33"/>
      <c r="B468" s="216"/>
      <c r="C468" s="216"/>
      <c r="D468" s="216" t="s">
        <v>17</v>
      </c>
      <c r="E468" s="216"/>
      <c r="F468" s="216"/>
      <c r="G468" s="215">
        <v>129813125.131916</v>
      </c>
      <c r="H468" s="215">
        <v>91371291.893021047</v>
      </c>
      <c r="I468" s="215">
        <v>127794742.07231268</v>
      </c>
      <c r="J468" s="215">
        <v>149987387.465716</v>
      </c>
      <c r="K468" s="215">
        <v>43930452.394926257</v>
      </c>
      <c r="L468" s="215">
        <v>109292076.59964877</v>
      </c>
      <c r="M468" s="215">
        <v>30660085.866884656</v>
      </c>
      <c r="N468" s="215">
        <v>109568672.56712924</v>
      </c>
      <c r="O468" s="215">
        <v>49152763.453802481</v>
      </c>
      <c r="P468" s="215">
        <v>98134659.304001063</v>
      </c>
      <c r="Q468" s="215">
        <v>112332241.93975306</v>
      </c>
      <c r="R468" s="215">
        <v>100847065.27631661</v>
      </c>
      <c r="S468" s="215">
        <v>54488872.289309494</v>
      </c>
      <c r="T468" s="215">
        <v>98501981.377424091</v>
      </c>
      <c r="U468" s="215">
        <v>86501028.05042769</v>
      </c>
      <c r="V468" s="215">
        <v>102718461.74559584</v>
      </c>
      <c r="W468" s="215">
        <v>91413581.378842711</v>
      </c>
      <c r="X468" s="215">
        <v>149987387.465716</v>
      </c>
      <c r="Y468" s="215">
        <v>76849132.648353517</v>
      </c>
      <c r="Z468" s="215">
        <v>51564782.592332631</v>
      </c>
      <c r="AA468" s="215">
        <v>140920185.25221896</v>
      </c>
      <c r="AB468" s="215">
        <v>96156397.77324371</v>
      </c>
      <c r="AC468" s="215">
        <v>56062858.911222339</v>
      </c>
      <c r="AD468" s="215">
        <v>85448430.654898271</v>
      </c>
      <c r="AE468" s="215">
        <v>87318123.232217744</v>
      </c>
      <c r="AF468" s="215">
        <v>127696148.25666532</v>
      </c>
      <c r="AG468" s="215">
        <v>60724678.459278569</v>
      </c>
      <c r="AH468" s="215">
        <v>36451040.51451996</v>
      </c>
      <c r="AI468" s="215">
        <v>135864036.05951679</v>
      </c>
      <c r="AJ468" s="648">
        <v>148736727.60195574</v>
      </c>
    </row>
    <row r="469" spans="1:36" s="479" customFormat="1" ht="15" x14ac:dyDescent="0.2">
      <c r="A469" s="33"/>
      <c r="B469" s="216"/>
      <c r="C469" s="216"/>
      <c r="D469" s="216" t="s">
        <v>18</v>
      </c>
      <c r="E469" s="216"/>
      <c r="F469" s="216"/>
      <c r="G469" s="215">
        <v>42636924.269719183</v>
      </c>
      <c r="H469" s="215">
        <v>103392454.75664793</v>
      </c>
      <c r="I469" s="215">
        <v>62714036.471610464</v>
      </c>
      <c r="J469" s="215">
        <v>74973921.374044344</v>
      </c>
      <c r="K469" s="215">
        <v>219115854.91531721</v>
      </c>
      <c r="L469" s="215">
        <v>44801538.264503032</v>
      </c>
      <c r="M469" s="215">
        <v>195003430.942882</v>
      </c>
      <c r="N469" s="215">
        <v>50567405.400896549</v>
      </c>
      <c r="O469" s="215">
        <v>202135860.01636189</v>
      </c>
      <c r="P469" s="215">
        <v>133387937.61300594</v>
      </c>
      <c r="Q469" s="215">
        <v>115151834.23503119</v>
      </c>
      <c r="R469" s="215">
        <v>80461456.183666229</v>
      </c>
      <c r="S469" s="215">
        <v>109696337.7606862</v>
      </c>
      <c r="T469" s="215">
        <v>160471259.05827296</v>
      </c>
      <c r="U469" s="215">
        <v>128048016.96412192</v>
      </c>
      <c r="V469" s="215">
        <v>124393447.23771533</v>
      </c>
      <c r="W469" s="215">
        <v>160153675.50177082</v>
      </c>
      <c r="X469" s="215">
        <v>74973921.374044344</v>
      </c>
      <c r="Y469" s="215">
        <v>82517849.322405875</v>
      </c>
      <c r="Z469" s="215">
        <v>211164532.92595464</v>
      </c>
      <c r="AA469" s="215">
        <v>89153179.160989329</v>
      </c>
      <c r="AB469" s="215">
        <v>86274726.861440182</v>
      </c>
      <c r="AC469" s="215">
        <v>177337887.53330722</v>
      </c>
      <c r="AD469" s="215">
        <v>113896166.90087967</v>
      </c>
      <c r="AE469" s="215">
        <v>114898451.6689719</v>
      </c>
      <c r="AF469" s="215">
        <v>62485696.514939092</v>
      </c>
      <c r="AG469" s="215">
        <v>155213920.63231233</v>
      </c>
      <c r="AH469" s="215">
        <v>307889343.65545142</v>
      </c>
      <c r="AI469" s="215">
        <v>116021909.88841152</v>
      </c>
      <c r="AJ469" s="648">
        <v>203495853.62533692</v>
      </c>
    </row>
    <row r="470" spans="1:36" s="479" customFormat="1" ht="15" x14ac:dyDescent="0.2">
      <c r="A470" s="33"/>
      <c r="B470" s="216"/>
      <c r="C470" s="216"/>
      <c r="D470" s="216" t="s">
        <v>19</v>
      </c>
      <c r="E470" s="216"/>
      <c r="F470" s="216"/>
      <c r="G470" s="215">
        <v>61398241.400720328</v>
      </c>
      <c r="H470" s="215">
        <v>6.1667340437148081E-5</v>
      </c>
      <c r="I470" s="215">
        <v>65435812.295667075</v>
      </c>
      <c r="J470" s="215">
        <v>64682281.913025334</v>
      </c>
      <c r="K470" s="215">
        <v>1.968459541899343E-4</v>
      </c>
      <c r="L470" s="215">
        <v>48099398.783653237</v>
      </c>
      <c r="M470" s="215">
        <v>1.9070131031246029E-4</v>
      </c>
      <c r="N470" s="215">
        <v>48161380.080073237</v>
      </c>
      <c r="O470" s="215">
        <v>1.9340653981809587E-4</v>
      </c>
      <c r="P470" s="215">
        <v>7.2570862285639137E-5</v>
      </c>
      <c r="Q470" s="215">
        <v>7.0674375381177946E-5</v>
      </c>
      <c r="R470" s="215">
        <v>3.0152120568948429E-5</v>
      </c>
      <c r="S470" s="215">
        <v>8.1524327884054381E-5</v>
      </c>
      <c r="T470" s="215">
        <v>1.1172352554833657E-4</v>
      </c>
      <c r="U470" s="215">
        <v>7.0773457426687899E-5</v>
      </c>
      <c r="V470" s="215">
        <v>8.0441065536297144E-5</v>
      </c>
      <c r="W470" s="215">
        <v>1.5152934527344692E-4</v>
      </c>
      <c r="X470" s="215">
        <v>64682281.913025334</v>
      </c>
      <c r="Y470" s="215">
        <v>5.8829570932629809E-5</v>
      </c>
      <c r="Z470" s="215">
        <v>2.0060297864331857E-4</v>
      </c>
      <c r="AA470" s="215">
        <v>4.0662047251223189E-5</v>
      </c>
      <c r="AB470" s="215">
        <v>3.8266969638186024E-5</v>
      </c>
      <c r="AC470" s="215">
        <v>1.628026593927019E-4</v>
      </c>
      <c r="AD470" s="215">
        <v>7.5352209149408804E-5</v>
      </c>
      <c r="AE470" s="215">
        <v>5.743263241316953E-5</v>
      </c>
      <c r="AF470" s="215">
        <v>37770923.875240177</v>
      </c>
      <c r="AG470" s="215">
        <v>1.2772086020901513E-4</v>
      </c>
      <c r="AH470" s="215">
        <v>2.5440618349065913E-4</v>
      </c>
      <c r="AI470" s="215">
        <v>109564206.28448486</v>
      </c>
      <c r="AJ470" s="648">
        <v>1.1547412008054773E-4</v>
      </c>
    </row>
    <row r="471" spans="1:36" s="479" customFormat="1" ht="15" x14ac:dyDescent="0.2">
      <c r="A471" s="33"/>
      <c r="B471" s="216"/>
      <c r="C471" s="216"/>
      <c r="D471" s="216" t="s">
        <v>20</v>
      </c>
      <c r="E471" s="216"/>
      <c r="F471" s="216"/>
      <c r="G471" s="215">
        <v>2.2906911073371424E-14</v>
      </c>
      <c r="H471" s="215">
        <v>7.6401285756480005E-14</v>
      </c>
      <c r="I471" s="215">
        <v>3.6064513973647055E-14</v>
      </c>
      <c r="J471" s="215">
        <v>5.1095557010828614E-14</v>
      </c>
      <c r="K471" s="215">
        <v>57144784.986140519</v>
      </c>
      <c r="L471" s="215">
        <v>5.3449459171199993E-14</v>
      </c>
      <c r="M471" s="215">
        <v>55867098.77908951</v>
      </c>
      <c r="N471" s="215">
        <v>4.7438706842258834E-14</v>
      </c>
      <c r="O471" s="215">
        <v>42313217.87547186</v>
      </c>
      <c r="P471" s="215">
        <v>4.9275414185213791E-14</v>
      </c>
      <c r="Q471" s="215">
        <v>1.4558484403408695E-13</v>
      </c>
      <c r="R471" s="215">
        <v>2.5201813009949995E-14</v>
      </c>
      <c r="S471" s="215">
        <v>5.6778491230305871E-14</v>
      </c>
      <c r="T471" s="215">
        <v>1.9100321439119999E-13</v>
      </c>
      <c r="U471" s="215">
        <v>8.7932981217135501E-14</v>
      </c>
      <c r="V471" s="215">
        <v>1.0941418700928E-13</v>
      </c>
      <c r="W471" s="215">
        <v>29600150.140619345</v>
      </c>
      <c r="X471" s="215">
        <v>5.1095557010828614E-14</v>
      </c>
      <c r="Y471" s="215">
        <v>9.2599374118430782E-14</v>
      </c>
      <c r="Z471" s="215">
        <v>42737775.678028286</v>
      </c>
      <c r="AA471" s="215">
        <v>1.5327418438800001E-14</v>
      </c>
      <c r="AB471" s="215">
        <v>6.1309673755199997E-15</v>
      </c>
      <c r="AC471" s="215">
        <v>34434424.413106047</v>
      </c>
      <c r="AD471" s="215">
        <v>1.0294170686217931E-13</v>
      </c>
      <c r="AE471" s="215">
        <v>5.7183061098600002E-14</v>
      </c>
      <c r="AF471" s="215">
        <v>2.4288063064559996E-14</v>
      </c>
      <c r="AG471" s="215">
        <v>73998285.075002253</v>
      </c>
      <c r="AH471" s="215">
        <v>4137445.1855303189</v>
      </c>
      <c r="AI471" s="215">
        <v>1.0807795053000003E-14</v>
      </c>
      <c r="AJ471" s="648">
        <v>8.1409365334285685E-15</v>
      </c>
    </row>
    <row r="472" spans="1:36" s="479" customFormat="1" ht="15" x14ac:dyDescent="0.2">
      <c r="A472" s="33"/>
      <c r="B472" s="216"/>
      <c r="C472" s="216"/>
      <c r="D472" s="216" t="s">
        <v>22</v>
      </c>
      <c r="E472" s="216"/>
      <c r="F472" s="216"/>
      <c r="G472" s="215">
        <v>159855443.2219727</v>
      </c>
      <c r="H472" s="215">
        <v>173126997.64738789</v>
      </c>
      <c r="I472" s="215">
        <v>193879894.15520608</v>
      </c>
      <c r="J472" s="215">
        <v>152864417.9104926</v>
      </c>
      <c r="K472" s="215">
        <v>26277640.337535121</v>
      </c>
      <c r="L472" s="215">
        <v>185002008.29433748</v>
      </c>
      <c r="M472" s="215">
        <v>26319934.967776492</v>
      </c>
      <c r="N472" s="215">
        <v>184395840.79734036</v>
      </c>
      <c r="O472" s="215">
        <v>25535480.008160267</v>
      </c>
      <c r="P472" s="215">
        <v>173497870.75097206</v>
      </c>
      <c r="Q472" s="215">
        <v>136419678.49920616</v>
      </c>
      <c r="R472" s="215">
        <v>183620334.63800219</v>
      </c>
      <c r="S472" s="215">
        <v>295688504.78965837</v>
      </c>
      <c r="T472" s="215">
        <v>65314886.226231433</v>
      </c>
      <c r="U472" s="215">
        <v>180986641.85936922</v>
      </c>
      <c r="V472" s="215">
        <v>143134752.35435614</v>
      </c>
      <c r="W472" s="215">
        <v>21107536.823017046</v>
      </c>
      <c r="X472" s="215">
        <v>152864417.9104926</v>
      </c>
      <c r="Y472" s="215">
        <v>295548889.51753527</v>
      </c>
      <c r="Z472" s="215">
        <v>27353755.105074201</v>
      </c>
      <c r="AA472" s="215">
        <v>68967482.961124703</v>
      </c>
      <c r="AB472" s="215">
        <v>170583823.62764806</v>
      </c>
      <c r="AC472" s="215">
        <v>22731831.940015271</v>
      </c>
      <c r="AD472" s="215">
        <v>168647718.71429119</v>
      </c>
      <c r="AE472" s="215">
        <v>93337272.276788384</v>
      </c>
      <c r="AF472" s="215">
        <v>177610499.64922485</v>
      </c>
      <c r="AG472" s="215">
        <v>16039677.479045669</v>
      </c>
      <c r="AH472" s="215">
        <v>30504912.161264922</v>
      </c>
      <c r="AI472" s="215">
        <v>102880662.23214591</v>
      </c>
      <c r="AJ472" s="648">
        <v>32552703.135153618</v>
      </c>
    </row>
    <row r="473" spans="1:36" s="479" customFormat="1" ht="15" x14ac:dyDescent="0.2">
      <c r="A473" s="33"/>
      <c r="B473" s="216"/>
      <c r="C473" s="216"/>
      <c r="D473" s="216" t="s">
        <v>181</v>
      </c>
      <c r="E473" s="216"/>
      <c r="F473" s="216"/>
      <c r="G473" s="215">
        <v>0</v>
      </c>
      <c r="H473" s="215">
        <v>0</v>
      </c>
      <c r="I473" s="215">
        <v>0</v>
      </c>
      <c r="J473" s="215">
        <v>0</v>
      </c>
      <c r="K473" s="215">
        <v>0</v>
      </c>
      <c r="L473" s="215">
        <v>0</v>
      </c>
      <c r="M473" s="215">
        <v>0</v>
      </c>
      <c r="N473" s="215">
        <v>0</v>
      </c>
      <c r="O473" s="215">
        <v>0</v>
      </c>
      <c r="P473" s="215">
        <v>0</v>
      </c>
      <c r="Q473" s="215">
        <v>0</v>
      </c>
      <c r="R473" s="215">
        <v>0</v>
      </c>
      <c r="S473" s="215">
        <v>0</v>
      </c>
      <c r="T473" s="215">
        <v>0</v>
      </c>
      <c r="U473" s="215">
        <v>0</v>
      </c>
      <c r="V473" s="215">
        <v>0</v>
      </c>
      <c r="W473" s="215">
        <v>0</v>
      </c>
      <c r="X473" s="215">
        <v>0</v>
      </c>
      <c r="Y473" s="215">
        <v>0</v>
      </c>
      <c r="Z473" s="215">
        <v>0</v>
      </c>
      <c r="AA473" s="215">
        <v>0</v>
      </c>
      <c r="AB473" s="215">
        <v>0</v>
      </c>
      <c r="AC473" s="215">
        <v>0</v>
      </c>
      <c r="AD473" s="215">
        <v>0</v>
      </c>
      <c r="AE473" s="215">
        <v>0</v>
      </c>
      <c r="AF473" s="215">
        <v>0</v>
      </c>
      <c r="AG473" s="215">
        <v>0</v>
      </c>
      <c r="AH473" s="215">
        <v>0</v>
      </c>
      <c r="AI473" s="215">
        <v>0</v>
      </c>
      <c r="AJ473" s="648">
        <v>0</v>
      </c>
    </row>
    <row r="474" spans="1:36" s="479" customFormat="1" ht="15" x14ac:dyDescent="0.2">
      <c r="A474" s="33"/>
      <c r="B474" s="216"/>
      <c r="C474" s="216"/>
      <c r="D474" s="216" t="s">
        <v>182</v>
      </c>
      <c r="E474" s="216"/>
      <c r="F474" s="216"/>
      <c r="G474" s="215">
        <v>4803838.6673113657</v>
      </c>
      <c r="H474" s="215">
        <v>0</v>
      </c>
      <c r="I474" s="215">
        <v>1980276.043312334</v>
      </c>
      <c r="J474" s="215">
        <v>0</v>
      </c>
      <c r="K474" s="215">
        <v>0</v>
      </c>
      <c r="L474" s="215">
        <v>2327949.0869277241</v>
      </c>
      <c r="M474" s="215">
        <v>0</v>
      </c>
      <c r="N474" s="215">
        <v>515925.68089854065</v>
      </c>
      <c r="O474" s="215">
        <v>0</v>
      </c>
      <c r="P474" s="215">
        <v>0</v>
      </c>
      <c r="Q474" s="215">
        <v>5037230.2236763574</v>
      </c>
      <c r="R474" s="215">
        <v>0</v>
      </c>
      <c r="S474" s="215">
        <v>0</v>
      </c>
      <c r="T474" s="215">
        <v>0</v>
      </c>
      <c r="U474" s="215">
        <v>0</v>
      </c>
      <c r="V474" s="215">
        <v>0</v>
      </c>
      <c r="W474" s="215">
        <v>0</v>
      </c>
      <c r="X474" s="215">
        <v>0</v>
      </c>
      <c r="Y474" s="215">
        <v>0</v>
      </c>
      <c r="Z474" s="215">
        <v>0</v>
      </c>
      <c r="AA474" s="215">
        <v>0</v>
      </c>
      <c r="AB474" s="215">
        <v>0</v>
      </c>
      <c r="AC474" s="215">
        <v>0</v>
      </c>
      <c r="AD474" s="215">
        <v>0</v>
      </c>
      <c r="AE474" s="215">
        <v>0</v>
      </c>
      <c r="AF474" s="215">
        <v>0</v>
      </c>
      <c r="AG474" s="215">
        <v>0</v>
      </c>
      <c r="AH474" s="215">
        <v>0</v>
      </c>
      <c r="AI474" s="215">
        <v>0</v>
      </c>
      <c r="AJ474" s="648">
        <v>0</v>
      </c>
    </row>
    <row r="475" spans="1:36" s="479" customFormat="1" ht="15" x14ac:dyDescent="0.2">
      <c r="A475" s="33"/>
      <c r="B475" s="216"/>
      <c r="C475" s="216"/>
      <c r="D475" s="216"/>
      <c r="E475" s="216"/>
      <c r="F475" s="216"/>
      <c r="G475" s="252"/>
      <c r="H475" s="252"/>
      <c r="I475" s="252"/>
      <c r="J475" s="252"/>
      <c r="K475" s="252"/>
      <c r="L475" s="252"/>
      <c r="M475" s="252"/>
      <c r="N475" s="252"/>
      <c r="O475" s="252"/>
      <c r="P475" s="252"/>
      <c r="Q475" s="252"/>
      <c r="R475" s="252"/>
      <c r="S475" s="252"/>
      <c r="T475" s="252"/>
      <c r="U475" s="252"/>
      <c r="V475" s="252"/>
      <c r="W475" s="252"/>
      <c r="X475" s="252"/>
      <c r="Y475" s="252"/>
      <c r="Z475" s="252"/>
      <c r="AA475" s="252"/>
      <c r="AB475" s="252"/>
      <c r="AC475" s="252"/>
      <c r="AD475" s="252"/>
      <c r="AE475" s="215"/>
      <c r="AF475" s="252"/>
      <c r="AG475" s="252"/>
      <c r="AH475" s="252"/>
      <c r="AI475" s="252"/>
      <c r="AJ475" s="650"/>
    </row>
    <row r="476" spans="1:36" s="479" customFormat="1" ht="15" x14ac:dyDescent="0.2">
      <c r="A476" s="33"/>
      <c r="B476" s="213"/>
      <c r="C476" s="213"/>
      <c r="D476" s="213" t="s">
        <v>23</v>
      </c>
      <c r="E476" s="213"/>
      <c r="F476" s="213"/>
      <c r="G476" s="215">
        <v>0</v>
      </c>
      <c r="H476" s="215">
        <v>4.4373575399076073E-5</v>
      </c>
      <c r="I476" s="215">
        <v>0</v>
      </c>
      <c r="J476" s="215">
        <v>0</v>
      </c>
      <c r="K476" s="215">
        <v>2.2425248177289418E-5</v>
      </c>
      <c r="L476" s="215">
        <v>0</v>
      </c>
      <c r="M476" s="215">
        <v>1.4599788472100111E-5</v>
      </c>
      <c r="N476" s="215">
        <v>0</v>
      </c>
      <c r="O476" s="215">
        <v>5.1941636166141863E-5</v>
      </c>
      <c r="P476" s="215">
        <v>2.3279122506390671E-5</v>
      </c>
      <c r="Q476" s="215">
        <v>3.8188061082514224E-5</v>
      </c>
      <c r="R476" s="215">
        <v>2.2450531679680758E-5</v>
      </c>
      <c r="S476" s="215">
        <v>5.4671498408625988E-5</v>
      </c>
      <c r="T476" s="215">
        <v>2.3863433481981692E-5</v>
      </c>
      <c r="U476" s="215">
        <v>8.6873730858680318E-5</v>
      </c>
      <c r="V476" s="215">
        <v>1.3207629573870004E-4</v>
      </c>
      <c r="W476" s="215">
        <v>6.7427716483507198E-5</v>
      </c>
      <c r="X476" s="215">
        <v>0</v>
      </c>
      <c r="Y476" s="215">
        <v>2.3224646031106579E-4</v>
      </c>
      <c r="Z476" s="215">
        <v>1.2739269944777861E-5</v>
      </c>
      <c r="AA476" s="215">
        <v>4.2461892097035057E-5</v>
      </c>
      <c r="AB476" s="215">
        <v>3.6984608346981416E-5</v>
      </c>
      <c r="AC476" s="215">
        <v>0</v>
      </c>
      <c r="AD476" s="215">
        <v>1.5289144941798991E-4</v>
      </c>
      <c r="AE476" s="215">
        <v>3.7774390989058127E-5</v>
      </c>
      <c r="AF476" s="215">
        <v>0</v>
      </c>
      <c r="AG476" s="215">
        <v>2.5790317557306729E-4</v>
      </c>
      <c r="AH476" s="215">
        <v>3.6868683540727153E-4</v>
      </c>
      <c r="AI476" s="215">
        <v>0</v>
      </c>
      <c r="AJ476" s="648">
        <v>1.883433860044162E-5</v>
      </c>
    </row>
    <row r="477" spans="1:36" s="479" customFormat="1" ht="15" x14ac:dyDescent="0.2">
      <c r="A477" s="33"/>
      <c r="B477" s="213"/>
      <c r="C477" s="213"/>
      <c r="D477" s="213" t="s">
        <v>24</v>
      </c>
      <c r="E477" s="213"/>
      <c r="F477" s="213"/>
      <c r="G477" s="215">
        <v>13.1423910866762</v>
      </c>
      <c r="H477" s="215">
        <v>14.127931978388215</v>
      </c>
      <c r="I477" s="215">
        <v>13.294058295457326</v>
      </c>
      <c r="J477" s="215">
        <v>13.644230750025205</v>
      </c>
      <c r="K477" s="215">
        <v>14.909862334616978</v>
      </c>
      <c r="L477" s="215">
        <v>13.327865223802061</v>
      </c>
      <c r="M477" s="215">
        <v>14.979891514105743</v>
      </c>
      <c r="N477" s="215">
        <v>13.878559805574859</v>
      </c>
      <c r="O477" s="215">
        <v>14.7923911780198</v>
      </c>
      <c r="P477" s="215">
        <v>14.248333322808701</v>
      </c>
      <c r="Q477" s="215">
        <v>14.803260735607331</v>
      </c>
      <c r="R477" s="215">
        <v>14.336966138960246</v>
      </c>
      <c r="S477" s="215">
        <v>14.1978102071311</v>
      </c>
      <c r="T477" s="215">
        <v>14.38297130623298</v>
      </c>
      <c r="U477" s="215">
        <v>13.668350789096793</v>
      </c>
      <c r="V477" s="215">
        <v>13.95884701011202</v>
      </c>
      <c r="W477" s="215">
        <v>14.86838963012897</v>
      </c>
      <c r="X477" s="215">
        <v>13.644230750025205</v>
      </c>
      <c r="Y477" s="215">
        <v>13.861638124857807</v>
      </c>
      <c r="Z477" s="215">
        <v>14.888599059447319</v>
      </c>
      <c r="AA477" s="215">
        <v>13.572007365645673</v>
      </c>
      <c r="AB477" s="215">
        <v>14.027064272111716</v>
      </c>
      <c r="AC477" s="215">
        <v>14.869485842002971</v>
      </c>
      <c r="AD477" s="215">
        <v>14.17698987147887</v>
      </c>
      <c r="AE477" s="215">
        <v>14.153653357952853</v>
      </c>
      <c r="AF477" s="215">
        <v>13.399729080713525</v>
      </c>
      <c r="AG477" s="215">
        <v>15.382916580626917</v>
      </c>
      <c r="AH477" s="215">
        <v>14.392868668725153</v>
      </c>
      <c r="AI477" s="215">
        <v>13.424898238344422</v>
      </c>
      <c r="AJ477" s="648">
        <v>14.093776663911765</v>
      </c>
    </row>
    <row r="478" spans="1:36" s="479" customFormat="1" ht="15" x14ac:dyDescent="0.2">
      <c r="A478" s="33"/>
      <c r="B478" s="212"/>
      <c r="C478" s="212"/>
      <c r="D478" s="212"/>
      <c r="E478" s="212"/>
      <c r="F478" s="212"/>
      <c r="G478" s="215"/>
      <c r="H478" s="215"/>
      <c r="I478" s="215"/>
      <c r="J478" s="215"/>
      <c r="K478" s="215"/>
      <c r="L478" s="215"/>
      <c r="M478" s="215"/>
      <c r="N478" s="215"/>
      <c r="O478" s="215"/>
      <c r="P478" s="215"/>
      <c r="Q478" s="215"/>
      <c r="R478" s="215"/>
      <c r="S478" s="215"/>
      <c r="T478" s="215"/>
      <c r="U478" s="215"/>
      <c r="V478" s="215"/>
      <c r="W478" s="215"/>
      <c r="X478" s="215"/>
      <c r="Y478" s="215"/>
      <c r="Z478" s="215"/>
      <c r="AA478" s="215"/>
      <c r="AB478" s="215"/>
      <c r="AC478" s="215"/>
      <c r="AD478" s="215"/>
      <c r="AE478" s="215"/>
      <c r="AF478" s="215"/>
      <c r="AG478" s="215"/>
      <c r="AH478" s="215"/>
      <c r="AI478" s="215"/>
      <c r="AJ478" s="648"/>
    </row>
    <row r="479" spans="1:36" s="479" customFormat="1" ht="15" x14ac:dyDescent="0.2">
      <c r="A479" s="33"/>
      <c r="B479" s="211"/>
      <c r="C479" s="211"/>
      <c r="D479" s="211" t="s">
        <v>558</v>
      </c>
      <c r="E479" s="211"/>
      <c r="F479" s="211"/>
      <c r="G479" s="214" t="s">
        <v>13</v>
      </c>
      <c r="H479" s="214" t="s">
        <v>13</v>
      </c>
      <c r="I479" s="214" t="s">
        <v>13</v>
      </c>
      <c r="J479" s="214" t="s">
        <v>13</v>
      </c>
      <c r="K479" s="214" t="s">
        <v>13</v>
      </c>
      <c r="L479" s="214" t="s">
        <v>13</v>
      </c>
      <c r="M479" s="214" t="s">
        <v>13</v>
      </c>
      <c r="N479" s="214" t="s">
        <v>13</v>
      </c>
      <c r="O479" s="214" t="s">
        <v>13</v>
      </c>
      <c r="P479" s="214" t="s">
        <v>13</v>
      </c>
      <c r="Q479" s="214" t="s">
        <v>13</v>
      </c>
      <c r="R479" s="214" t="s">
        <v>13</v>
      </c>
      <c r="S479" s="214" t="s">
        <v>13</v>
      </c>
      <c r="T479" s="214" t="s">
        <v>13</v>
      </c>
      <c r="U479" s="214" t="s">
        <v>13</v>
      </c>
      <c r="V479" s="214" t="s">
        <v>13</v>
      </c>
      <c r="W479" s="214" t="s">
        <v>13</v>
      </c>
      <c r="X479" s="214" t="s">
        <v>13</v>
      </c>
      <c r="Y479" s="214" t="s">
        <v>13</v>
      </c>
      <c r="Z479" s="214" t="s">
        <v>13</v>
      </c>
      <c r="AA479" s="214" t="s">
        <v>13</v>
      </c>
      <c r="AB479" s="214" t="s">
        <v>13</v>
      </c>
      <c r="AC479" s="214" t="s">
        <v>13</v>
      </c>
      <c r="AD479" s="214" t="s">
        <v>13</v>
      </c>
      <c r="AE479" s="214" t="s">
        <v>13</v>
      </c>
      <c r="AF479" s="214" t="s">
        <v>13</v>
      </c>
      <c r="AG479" s="214" t="s">
        <v>13</v>
      </c>
      <c r="AH479" s="214" t="s">
        <v>13</v>
      </c>
      <c r="AI479" s="214" t="s">
        <v>13</v>
      </c>
      <c r="AJ479" s="649" t="s">
        <v>13</v>
      </c>
    </row>
    <row r="480" spans="1:36" s="479" customFormat="1" ht="15" x14ac:dyDescent="0.2">
      <c r="A480" s="33"/>
      <c r="B480" s="216"/>
      <c r="C480" s="216"/>
      <c r="D480" s="216" t="s">
        <v>16</v>
      </c>
      <c r="E480" s="216"/>
      <c r="F480" s="216"/>
      <c r="G480" s="215">
        <v>2591760.4743956248</v>
      </c>
      <c r="H480" s="215">
        <v>4357173.92476096</v>
      </c>
      <c r="I480" s="215">
        <v>2128936.4118002006</v>
      </c>
      <c r="J480" s="215">
        <v>2768862.9003387848</v>
      </c>
      <c r="K480" s="215">
        <v>5302804.723522664</v>
      </c>
      <c r="L480" s="215">
        <v>3355661.6569278669</v>
      </c>
      <c r="M480" s="215">
        <v>5719476.9002519306</v>
      </c>
      <c r="N480" s="215">
        <v>3285411.635141273</v>
      </c>
      <c r="O480" s="215">
        <v>5702630.5539792627</v>
      </c>
      <c r="P480" s="215">
        <v>3722689.9558657319</v>
      </c>
      <c r="Q480" s="215">
        <v>4842548.7377244188</v>
      </c>
      <c r="R480" s="215">
        <v>4271835.3894443642</v>
      </c>
      <c r="S480" s="215">
        <v>2719225.5590194655</v>
      </c>
      <c r="T480" s="215">
        <v>5645983.3730611224</v>
      </c>
      <c r="U480" s="215">
        <v>3845576.740671061</v>
      </c>
      <c r="V480" s="215">
        <v>4218396.2879929002</v>
      </c>
      <c r="W480" s="215">
        <v>6024298.114356162</v>
      </c>
      <c r="X480" s="215">
        <v>2768862.9003387848</v>
      </c>
      <c r="Y480" s="215">
        <v>2456807.8428062308</v>
      </c>
      <c r="Z480" s="215">
        <v>5862676.4793542605</v>
      </c>
      <c r="AA480" s="215">
        <v>4853677.0373865422</v>
      </c>
      <c r="AB480" s="215">
        <v>4524251.5118110199</v>
      </c>
      <c r="AC480" s="215">
        <v>6582671.8062016573</v>
      </c>
      <c r="AD480" s="215">
        <v>4305657.3033308592</v>
      </c>
      <c r="AE480" s="215">
        <v>5528657.2503858991</v>
      </c>
      <c r="AF480" s="215">
        <v>3181473.3461586153</v>
      </c>
      <c r="AG480" s="215">
        <v>5463885.3417464523</v>
      </c>
      <c r="AH480" s="215">
        <v>4949106.9722526446</v>
      </c>
      <c r="AI480" s="215">
        <v>2114991.410975331</v>
      </c>
      <c r="AJ480" s="648">
        <v>4213309.2311555659</v>
      </c>
    </row>
    <row r="481" spans="1:36" s="479" customFormat="1" ht="15" x14ac:dyDescent="0.2">
      <c r="A481" s="33"/>
      <c r="B481" s="216"/>
      <c r="C481" s="216"/>
      <c r="D481" s="216" t="s">
        <v>17</v>
      </c>
      <c r="E481" s="216"/>
      <c r="F481" s="216"/>
      <c r="G481" s="215">
        <v>3127114.4325427213</v>
      </c>
      <c r="H481" s="215">
        <v>2201075.4714392922</v>
      </c>
      <c r="I481" s="215">
        <v>3078492.8868425363</v>
      </c>
      <c r="J481" s="215">
        <v>3613099.3962805546</v>
      </c>
      <c r="K481" s="215">
        <v>1058256.2554649534</v>
      </c>
      <c r="L481" s="215">
        <v>2632775.6130208024</v>
      </c>
      <c r="M481" s="215">
        <v>738581.68748270546</v>
      </c>
      <c r="N481" s="215">
        <v>2639438.6314252382</v>
      </c>
      <c r="O481" s="215">
        <v>1184058.3595807273</v>
      </c>
      <c r="P481" s="215">
        <v>2364000.6288297507</v>
      </c>
      <c r="Q481" s="215">
        <v>2706011.2346322173</v>
      </c>
      <c r="R481" s="215">
        <v>2429340.7387325331</v>
      </c>
      <c r="S481" s="215">
        <v>1312601.7787163176</v>
      </c>
      <c r="T481" s="215">
        <v>2372849.1805923358</v>
      </c>
      <c r="U481" s="215">
        <v>2083753.9576325174</v>
      </c>
      <c r="V481" s="215">
        <v>2474421.472303547</v>
      </c>
      <c r="W481" s="215">
        <v>2202094.1978687141</v>
      </c>
      <c r="X481" s="215">
        <v>3613099.3962805546</v>
      </c>
      <c r="Y481" s="215">
        <v>1851246.0245360192</v>
      </c>
      <c r="Z481" s="215">
        <v>1242162.3444590056</v>
      </c>
      <c r="AA481" s="215">
        <v>3394676.3448687927</v>
      </c>
      <c r="AB481" s="215">
        <v>2316345.5848741499</v>
      </c>
      <c r="AC481" s="215">
        <v>1350518.100944991</v>
      </c>
      <c r="AD481" s="215">
        <v>2058397.5654813231</v>
      </c>
      <c r="AE481" s="215">
        <v>2103437.2533943309</v>
      </c>
      <c r="AF481" s="215">
        <v>3076117.82543363</v>
      </c>
      <c r="AG481" s="215">
        <v>1462818.3261789358</v>
      </c>
      <c r="AH481" s="215">
        <v>878082.04877836315</v>
      </c>
      <c r="AI481" s="215">
        <v>3272876.9729060512</v>
      </c>
      <c r="AJ481" s="648">
        <v>3582971.8070541774</v>
      </c>
    </row>
    <row r="482" spans="1:36" s="479" customFormat="1" ht="15" x14ac:dyDescent="0.2">
      <c r="A482" s="33"/>
      <c r="B482" s="216"/>
      <c r="C482" s="216"/>
      <c r="D482" s="216" t="s">
        <v>18</v>
      </c>
      <c r="E482" s="216"/>
      <c r="F482" s="216"/>
      <c r="G482" s="215">
        <v>1000564.1159620625</v>
      </c>
      <c r="H482" s="215">
        <v>2426319.0148592377</v>
      </c>
      <c r="I482" s="215">
        <v>1471715.3156658208</v>
      </c>
      <c r="J482" s="215">
        <v>1759419.016373714</v>
      </c>
      <c r="K482" s="215">
        <v>5142009.3128603119</v>
      </c>
      <c r="L482" s="215">
        <v>1051361.2859077423</v>
      </c>
      <c r="M482" s="215">
        <v>4576161.1287121791</v>
      </c>
      <c r="N482" s="215">
        <v>1186669.3516956286</v>
      </c>
      <c r="O482" s="215">
        <v>4743538.4129042476</v>
      </c>
      <c r="P482" s="215">
        <v>3130225.4129185816</v>
      </c>
      <c r="Q482" s="215">
        <v>2702277.314703282</v>
      </c>
      <c r="R482" s="215">
        <v>1888195.4351619666</v>
      </c>
      <c r="S482" s="215">
        <v>2574252.7420944218</v>
      </c>
      <c r="T482" s="215">
        <v>3765791.8859543828</v>
      </c>
      <c r="U482" s="215">
        <v>3004913.0674604746</v>
      </c>
      <c r="V482" s="215">
        <v>2919150.9870535475</v>
      </c>
      <c r="W482" s="215">
        <v>3758339.1272036461</v>
      </c>
      <c r="X482" s="215">
        <v>1759419.016373714</v>
      </c>
      <c r="Y482" s="215">
        <v>1936452.9776131408</v>
      </c>
      <c r="Z482" s="215">
        <v>4955415.0030388953</v>
      </c>
      <c r="AA482" s="215">
        <v>2092164.7942549908</v>
      </c>
      <c r="AB482" s="215">
        <v>2024615.9236512359</v>
      </c>
      <c r="AC482" s="215">
        <v>4161602.4069625475</v>
      </c>
      <c r="AD482" s="215">
        <v>2672810.4688259857</v>
      </c>
      <c r="AE482" s="215">
        <v>2696331.1657361207</v>
      </c>
      <c r="AF482" s="215">
        <v>1466356.8436184372</v>
      </c>
      <c r="AG482" s="215">
        <v>3642417.5041343374</v>
      </c>
      <c r="AH482" s="215">
        <v>7225263.881605627</v>
      </c>
      <c r="AI482" s="215">
        <v>2722695.449731912</v>
      </c>
      <c r="AJ482" s="648">
        <v>4775453.491826687</v>
      </c>
    </row>
    <row r="483" spans="1:36" s="479" customFormat="1" ht="15" x14ac:dyDescent="0.2">
      <c r="A483" s="33"/>
      <c r="B483" s="210"/>
      <c r="C483" s="210"/>
      <c r="D483" s="210" t="s">
        <v>19</v>
      </c>
      <c r="E483" s="210"/>
      <c r="F483" s="210"/>
      <c r="G483" s="215">
        <v>1503633.5553887368</v>
      </c>
      <c r="H483" s="215">
        <v>1.4933555613243878E-6</v>
      </c>
      <c r="I483" s="215">
        <v>1609475.4079859303</v>
      </c>
      <c r="J483" s="215">
        <v>1609417.4951277762</v>
      </c>
      <c r="K483" s="215">
        <v>4.7693198476190683E-6</v>
      </c>
      <c r="L483" s="215">
        <v>1187729.9999993402</v>
      </c>
      <c r="M483" s="215">
        <v>4.6109668461934951E-6</v>
      </c>
      <c r="N483" s="215">
        <v>1190591.9999994049</v>
      </c>
      <c r="O483" s="215">
        <v>4.6827450746122777E-6</v>
      </c>
      <c r="P483" s="215">
        <v>1.7534549319213435E-6</v>
      </c>
      <c r="Q483" s="215">
        <v>1.7100722264106236E-6</v>
      </c>
      <c r="R483" s="215">
        <v>7.2644981293919861E-7</v>
      </c>
      <c r="S483" s="215">
        <v>1.9762961568866102E-6</v>
      </c>
      <c r="T483" s="215">
        <v>2.699975775081534E-6</v>
      </c>
      <c r="U483" s="215">
        <v>1.7153830479830052E-6</v>
      </c>
      <c r="V483" s="215">
        <v>1.9508020424042622E-6</v>
      </c>
      <c r="W483" s="215">
        <v>3.6653589657647486E-6</v>
      </c>
      <c r="X483" s="215">
        <v>1609417.4951277762</v>
      </c>
      <c r="Y483" s="215">
        <v>1.4260596989348306E-6</v>
      </c>
      <c r="Z483" s="215">
        <v>4.8529963184050227E-6</v>
      </c>
      <c r="AA483" s="215">
        <v>9.803664472429207E-7</v>
      </c>
      <c r="AB483" s="215">
        <v>9.2268089607371381E-7</v>
      </c>
      <c r="AC483" s="215">
        <v>3.937202806483951E-6</v>
      </c>
      <c r="AD483" s="215">
        <v>1.8267164895660262E-6</v>
      </c>
      <c r="AE483" s="215">
        <v>1.3899035735610996E-6</v>
      </c>
      <c r="AF483" s="215">
        <v>937071.90495810786</v>
      </c>
      <c r="AG483" s="215">
        <v>3.1007712795155052E-6</v>
      </c>
      <c r="AH483" s="215">
        <v>6.2019109517843655E-6</v>
      </c>
      <c r="AI483" s="215">
        <v>2730888.558672776</v>
      </c>
      <c r="AJ483" s="648">
        <v>2.8022209635564561E-6</v>
      </c>
    </row>
    <row r="484" spans="1:36" s="479" customFormat="1" ht="15" x14ac:dyDescent="0.2">
      <c r="A484" s="33"/>
      <c r="B484" s="210"/>
      <c r="C484" s="210"/>
      <c r="D484" s="210" t="s">
        <v>20</v>
      </c>
      <c r="E484" s="210"/>
      <c r="F484" s="210"/>
      <c r="G484" s="215">
        <v>7.7636571428571417E-16</v>
      </c>
      <c r="H484" s="215">
        <v>2.5894080000000004E-15</v>
      </c>
      <c r="I484" s="215">
        <v>1.2223058823529412E-15</v>
      </c>
      <c r="J484" s="215">
        <v>1.7317410666360942E-15</v>
      </c>
      <c r="K484" s="215">
        <v>1936762.7381695202</v>
      </c>
      <c r="L484" s="215">
        <v>1.8115199999999999E-15</v>
      </c>
      <c r="M484" s="215">
        <v>1893459.1359687296</v>
      </c>
      <c r="N484" s="215">
        <v>1.607802352941177E-15</v>
      </c>
      <c r="O484" s="215">
        <v>1434088.2327781632</v>
      </c>
      <c r="P484" s="215">
        <v>1.6700524137931035E-15</v>
      </c>
      <c r="Q484" s="215">
        <v>4.9341913043478262E-15</v>
      </c>
      <c r="R484" s="215">
        <v>8.541449999999999E-16</v>
      </c>
      <c r="S484" s="215">
        <v>1.9243482352941174E-15</v>
      </c>
      <c r="T484" s="215">
        <v>6.4735200000000003E-15</v>
      </c>
      <c r="U484" s="215">
        <v>2.980242580645162E-15</v>
      </c>
      <c r="V484" s="215">
        <v>3.7082880000000005E-15</v>
      </c>
      <c r="W484" s="215">
        <v>1003214.3414395357</v>
      </c>
      <c r="X484" s="215">
        <v>1.7317410666360942E-15</v>
      </c>
      <c r="Y484" s="215">
        <v>3.1383969230769236E-15</v>
      </c>
      <c r="Z484" s="215">
        <v>1448477.4326393551</v>
      </c>
      <c r="AA484" s="215">
        <v>5.1948000000000011E-16</v>
      </c>
      <c r="AB484" s="215">
        <v>2.07792E-16</v>
      </c>
      <c r="AC484" s="215">
        <v>1167058.5536334324</v>
      </c>
      <c r="AD484" s="215">
        <v>3.4889213793103451E-15</v>
      </c>
      <c r="AE484" s="215">
        <v>1.9380600000000002E-15</v>
      </c>
      <c r="AF484" s="215">
        <v>8.2317599999999993E-16</v>
      </c>
      <c r="AG484" s="215">
        <v>2507965.009518702</v>
      </c>
      <c r="AH484" s="215">
        <v>140227.13828562788</v>
      </c>
      <c r="AI484" s="215">
        <v>3.663000000000001E-16</v>
      </c>
      <c r="AJ484" s="648">
        <v>2.7591428571428564E-16</v>
      </c>
    </row>
    <row r="485" spans="1:36" s="479" customFormat="1" ht="15" x14ac:dyDescent="0.2">
      <c r="A485" s="33"/>
      <c r="B485" s="210"/>
      <c r="C485" s="210"/>
      <c r="D485" s="210" t="s">
        <v>22</v>
      </c>
      <c r="E485" s="210"/>
      <c r="F485" s="210"/>
      <c r="G485" s="215">
        <v>4009689.4810400568</v>
      </c>
      <c r="H485" s="215">
        <v>4394875.5814950373</v>
      </c>
      <c r="I485" s="215">
        <v>4828426.2239612108</v>
      </c>
      <c r="J485" s="215">
        <v>3701424.2988945264</v>
      </c>
      <c r="K485" s="215">
        <v>680809.94494511164</v>
      </c>
      <c r="L485" s="215">
        <v>4618950.0000005942</v>
      </c>
      <c r="M485" s="215">
        <v>681905.72845216317</v>
      </c>
      <c r="N485" s="215">
        <v>4630080.0000005951</v>
      </c>
      <c r="O485" s="215">
        <v>661581.80548921041</v>
      </c>
      <c r="P485" s="215">
        <v>4373335.8862604676</v>
      </c>
      <c r="Q485" s="215">
        <v>3612264.2569941315</v>
      </c>
      <c r="R485" s="215">
        <v>4578408.582154654</v>
      </c>
      <c r="S485" s="215">
        <v>7755214.4164199317</v>
      </c>
      <c r="T485" s="215">
        <v>1655339.6839038413</v>
      </c>
      <c r="U485" s="215">
        <v>4603127.7347205253</v>
      </c>
      <c r="V485" s="215">
        <v>3780762.9088702709</v>
      </c>
      <c r="W485" s="215">
        <v>546861.16400941263</v>
      </c>
      <c r="X485" s="215">
        <v>3701424.2988945264</v>
      </c>
      <c r="Y485" s="215">
        <v>7719617.2270429255</v>
      </c>
      <c r="Z485" s="215">
        <v>708690.28831812041</v>
      </c>
      <c r="AA485" s="215">
        <v>1755769.3892232387</v>
      </c>
      <c r="AB485" s="215">
        <v>4350953.905795184</v>
      </c>
      <c r="AC485" s="215">
        <v>588943.94826910109</v>
      </c>
      <c r="AD485" s="215">
        <v>4311515.1520285383</v>
      </c>
      <c r="AE485" s="215">
        <v>2364709.2853406952</v>
      </c>
      <c r="AF485" s="215">
        <v>4417624.6948039234</v>
      </c>
      <c r="AG485" s="215">
        <v>415561.35943638306</v>
      </c>
      <c r="AH485" s="215">
        <v>790331.52529304742</v>
      </c>
      <c r="AI485" s="215">
        <v>2594344.1307417979</v>
      </c>
      <c r="AJ485" s="648">
        <v>838993.05472755036</v>
      </c>
    </row>
    <row r="486" spans="1:36" s="479" customFormat="1" ht="15" x14ac:dyDescent="0.2">
      <c r="A486" s="33"/>
      <c r="B486" s="213"/>
      <c r="C486" s="213"/>
      <c r="D486" s="213" t="s">
        <v>559</v>
      </c>
      <c r="E486" s="213"/>
      <c r="F486" s="213"/>
      <c r="G486" s="209">
        <v>804.83470573285354</v>
      </c>
      <c r="H486" s="209">
        <v>42440.224766463456</v>
      </c>
      <c r="I486" s="209">
        <v>2636.6104393059345</v>
      </c>
      <c r="J486" s="209">
        <v>4282.1221115614017</v>
      </c>
      <c r="K486" s="209">
        <v>29562.873645507356</v>
      </c>
      <c r="L486" s="209">
        <v>4664.1739988878826</v>
      </c>
      <c r="M486" s="209">
        <v>23282.594566630116</v>
      </c>
      <c r="N486" s="209">
        <v>3645.241035244946</v>
      </c>
      <c r="O486" s="209">
        <v>79786.482090570527</v>
      </c>
      <c r="P486" s="209">
        <v>18920.778135881377</v>
      </c>
      <c r="Q486" s="209">
        <v>36589.218597172687</v>
      </c>
      <c r="R486" s="209">
        <v>20851.378546961023</v>
      </c>
      <c r="S486" s="209">
        <v>30340.573463092493</v>
      </c>
      <c r="T486" s="209">
        <v>27345.243519594384</v>
      </c>
      <c r="U486" s="209">
        <v>85782.520976096843</v>
      </c>
      <c r="V486" s="209">
        <v>142076.99114224676</v>
      </c>
      <c r="W486" s="209">
        <v>117942.99683138594</v>
      </c>
      <c r="X486" s="209">
        <v>4282.1221115614017</v>
      </c>
      <c r="Y486" s="209">
        <v>130863.69116353733</v>
      </c>
      <c r="Z486" s="209">
        <v>16407.929110907724</v>
      </c>
      <c r="AA486" s="209">
        <v>51216.19258060088</v>
      </c>
      <c r="AB486" s="209">
        <v>36209.029834379333</v>
      </c>
      <c r="AC486" s="209">
        <v>-1.1502959134254904</v>
      </c>
      <c r="AD486" s="209">
        <v>152171.95932102573</v>
      </c>
      <c r="AE486" s="209">
        <v>50040.878000055163</v>
      </c>
      <c r="AF486" s="209">
        <v>6585.3588604488032</v>
      </c>
      <c r="AG486" s="209">
        <v>390313.8531740504</v>
      </c>
      <c r="AH486" s="209">
        <v>380926.39587188885</v>
      </c>
      <c r="AI486" s="209">
        <v>4363.810172255251</v>
      </c>
      <c r="AJ486" s="651">
        <v>15259.423689320014</v>
      </c>
    </row>
    <row r="487" spans="1:36" s="479" customFormat="1" ht="15" x14ac:dyDescent="0.2">
      <c r="A487" s="33"/>
      <c r="B487" s="210"/>
      <c r="C487" s="210"/>
      <c r="D487" s="210" t="s">
        <v>181</v>
      </c>
      <c r="E487" s="210"/>
      <c r="F487" s="210"/>
      <c r="G487" s="215">
        <v>0</v>
      </c>
      <c r="H487" s="215">
        <v>0</v>
      </c>
      <c r="I487" s="215">
        <v>0</v>
      </c>
      <c r="J487" s="215">
        <v>0</v>
      </c>
      <c r="K487" s="215">
        <v>0</v>
      </c>
      <c r="L487" s="215">
        <v>0</v>
      </c>
      <c r="M487" s="215">
        <v>0</v>
      </c>
      <c r="N487" s="215">
        <v>0</v>
      </c>
      <c r="O487" s="215">
        <v>0</v>
      </c>
      <c r="P487" s="215">
        <v>0</v>
      </c>
      <c r="Q487" s="215">
        <v>0</v>
      </c>
      <c r="R487" s="215">
        <v>0</v>
      </c>
      <c r="S487" s="215">
        <v>0</v>
      </c>
      <c r="T487" s="215">
        <v>0</v>
      </c>
      <c r="U487" s="215">
        <v>0</v>
      </c>
      <c r="V487" s="215">
        <v>0</v>
      </c>
      <c r="W487" s="215">
        <v>0</v>
      </c>
      <c r="X487" s="215">
        <v>0</v>
      </c>
      <c r="Y487" s="215">
        <v>0</v>
      </c>
      <c r="Z487" s="215">
        <v>0</v>
      </c>
      <c r="AA487" s="215">
        <v>0</v>
      </c>
      <c r="AB487" s="215">
        <v>0</v>
      </c>
      <c r="AC487" s="215">
        <v>0</v>
      </c>
      <c r="AD487" s="215">
        <v>0</v>
      </c>
      <c r="AE487" s="215">
        <v>0</v>
      </c>
      <c r="AF487" s="215">
        <v>0</v>
      </c>
      <c r="AG487" s="215">
        <v>0</v>
      </c>
      <c r="AH487" s="215">
        <v>0</v>
      </c>
      <c r="AI487" s="215">
        <v>0</v>
      </c>
      <c r="AJ487" s="648">
        <v>0</v>
      </c>
    </row>
    <row r="488" spans="1:36" s="479" customFormat="1" ht="15" x14ac:dyDescent="0.2">
      <c r="A488" s="33"/>
      <c r="B488" s="213"/>
      <c r="C488" s="213"/>
      <c r="D488" s="213" t="s">
        <v>182</v>
      </c>
      <c r="E488" s="213"/>
      <c r="F488" s="213"/>
      <c r="G488" s="208">
        <v>37808.526697878755</v>
      </c>
      <c r="H488" s="208">
        <v>0</v>
      </c>
      <c r="I488" s="208">
        <v>15585.72733972525</v>
      </c>
      <c r="J488" s="208">
        <v>0</v>
      </c>
      <c r="K488" s="208">
        <v>0</v>
      </c>
      <c r="L488" s="208">
        <v>18322.08183912027</v>
      </c>
      <c r="M488" s="208">
        <v>0</v>
      </c>
      <c r="N488" s="208">
        <v>4060.5838853641617</v>
      </c>
      <c r="O488" s="208">
        <v>0</v>
      </c>
      <c r="P488" s="208">
        <v>0</v>
      </c>
      <c r="Q488" s="208">
        <v>39645.430786671561</v>
      </c>
      <c r="R488" s="208">
        <v>0</v>
      </c>
      <c r="S488" s="208">
        <v>0</v>
      </c>
      <c r="T488" s="208">
        <v>0</v>
      </c>
      <c r="U488" s="208">
        <v>0</v>
      </c>
      <c r="V488" s="208">
        <v>0</v>
      </c>
      <c r="W488" s="208">
        <v>0</v>
      </c>
      <c r="X488" s="208">
        <v>0</v>
      </c>
      <c r="Y488" s="208">
        <v>0</v>
      </c>
      <c r="Z488" s="208">
        <v>0</v>
      </c>
      <c r="AA488" s="208">
        <v>0</v>
      </c>
      <c r="AB488" s="208">
        <v>0</v>
      </c>
      <c r="AC488" s="208">
        <v>0</v>
      </c>
      <c r="AD488" s="208">
        <v>0</v>
      </c>
      <c r="AE488" s="208">
        <v>0</v>
      </c>
      <c r="AF488" s="208">
        <v>0</v>
      </c>
      <c r="AG488" s="208">
        <v>0</v>
      </c>
      <c r="AH488" s="208">
        <v>0</v>
      </c>
      <c r="AI488" s="208">
        <v>0</v>
      </c>
      <c r="AJ488" s="652">
        <v>0</v>
      </c>
    </row>
    <row r="489" spans="1:36" s="479" customFormat="1" ht="15" x14ac:dyDescent="0.2">
      <c r="A489" s="33"/>
      <c r="B489" s="210"/>
      <c r="C489" s="210"/>
      <c r="D489" s="210"/>
      <c r="E489" s="210"/>
      <c r="F489" s="210"/>
      <c r="G489" s="215"/>
      <c r="H489" s="215"/>
      <c r="I489" s="215"/>
      <c r="J489" s="215"/>
      <c r="K489" s="215"/>
      <c r="L489" s="215"/>
      <c r="M489" s="215"/>
      <c r="N489" s="215"/>
      <c r="O489" s="215"/>
      <c r="P489" s="215"/>
      <c r="Q489" s="215"/>
      <c r="R489" s="215"/>
      <c r="S489" s="215"/>
      <c r="T489" s="215"/>
      <c r="U489" s="215"/>
      <c r="V489" s="215"/>
      <c r="W489" s="215"/>
      <c r="X489" s="215"/>
      <c r="Y489" s="215"/>
      <c r="Z489" s="215"/>
      <c r="AA489" s="215"/>
      <c r="AB489" s="215"/>
      <c r="AC489" s="215"/>
      <c r="AD489" s="215"/>
      <c r="AE489" s="215"/>
      <c r="AF489" s="215"/>
      <c r="AG489" s="215"/>
      <c r="AH489" s="215"/>
      <c r="AI489" s="215"/>
      <c r="AJ489" s="648"/>
    </row>
    <row r="490" spans="1:36" s="479" customFormat="1" ht="37.5" x14ac:dyDescent="0.2">
      <c r="A490" s="33"/>
      <c r="B490" s="219"/>
      <c r="C490" s="219"/>
      <c r="D490" s="219" t="s">
        <v>560</v>
      </c>
      <c r="E490" s="219"/>
      <c r="F490" s="219"/>
      <c r="G490" s="219"/>
      <c r="H490" s="219"/>
      <c r="I490" s="219"/>
      <c r="J490" s="219"/>
      <c r="K490" s="219"/>
      <c r="L490" s="219"/>
      <c r="M490" s="219"/>
      <c r="N490" s="219"/>
      <c r="O490" s="219"/>
      <c r="P490" s="219"/>
      <c r="Q490" s="219"/>
      <c r="R490" s="219"/>
      <c r="S490" s="219"/>
      <c r="T490" s="219"/>
      <c r="U490" s="219"/>
      <c r="V490" s="219"/>
      <c r="W490" s="219"/>
      <c r="X490" s="219"/>
      <c r="Y490" s="219"/>
      <c r="Z490" s="219"/>
      <c r="AA490" s="219"/>
      <c r="AB490" s="219"/>
      <c r="AC490" s="219"/>
      <c r="AD490" s="219"/>
      <c r="AE490" s="266"/>
      <c r="AF490" s="219"/>
      <c r="AG490" s="219"/>
      <c r="AH490" s="219"/>
      <c r="AI490" s="219"/>
      <c r="AJ490" s="646"/>
    </row>
    <row r="491" spans="1:36" s="479" customFormat="1" ht="45" x14ac:dyDescent="0.2">
      <c r="A491" s="33"/>
      <c r="B491" s="207"/>
      <c r="C491" s="207"/>
      <c r="D491" s="207" t="s">
        <v>561</v>
      </c>
      <c r="E491" s="207"/>
      <c r="F491" s="207"/>
      <c r="G491" s="207"/>
      <c r="H491" s="207"/>
      <c r="I491" s="207"/>
      <c r="J491" s="207"/>
      <c r="K491" s="207"/>
      <c r="L491" s="207"/>
      <c r="M491" s="207"/>
      <c r="N491" s="207"/>
      <c r="O491" s="207"/>
      <c r="P491" s="207"/>
      <c r="Q491" s="207"/>
      <c r="R491" s="207"/>
      <c r="S491" s="207"/>
      <c r="T491" s="207"/>
      <c r="U491" s="207"/>
      <c r="V491" s="207"/>
      <c r="W491" s="207"/>
      <c r="X491" s="207"/>
      <c r="Y491" s="207"/>
      <c r="Z491" s="207"/>
      <c r="AA491" s="207"/>
      <c r="AB491" s="207"/>
      <c r="AC491" s="207"/>
      <c r="AD491" s="207"/>
      <c r="AE491" s="268"/>
      <c r="AF491" s="207"/>
      <c r="AG491" s="207"/>
      <c r="AH491" s="207"/>
      <c r="AI491" s="207"/>
      <c r="AJ491" s="653"/>
    </row>
    <row r="492" spans="1:36" s="479" customFormat="1" ht="15" x14ac:dyDescent="0.2">
      <c r="A492" s="33"/>
      <c r="B492" s="206"/>
      <c r="C492" s="206"/>
      <c r="D492" s="206" t="s">
        <v>562</v>
      </c>
      <c r="E492" s="206"/>
      <c r="F492" s="206"/>
      <c r="G492" s="206" t="s">
        <v>179</v>
      </c>
      <c r="H492" s="206" t="s">
        <v>179</v>
      </c>
      <c r="I492" s="206" t="s">
        <v>179</v>
      </c>
      <c r="J492" s="206" t="s">
        <v>179</v>
      </c>
      <c r="K492" s="206" t="s">
        <v>179</v>
      </c>
      <c r="L492" s="206" t="s">
        <v>179</v>
      </c>
      <c r="M492" s="206" t="s">
        <v>179</v>
      </c>
      <c r="N492" s="206" t="s">
        <v>179</v>
      </c>
      <c r="O492" s="206" t="s">
        <v>179</v>
      </c>
      <c r="P492" s="206" t="s">
        <v>179</v>
      </c>
      <c r="Q492" s="206" t="s">
        <v>179</v>
      </c>
      <c r="R492" s="206" t="s">
        <v>179</v>
      </c>
      <c r="S492" s="206" t="s">
        <v>179</v>
      </c>
      <c r="T492" s="206" t="s">
        <v>179</v>
      </c>
      <c r="U492" s="206" t="s">
        <v>179</v>
      </c>
      <c r="V492" s="206" t="s">
        <v>179</v>
      </c>
      <c r="W492" s="206" t="s">
        <v>179</v>
      </c>
      <c r="X492" s="206" t="s">
        <v>179</v>
      </c>
      <c r="Y492" s="206" t="s">
        <v>179</v>
      </c>
      <c r="Z492" s="206" t="s">
        <v>179</v>
      </c>
      <c r="AA492" s="206" t="s">
        <v>179</v>
      </c>
      <c r="AB492" s="206" t="s">
        <v>179</v>
      </c>
      <c r="AC492" s="206" t="s">
        <v>179</v>
      </c>
      <c r="AD492" s="206" t="s">
        <v>179</v>
      </c>
      <c r="AE492" s="269" t="s">
        <v>179</v>
      </c>
      <c r="AF492" s="206" t="s">
        <v>179</v>
      </c>
      <c r="AG492" s="206" t="s">
        <v>179</v>
      </c>
      <c r="AH492" s="206" t="s">
        <v>179</v>
      </c>
      <c r="AI492" s="206" t="s">
        <v>179</v>
      </c>
      <c r="AJ492" s="654" t="s">
        <v>179</v>
      </c>
    </row>
    <row r="493" spans="1:36" s="479" customFormat="1" ht="30" x14ac:dyDescent="0.2">
      <c r="A493" s="33"/>
      <c r="B493" s="205"/>
      <c r="C493" s="205"/>
      <c r="D493" s="205" t="s">
        <v>563</v>
      </c>
      <c r="E493" s="205"/>
      <c r="F493" s="205"/>
      <c r="G493" s="204" t="s">
        <v>14</v>
      </c>
      <c r="H493" s="204" t="s">
        <v>14</v>
      </c>
      <c r="I493" s="204" t="s">
        <v>14</v>
      </c>
      <c r="J493" s="204" t="s">
        <v>14</v>
      </c>
      <c r="K493" s="204" t="s">
        <v>14</v>
      </c>
      <c r="L493" s="204" t="s">
        <v>14</v>
      </c>
      <c r="M493" s="204" t="s">
        <v>14</v>
      </c>
      <c r="N493" s="204" t="s">
        <v>14</v>
      </c>
      <c r="O493" s="204" t="s">
        <v>14</v>
      </c>
      <c r="P493" s="204" t="s">
        <v>14</v>
      </c>
      <c r="Q493" s="204" t="s">
        <v>14</v>
      </c>
      <c r="R493" s="204" t="s">
        <v>14</v>
      </c>
      <c r="S493" s="204" t="s">
        <v>14</v>
      </c>
      <c r="T493" s="204" t="s">
        <v>14</v>
      </c>
      <c r="U493" s="204" t="s">
        <v>14</v>
      </c>
      <c r="V493" s="204" t="s">
        <v>14</v>
      </c>
      <c r="W493" s="204" t="s">
        <v>14</v>
      </c>
      <c r="X493" s="204" t="s">
        <v>14</v>
      </c>
      <c r="Y493" s="204" t="s">
        <v>14</v>
      </c>
      <c r="Z493" s="204" t="s">
        <v>14</v>
      </c>
      <c r="AA493" s="204" t="s">
        <v>14</v>
      </c>
      <c r="AB493" s="204" t="s">
        <v>14</v>
      </c>
      <c r="AC493" s="204" t="s">
        <v>14</v>
      </c>
      <c r="AD493" s="204" t="s">
        <v>14</v>
      </c>
      <c r="AE493" s="204" t="s">
        <v>14</v>
      </c>
      <c r="AF493" s="204" t="s">
        <v>14</v>
      </c>
      <c r="AG493" s="204" t="s">
        <v>14</v>
      </c>
      <c r="AH493" s="204" t="s">
        <v>14</v>
      </c>
      <c r="AI493" s="204" t="s">
        <v>14</v>
      </c>
      <c r="AJ493" s="655" t="s">
        <v>14</v>
      </c>
    </row>
    <row r="494" spans="1:36" s="479" customFormat="1" ht="15" x14ac:dyDescent="0.2">
      <c r="A494" s="33"/>
      <c r="B494" s="203"/>
      <c r="C494" s="203"/>
      <c r="D494" s="203" t="s">
        <v>28</v>
      </c>
      <c r="E494" s="203"/>
      <c r="F494" s="203"/>
      <c r="G494" s="202"/>
      <c r="H494" s="202"/>
      <c r="I494" s="202"/>
      <c r="J494" s="202"/>
      <c r="K494" s="202"/>
      <c r="L494" s="202"/>
      <c r="M494" s="202"/>
      <c r="N494" s="202"/>
      <c r="O494" s="202"/>
      <c r="P494" s="202"/>
      <c r="Q494" s="202"/>
      <c r="R494" s="202"/>
      <c r="S494" s="202"/>
      <c r="T494" s="202"/>
      <c r="U494" s="202"/>
      <c r="V494" s="202"/>
      <c r="W494" s="202"/>
      <c r="X494" s="202"/>
      <c r="Y494" s="202"/>
      <c r="Z494" s="202"/>
      <c r="AA494" s="202"/>
      <c r="AB494" s="202"/>
      <c r="AC494" s="202"/>
      <c r="AD494" s="202"/>
      <c r="AE494" s="202"/>
      <c r="AF494" s="202"/>
      <c r="AG494" s="202"/>
      <c r="AH494" s="202"/>
      <c r="AI494" s="202"/>
      <c r="AJ494" s="656"/>
    </row>
    <row r="495" spans="1:36" s="479" customFormat="1" ht="15" x14ac:dyDescent="0.2">
      <c r="A495" s="33"/>
      <c r="B495" s="201"/>
      <c r="C495" s="201"/>
      <c r="D495" s="201" t="s">
        <v>15</v>
      </c>
      <c r="E495" s="201"/>
      <c r="F495" s="201"/>
      <c r="G495" s="202">
        <v>0</v>
      </c>
      <c r="H495" s="202">
        <v>0</v>
      </c>
      <c r="I495" s="202">
        <v>0</v>
      </c>
      <c r="J495" s="202">
        <v>0</v>
      </c>
      <c r="K495" s="202">
        <v>0</v>
      </c>
      <c r="L495" s="202">
        <v>0</v>
      </c>
      <c r="M495" s="202">
        <v>0</v>
      </c>
      <c r="N495" s="202">
        <v>0</v>
      </c>
      <c r="O495" s="202">
        <v>0</v>
      </c>
      <c r="P495" s="202">
        <v>0</v>
      </c>
      <c r="Q495" s="202">
        <v>0</v>
      </c>
      <c r="R495" s="202">
        <v>0</v>
      </c>
      <c r="S495" s="202">
        <v>0</v>
      </c>
      <c r="T495" s="202">
        <v>0</v>
      </c>
      <c r="U495" s="202">
        <v>0</v>
      </c>
      <c r="V495" s="202">
        <v>0</v>
      </c>
      <c r="W495" s="202">
        <v>0</v>
      </c>
      <c r="X495" s="202">
        <v>0</v>
      </c>
      <c r="Y495" s="202">
        <v>0</v>
      </c>
      <c r="Z495" s="202">
        <v>0</v>
      </c>
      <c r="AA495" s="202">
        <v>0</v>
      </c>
      <c r="AB495" s="202">
        <v>0</v>
      </c>
      <c r="AC495" s="202">
        <v>0</v>
      </c>
      <c r="AD495" s="202">
        <v>0</v>
      </c>
      <c r="AE495" s="202">
        <v>0</v>
      </c>
      <c r="AF495" s="202">
        <v>0</v>
      </c>
      <c r="AG495" s="202">
        <v>0</v>
      </c>
      <c r="AH495" s="202">
        <v>0</v>
      </c>
      <c r="AI495" s="202">
        <v>0</v>
      </c>
      <c r="AJ495" s="656">
        <v>0</v>
      </c>
    </row>
    <row r="496" spans="1:36" s="479" customFormat="1" ht="15" x14ac:dyDescent="0.2">
      <c r="A496" s="33"/>
      <c r="B496" s="203"/>
      <c r="C496" s="203"/>
      <c r="D496" s="203" t="s">
        <v>29</v>
      </c>
      <c r="E496" s="203"/>
      <c r="F496" s="203"/>
      <c r="G496" s="202"/>
      <c r="H496" s="202"/>
      <c r="I496" s="202"/>
      <c r="J496" s="202"/>
      <c r="K496" s="202"/>
      <c r="L496" s="202"/>
      <c r="M496" s="202"/>
      <c r="N496" s="202"/>
      <c r="O496" s="202"/>
      <c r="P496" s="202"/>
      <c r="Q496" s="202"/>
      <c r="R496" s="202"/>
      <c r="S496" s="202"/>
      <c r="T496" s="202"/>
      <c r="U496" s="202"/>
      <c r="V496" s="202"/>
      <c r="W496" s="202"/>
      <c r="X496" s="202"/>
      <c r="Y496" s="202"/>
      <c r="Z496" s="202"/>
      <c r="AA496" s="202"/>
      <c r="AB496" s="202"/>
      <c r="AC496" s="202"/>
      <c r="AD496" s="202"/>
      <c r="AE496" s="202"/>
      <c r="AF496" s="202"/>
      <c r="AG496" s="202"/>
      <c r="AH496" s="202"/>
      <c r="AI496" s="202"/>
      <c r="AJ496" s="656"/>
    </row>
    <row r="497" spans="1:36" s="479" customFormat="1" ht="15" x14ac:dyDescent="0.2">
      <c r="A497" s="33"/>
      <c r="B497" s="216"/>
      <c r="C497" s="216"/>
      <c r="D497" s="216" t="s">
        <v>30</v>
      </c>
      <c r="E497" s="216"/>
      <c r="F497" s="216"/>
      <c r="G497" s="202">
        <v>2.5469601583463648</v>
      </c>
      <c r="H497" s="202">
        <v>4.031076147033942</v>
      </c>
      <c r="I497" s="202">
        <v>2.7492304412851301</v>
      </c>
      <c r="J497" s="202">
        <v>3.5422486649299674</v>
      </c>
      <c r="K497" s="202">
        <v>7.8433897242065616</v>
      </c>
      <c r="L497" s="202">
        <v>3.5330670970303615</v>
      </c>
      <c r="M497" s="202">
        <v>10.968365668866118</v>
      </c>
      <c r="N497" s="202">
        <v>2.3990917327692314</v>
      </c>
      <c r="O497" s="202">
        <v>10.976097260365098</v>
      </c>
      <c r="P497" s="202">
        <v>4.1515910261202551</v>
      </c>
      <c r="Q497" s="202">
        <v>3.8613125741223553</v>
      </c>
      <c r="R497" s="202">
        <v>3.7963538322598751</v>
      </c>
      <c r="S497" s="202">
        <v>4.0081551906857333</v>
      </c>
      <c r="T497" s="202">
        <v>6.4768353699184891</v>
      </c>
      <c r="U497" s="202">
        <v>4.8962759014999762</v>
      </c>
      <c r="V497" s="202">
        <v>4.8338189925572168</v>
      </c>
      <c r="W497" s="202">
        <v>10.582850149835748</v>
      </c>
      <c r="X497" s="202">
        <v>3.5422486649299674</v>
      </c>
      <c r="Y497" s="202">
        <v>3.6829287784788303</v>
      </c>
      <c r="Z497" s="202">
        <v>11.542296122658643</v>
      </c>
      <c r="AA497" s="202">
        <v>5.7587619390370328</v>
      </c>
      <c r="AB497" s="202">
        <v>4.0325396117121945</v>
      </c>
      <c r="AC497" s="202">
        <v>10.510014073731133</v>
      </c>
      <c r="AD497" s="202">
        <v>4.5479091218569847</v>
      </c>
      <c r="AE497" s="202">
        <v>5.4069947814988719</v>
      </c>
      <c r="AF497" s="202">
        <v>3.3919588839526305</v>
      </c>
      <c r="AG497" s="202">
        <v>9.5916804210403583</v>
      </c>
      <c r="AH497" s="202">
        <v>12.266764002927316</v>
      </c>
      <c r="AI497" s="202">
        <v>2.8398291302441354</v>
      </c>
      <c r="AJ497" s="656">
        <v>6.5373851187704206</v>
      </c>
    </row>
    <row r="498" spans="1:36" s="479" customFormat="1" ht="15" x14ac:dyDescent="0.2">
      <c r="A498" s="33"/>
      <c r="B498" s="216"/>
      <c r="C498" s="216"/>
      <c r="D498" s="216" t="s">
        <v>31</v>
      </c>
      <c r="E498" s="216"/>
      <c r="F498" s="216"/>
      <c r="G498" s="202"/>
      <c r="H498" s="202"/>
      <c r="I498" s="202"/>
      <c r="J498" s="202"/>
      <c r="K498" s="202"/>
      <c r="L498" s="202"/>
      <c r="M498" s="202"/>
      <c r="N498" s="202"/>
      <c r="O498" s="202"/>
      <c r="P498" s="202"/>
      <c r="Q498" s="202"/>
      <c r="R498" s="202"/>
      <c r="S498" s="202"/>
      <c r="T498" s="202"/>
      <c r="U498" s="202"/>
      <c r="V498" s="202"/>
      <c r="W498" s="202"/>
      <c r="X498" s="202"/>
      <c r="Y498" s="202"/>
      <c r="Z498" s="202"/>
      <c r="AA498" s="202"/>
      <c r="AB498" s="202"/>
      <c r="AC498" s="202"/>
      <c r="AD498" s="202"/>
      <c r="AE498" s="202"/>
      <c r="AF498" s="202"/>
      <c r="AG498" s="202"/>
      <c r="AH498" s="202"/>
      <c r="AI498" s="202"/>
      <c r="AJ498" s="656"/>
    </row>
    <row r="499" spans="1:36" s="479" customFormat="1" ht="15" x14ac:dyDescent="0.2">
      <c r="A499" s="33"/>
      <c r="B499" s="200"/>
      <c r="C499" s="200"/>
      <c r="D499" s="200" t="s">
        <v>26</v>
      </c>
      <c r="E499" s="200"/>
      <c r="F499" s="200"/>
      <c r="G499" s="202">
        <v>7.1443839343290678</v>
      </c>
      <c r="H499" s="202">
        <v>8.4166644287670138</v>
      </c>
      <c r="I499" s="202">
        <v>5.5719408550376039</v>
      </c>
      <c r="J499" s="202">
        <v>6.4964466658394642</v>
      </c>
      <c r="K499" s="202">
        <v>18.996228103277492</v>
      </c>
      <c r="L499" s="202">
        <v>8.400827944834786</v>
      </c>
      <c r="M499" s="202">
        <v>23.862211288968862</v>
      </c>
      <c r="N499" s="202">
        <v>7.0374761749446879</v>
      </c>
      <c r="O499" s="202">
        <v>23.73228073179893</v>
      </c>
      <c r="P499" s="202">
        <v>7.0370063588731222</v>
      </c>
      <c r="Q499" s="202">
        <v>7.1677121914764221</v>
      </c>
      <c r="R499" s="202">
        <v>7.5771383444981391</v>
      </c>
      <c r="S499" s="202">
        <v>5.5218891135524126</v>
      </c>
      <c r="T499" s="202">
        <v>9.8319691346097056</v>
      </c>
      <c r="U499" s="202">
        <v>8.6871033379328946</v>
      </c>
      <c r="V499" s="202">
        <v>8.9345014431077754</v>
      </c>
      <c r="W499" s="202">
        <v>24.261573827215006</v>
      </c>
      <c r="X499" s="202">
        <v>6.4964466658394642</v>
      </c>
      <c r="Y499" s="202">
        <v>5.5395769223590694</v>
      </c>
      <c r="Z499" s="202">
        <v>24.580396033780499</v>
      </c>
      <c r="AA499" s="202">
        <v>11.780923696130678</v>
      </c>
      <c r="AB499" s="202">
        <v>8.9487967359129481</v>
      </c>
      <c r="AC499" s="202">
        <v>24.203756024377974</v>
      </c>
      <c r="AD499" s="202">
        <v>8.2804259565311771</v>
      </c>
      <c r="AE499" s="202">
        <v>10.645662329349816</v>
      </c>
      <c r="AF499" s="202">
        <v>7.9145901174513336</v>
      </c>
      <c r="AG499" s="202">
        <v>21.612201408949765</v>
      </c>
      <c r="AH499" s="202">
        <v>11.067075640251112</v>
      </c>
      <c r="AI499" s="202">
        <v>5.3247901430144964</v>
      </c>
      <c r="AJ499" s="656">
        <v>8.5751076848320089</v>
      </c>
    </row>
    <row r="500" spans="1:36" s="479" customFormat="1" ht="15" x14ac:dyDescent="0.2">
      <c r="A500" s="33"/>
      <c r="B500" s="200"/>
      <c r="C500" s="200"/>
      <c r="D500" s="200" t="s">
        <v>32</v>
      </c>
      <c r="E500" s="200"/>
      <c r="F500" s="200"/>
      <c r="G500" s="202">
        <v>3.9872989946439499</v>
      </c>
      <c r="H500" s="202">
        <v>4.6824142367653909</v>
      </c>
      <c r="I500" s="202">
        <v>4.5915375482926315</v>
      </c>
      <c r="J500" s="202">
        <v>6.5861137325467265</v>
      </c>
      <c r="K500" s="202">
        <v>0</v>
      </c>
      <c r="L500" s="202">
        <v>4.1755312689952326</v>
      </c>
      <c r="M500" s="202">
        <v>0</v>
      </c>
      <c r="N500" s="202">
        <v>4.0211637273288368</v>
      </c>
      <c r="O500" s="202">
        <v>0</v>
      </c>
      <c r="P500" s="202">
        <v>4.8302438238994245</v>
      </c>
      <c r="Q500" s="202">
        <v>5.2769959002146658</v>
      </c>
      <c r="R500" s="202">
        <v>4.2500078511140007</v>
      </c>
      <c r="S500" s="202">
        <v>3.9954705150991345</v>
      </c>
      <c r="T500" s="202">
        <v>6.2883104517398705</v>
      </c>
      <c r="U500" s="202">
        <v>5.6381639406938238</v>
      </c>
      <c r="V500" s="202">
        <v>6.1225672255945618</v>
      </c>
      <c r="W500" s="202">
        <v>0</v>
      </c>
      <c r="X500" s="202">
        <v>6.5861137325467265</v>
      </c>
      <c r="Y500" s="202">
        <v>4.3329250100412455</v>
      </c>
      <c r="Z500" s="202">
        <v>0</v>
      </c>
      <c r="AA500" s="202">
        <v>5.0456987566798581</v>
      </c>
      <c r="AB500" s="202">
        <v>3.8854398444446017</v>
      </c>
      <c r="AC500" s="202">
        <v>0</v>
      </c>
      <c r="AD500" s="202">
        <v>6.0631599463524415</v>
      </c>
      <c r="AE500" s="202">
        <v>6.0553715789454845</v>
      </c>
      <c r="AF500" s="202">
        <v>4.3922035982409176</v>
      </c>
      <c r="AG500" s="202">
        <v>0.82649341579509805</v>
      </c>
      <c r="AH500" s="202">
        <v>13.72486609918827</v>
      </c>
      <c r="AI500" s="202">
        <v>5.8102306633597847</v>
      </c>
      <c r="AJ500" s="656">
        <v>8.5573335196999327</v>
      </c>
    </row>
    <row r="501" spans="1:36" s="479" customFormat="1" ht="15" x14ac:dyDescent="0.2">
      <c r="A501" s="33"/>
      <c r="B501" s="216"/>
      <c r="C501" s="216"/>
      <c r="D501" s="216" t="s">
        <v>33</v>
      </c>
      <c r="E501" s="216"/>
      <c r="F501" s="216"/>
      <c r="G501" s="202"/>
      <c r="H501" s="202"/>
      <c r="I501" s="202"/>
      <c r="J501" s="202"/>
      <c r="K501" s="202"/>
      <c r="L501" s="202"/>
      <c r="M501" s="202"/>
      <c r="N501" s="202"/>
      <c r="O501" s="202"/>
      <c r="P501" s="202"/>
      <c r="Q501" s="202"/>
      <c r="R501" s="202"/>
      <c r="S501" s="202"/>
      <c r="T501" s="202"/>
      <c r="U501" s="202"/>
      <c r="V501" s="202"/>
      <c r="W501" s="202"/>
      <c r="X501" s="202"/>
      <c r="Y501" s="202"/>
      <c r="Z501" s="202"/>
      <c r="AA501" s="202"/>
      <c r="AB501" s="202"/>
      <c r="AC501" s="202"/>
      <c r="AD501" s="202"/>
      <c r="AE501" s="202"/>
      <c r="AF501" s="202"/>
      <c r="AG501" s="202"/>
      <c r="AH501" s="202"/>
      <c r="AI501" s="202"/>
      <c r="AJ501" s="656"/>
    </row>
    <row r="502" spans="1:36" s="479" customFormat="1" ht="15" x14ac:dyDescent="0.2">
      <c r="A502" s="33"/>
      <c r="B502" s="200"/>
      <c r="C502" s="200"/>
      <c r="D502" s="200" t="s">
        <v>26</v>
      </c>
      <c r="E502" s="200"/>
      <c r="F502" s="200"/>
      <c r="G502" s="202">
        <v>0</v>
      </c>
      <c r="H502" s="202">
        <v>0</v>
      </c>
      <c r="I502" s="202">
        <v>0</v>
      </c>
      <c r="J502" s="202">
        <v>0</v>
      </c>
      <c r="K502" s="202">
        <v>3.8773513206368921</v>
      </c>
      <c r="L502" s="202">
        <v>0</v>
      </c>
      <c r="M502" s="202">
        <v>5.3442216197474464</v>
      </c>
      <c r="N502" s="202">
        <v>0</v>
      </c>
      <c r="O502" s="202">
        <v>4.4257101018153762</v>
      </c>
      <c r="P502" s="202">
        <v>0</v>
      </c>
      <c r="Q502" s="202">
        <v>0</v>
      </c>
      <c r="R502" s="202">
        <v>0</v>
      </c>
      <c r="S502" s="202">
        <v>0</v>
      </c>
      <c r="T502" s="202">
        <v>0</v>
      </c>
      <c r="U502" s="202">
        <v>0</v>
      </c>
      <c r="V502" s="202">
        <v>0</v>
      </c>
      <c r="W502" s="202">
        <v>1.3861256091216447</v>
      </c>
      <c r="X502" s="202">
        <v>0</v>
      </c>
      <c r="Y502" s="202">
        <v>0</v>
      </c>
      <c r="Z502" s="202">
        <v>5.39166693388115</v>
      </c>
      <c r="AA502" s="202">
        <v>0</v>
      </c>
      <c r="AB502" s="202">
        <v>0</v>
      </c>
      <c r="AC502" s="202">
        <v>4.8673568062293153</v>
      </c>
      <c r="AD502" s="202">
        <v>0</v>
      </c>
      <c r="AE502" s="202">
        <v>0</v>
      </c>
      <c r="AF502" s="202">
        <v>0</v>
      </c>
      <c r="AG502" s="202">
        <v>0</v>
      </c>
      <c r="AH502" s="202">
        <v>0</v>
      </c>
      <c r="AI502" s="202">
        <v>0</v>
      </c>
      <c r="AJ502" s="656">
        <v>0</v>
      </c>
    </row>
    <row r="503" spans="1:36" s="479" customFormat="1" ht="15" x14ac:dyDescent="0.2">
      <c r="A503" s="33"/>
      <c r="B503" s="200"/>
      <c r="C503" s="200"/>
      <c r="D503" s="200" t="s">
        <v>32</v>
      </c>
      <c r="E503" s="200"/>
      <c r="F503" s="200"/>
      <c r="G503" s="202">
        <v>1.6304767004651972</v>
      </c>
      <c r="H503" s="202">
        <v>2.2168137126365761</v>
      </c>
      <c r="I503" s="202">
        <v>1.5015147653837382</v>
      </c>
      <c r="J503" s="202">
        <v>1.6409200519057856</v>
      </c>
      <c r="K503" s="202">
        <v>0</v>
      </c>
      <c r="L503" s="202">
        <v>1.7427471320776626</v>
      </c>
      <c r="M503" s="202">
        <v>0</v>
      </c>
      <c r="N503" s="202">
        <v>1.5159963255177784</v>
      </c>
      <c r="O503" s="202">
        <v>0.39705648270012356</v>
      </c>
      <c r="P503" s="202">
        <v>2.5526460732774101</v>
      </c>
      <c r="Q503" s="202">
        <v>2.1828231259756317</v>
      </c>
      <c r="R503" s="202">
        <v>2.2928267023730191</v>
      </c>
      <c r="S503" s="202">
        <v>2.2980694611659862</v>
      </c>
      <c r="T503" s="202">
        <v>3.3034269534322207</v>
      </c>
      <c r="U503" s="202">
        <v>2.1340676070543756</v>
      </c>
      <c r="V503" s="202">
        <v>1.8456188931418736</v>
      </c>
      <c r="W503" s="202">
        <v>3.1175881770988725</v>
      </c>
      <c r="X503" s="202">
        <v>1.6409200519057856</v>
      </c>
      <c r="Y503" s="202">
        <v>1.426548466587729</v>
      </c>
      <c r="Z503" s="202">
        <v>0</v>
      </c>
      <c r="AA503" s="202">
        <v>2.5618834532977157</v>
      </c>
      <c r="AB503" s="202">
        <v>2.3411616430492765</v>
      </c>
      <c r="AC503" s="202">
        <v>0</v>
      </c>
      <c r="AD503" s="202">
        <v>1.6501244979593921</v>
      </c>
      <c r="AE503" s="202">
        <v>2.3536110641791552</v>
      </c>
      <c r="AF503" s="202">
        <v>1.6686288493805652</v>
      </c>
      <c r="AG503" s="202">
        <v>1.8583623997613317</v>
      </c>
      <c r="AH503" s="202">
        <v>3.1498844864242042</v>
      </c>
      <c r="AI503" s="202">
        <v>1.3692732907224736</v>
      </c>
      <c r="AJ503" s="656">
        <v>3.0324582123383044</v>
      </c>
    </row>
    <row r="504" spans="1:36" s="479" customFormat="1" ht="15" x14ac:dyDescent="0.2">
      <c r="A504" s="33"/>
      <c r="B504" s="200"/>
      <c r="C504" s="200"/>
      <c r="D504" s="200" t="s">
        <v>30</v>
      </c>
      <c r="E504" s="200"/>
      <c r="F504" s="200"/>
      <c r="G504" s="202">
        <v>4.0176884637586556E-2</v>
      </c>
      <c r="H504" s="202">
        <v>5.462492580863517E-2</v>
      </c>
      <c r="I504" s="202">
        <v>3.6999109213424149E-2</v>
      </c>
      <c r="J504" s="202">
        <v>4.043422123487652E-2</v>
      </c>
      <c r="K504" s="202">
        <v>0.11222038711994269</v>
      </c>
      <c r="L504" s="202">
        <v>4.2943361569038017E-2</v>
      </c>
      <c r="M504" s="202">
        <v>0.15467533618395818</v>
      </c>
      <c r="N504" s="202">
        <v>3.7355952074601864E-2</v>
      </c>
      <c r="O504" s="202">
        <v>0.13787522572486224</v>
      </c>
      <c r="P504" s="202">
        <v>6.2900234500372687E-2</v>
      </c>
      <c r="Q504" s="202">
        <v>5.3787357336389584E-2</v>
      </c>
      <c r="R504" s="202">
        <v>5.6497976259909807E-2</v>
      </c>
      <c r="S504" s="202">
        <v>5.6627164070534523E-2</v>
      </c>
      <c r="T504" s="202">
        <v>8.140036811251157E-2</v>
      </c>
      <c r="U504" s="202">
        <v>5.2585963376827881E-2</v>
      </c>
      <c r="V504" s="202">
        <v>4.5478244082577127E-2</v>
      </c>
      <c r="W504" s="202">
        <v>0.11693907251252954</v>
      </c>
      <c r="X504" s="202">
        <v>4.043422123487652E-2</v>
      </c>
      <c r="Y504" s="202">
        <v>3.5151850471502377E-2</v>
      </c>
      <c r="Z504" s="202">
        <v>0.15604852398119828</v>
      </c>
      <c r="AA504" s="202">
        <v>6.3127854527891922E-2</v>
      </c>
      <c r="AB504" s="202">
        <v>5.7689006671421045E-2</v>
      </c>
      <c r="AC504" s="202">
        <v>0.14087365829832008</v>
      </c>
      <c r="AD504" s="202">
        <v>4.0661029730295756E-2</v>
      </c>
      <c r="AE504" s="202">
        <v>5.7995775211196664E-2</v>
      </c>
      <c r="AF504" s="202">
        <v>4.1116998952137281E-2</v>
      </c>
      <c r="AG504" s="202">
        <v>4.5792259238501901E-2</v>
      </c>
      <c r="AH504" s="202">
        <v>7.7616899153898758E-2</v>
      </c>
      <c r="AI504" s="202">
        <v>3.3740522034438968E-2</v>
      </c>
      <c r="AJ504" s="656">
        <v>7.4723376133284738E-2</v>
      </c>
    </row>
    <row r="505" spans="1:36" s="479" customFormat="1" ht="15" x14ac:dyDescent="0.2">
      <c r="A505" s="33"/>
      <c r="B505" s="216"/>
      <c r="C505" s="216"/>
      <c r="D505" s="216" t="s">
        <v>34</v>
      </c>
      <c r="E505" s="216"/>
      <c r="F505" s="216"/>
      <c r="G505" s="202"/>
      <c r="H505" s="202"/>
      <c r="I505" s="202"/>
      <c r="J505" s="202"/>
      <c r="K505" s="202"/>
      <c r="L505" s="202"/>
      <c r="M505" s="202"/>
      <c r="N505" s="202"/>
      <c r="O505" s="202"/>
      <c r="P505" s="202"/>
      <c r="Q505" s="202"/>
      <c r="R505" s="202"/>
      <c r="S505" s="202"/>
      <c r="T505" s="202"/>
      <c r="U505" s="202"/>
      <c r="V505" s="202"/>
      <c r="W505" s="202"/>
      <c r="X505" s="202"/>
      <c r="Y505" s="202"/>
      <c r="Z505" s="202"/>
      <c r="AA505" s="202"/>
      <c r="AB505" s="202"/>
      <c r="AC505" s="202"/>
      <c r="AD505" s="202"/>
      <c r="AE505" s="202"/>
      <c r="AF505" s="202"/>
      <c r="AG505" s="202"/>
      <c r="AH505" s="202"/>
      <c r="AI505" s="202"/>
      <c r="AJ505" s="656"/>
    </row>
    <row r="506" spans="1:36" s="479" customFormat="1" ht="15" x14ac:dyDescent="0.2">
      <c r="A506" s="33"/>
      <c r="B506" s="200"/>
      <c r="C506" s="200"/>
      <c r="D506" s="200" t="s">
        <v>35</v>
      </c>
      <c r="E506" s="200"/>
      <c r="F506" s="200"/>
      <c r="G506" s="202">
        <v>0</v>
      </c>
      <c r="H506" s="202">
        <v>0</v>
      </c>
      <c r="I506" s="202">
        <v>0</v>
      </c>
      <c r="J506" s="202">
        <v>0</v>
      </c>
      <c r="K506" s="202">
        <v>0</v>
      </c>
      <c r="L506" s="202">
        <v>0</v>
      </c>
      <c r="M506" s="202">
        <v>0</v>
      </c>
      <c r="N506" s="202">
        <v>0</v>
      </c>
      <c r="O506" s="202">
        <v>0</v>
      </c>
      <c r="P506" s="202">
        <v>0</v>
      </c>
      <c r="Q506" s="202">
        <v>0</v>
      </c>
      <c r="R506" s="202">
        <v>0</v>
      </c>
      <c r="S506" s="202">
        <v>0</v>
      </c>
      <c r="T506" s="202">
        <v>0</v>
      </c>
      <c r="U506" s="202">
        <v>0</v>
      </c>
      <c r="V506" s="202">
        <v>0</v>
      </c>
      <c r="W506" s="202">
        <v>0</v>
      </c>
      <c r="X506" s="202">
        <v>0</v>
      </c>
      <c r="Y506" s="202">
        <v>0</v>
      </c>
      <c r="Z506" s="202">
        <v>0</v>
      </c>
      <c r="AA506" s="202">
        <v>0</v>
      </c>
      <c r="AB506" s="202">
        <v>0</v>
      </c>
      <c r="AC506" s="202">
        <v>0</v>
      </c>
      <c r="AD506" s="202">
        <v>0</v>
      </c>
      <c r="AE506" s="202">
        <v>0</v>
      </c>
      <c r="AF506" s="202">
        <v>0</v>
      </c>
      <c r="AG506" s="202">
        <v>0</v>
      </c>
      <c r="AH506" s="202">
        <v>0</v>
      </c>
      <c r="AI506" s="202">
        <v>0</v>
      </c>
      <c r="AJ506" s="656">
        <v>0</v>
      </c>
    </row>
    <row r="507" spans="1:36" s="479" customFormat="1" ht="15" x14ac:dyDescent="0.2">
      <c r="A507" s="33"/>
      <c r="B507" s="200"/>
      <c r="C507" s="200"/>
      <c r="D507" s="200" t="s">
        <v>36</v>
      </c>
      <c r="E507" s="200"/>
      <c r="F507" s="200"/>
      <c r="G507" s="202">
        <v>0</v>
      </c>
      <c r="H507" s="202">
        <v>0</v>
      </c>
      <c r="I507" s="202">
        <v>0</v>
      </c>
      <c r="J507" s="202">
        <v>0</v>
      </c>
      <c r="K507" s="202">
        <v>0</v>
      </c>
      <c r="L507" s="202">
        <v>0</v>
      </c>
      <c r="M507" s="202">
        <v>0</v>
      </c>
      <c r="N507" s="202">
        <v>0</v>
      </c>
      <c r="O507" s="202">
        <v>0</v>
      </c>
      <c r="P507" s="202">
        <v>0</v>
      </c>
      <c r="Q507" s="202">
        <v>0</v>
      </c>
      <c r="R507" s="202">
        <v>0</v>
      </c>
      <c r="S507" s="202">
        <v>0</v>
      </c>
      <c r="T507" s="202">
        <v>0</v>
      </c>
      <c r="U507" s="202">
        <v>0</v>
      </c>
      <c r="V507" s="202">
        <v>0</v>
      </c>
      <c r="W507" s="202">
        <v>0</v>
      </c>
      <c r="X507" s="202">
        <v>0</v>
      </c>
      <c r="Y507" s="202">
        <v>0</v>
      </c>
      <c r="Z507" s="202">
        <v>0</v>
      </c>
      <c r="AA507" s="202">
        <v>0</v>
      </c>
      <c r="AB507" s="202">
        <v>0</v>
      </c>
      <c r="AC507" s="202">
        <v>0</v>
      </c>
      <c r="AD507" s="202">
        <v>0</v>
      </c>
      <c r="AE507" s="202">
        <v>0</v>
      </c>
      <c r="AF507" s="202">
        <v>0</v>
      </c>
      <c r="AG507" s="202">
        <v>0</v>
      </c>
      <c r="AH507" s="202">
        <v>0</v>
      </c>
      <c r="AI507" s="202">
        <v>0</v>
      </c>
      <c r="AJ507" s="656">
        <v>0</v>
      </c>
    </row>
    <row r="508" spans="1:36" s="479" customFormat="1" ht="15" x14ac:dyDescent="0.2">
      <c r="A508" s="33"/>
      <c r="B508" s="200"/>
      <c r="C508" s="200"/>
      <c r="D508" s="200" t="s">
        <v>37</v>
      </c>
      <c r="E508" s="200"/>
      <c r="F508" s="200"/>
      <c r="G508" s="202">
        <v>0</v>
      </c>
      <c r="H508" s="202">
        <v>0.13683991623108183</v>
      </c>
      <c r="I508" s="202">
        <v>0</v>
      </c>
      <c r="J508" s="202">
        <v>0.12404902247070165</v>
      </c>
      <c r="K508" s="202">
        <v>0.92990631169213966</v>
      </c>
      <c r="L508" s="202">
        <v>0</v>
      </c>
      <c r="M508" s="202">
        <v>1.2816622382526628</v>
      </c>
      <c r="N508" s="202">
        <v>0</v>
      </c>
      <c r="O508" s="202">
        <v>1.2027998221020317</v>
      </c>
      <c r="P508" s="202">
        <v>0.23065029665887787</v>
      </c>
      <c r="Q508" s="202">
        <v>-1.0188784317384698E-2</v>
      </c>
      <c r="R508" s="202">
        <v>0.16863787073760991</v>
      </c>
      <c r="S508" s="202">
        <v>0.26805211340734691</v>
      </c>
      <c r="T508" s="202">
        <v>0.50691640517717274</v>
      </c>
      <c r="U508" s="202">
        <v>0.18864446308949265</v>
      </c>
      <c r="V508" s="202">
        <v>0.28666152050335059</v>
      </c>
      <c r="W508" s="202">
        <v>1.1677907874728832</v>
      </c>
      <c r="X508" s="202">
        <v>0.12404902247070165</v>
      </c>
      <c r="Y508" s="202">
        <v>0.16348412127457471</v>
      </c>
      <c r="Z508" s="202">
        <v>1.5475393019015304</v>
      </c>
      <c r="AA508" s="202">
        <v>0.12600772536125751</v>
      </c>
      <c r="AB508" s="202">
        <v>9.605791644666957E-2</v>
      </c>
      <c r="AC508" s="202">
        <v>1.3963559231626292</v>
      </c>
      <c r="AD508" s="202">
        <v>0.24534722874930251</v>
      </c>
      <c r="AE508" s="202">
        <v>0.27488106311243493</v>
      </c>
      <c r="AF508" s="202">
        <v>2.5865430101185822E-2</v>
      </c>
      <c r="AG508" s="202">
        <v>0.84204124245181533</v>
      </c>
      <c r="AH508" s="202">
        <v>1.413348580286051</v>
      </c>
      <c r="AI508" s="202">
        <v>3.956975588802268E-3</v>
      </c>
      <c r="AJ508" s="656">
        <v>0.52630011313952574</v>
      </c>
    </row>
    <row r="509" spans="1:36" s="479" customFormat="1" ht="15" x14ac:dyDescent="0.2">
      <c r="A509" s="33"/>
      <c r="B509" s="200"/>
      <c r="C509" s="200"/>
      <c r="D509" s="200" t="s">
        <v>38</v>
      </c>
      <c r="E509" s="200"/>
      <c r="F509" s="200"/>
      <c r="G509" s="202">
        <v>0</v>
      </c>
      <c r="H509" s="202">
        <v>0</v>
      </c>
      <c r="I509" s="202">
        <v>0</v>
      </c>
      <c r="J509" s="202">
        <v>0</v>
      </c>
      <c r="K509" s="202">
        <v>2.7876263884728703</v>
      </c>
      <c r="L509" s="202">
        <v>0</v>
      </c>
      <c r="M509" s="202">
        <v>3.1851955755743444</v>
      </c>
      <c r="N509" s="202">
        <v>0</v>
      </c>
      <c r="O509" s="202">
        <v>0</v>
      </c>
      <c r="P509" s="202">
        <v>0</v>
      </c>
      <c r="Q509" s="202">
        <v>-0.15507472757540008</v>
      </c>
      <c r="R509" s="202">
        <v>0</v>
      </c>
      <c r="S509" s="202">
        <v>0</v>
      </c>
      <c r="T509" s="202">
        <v>0</v>
      </c>
      <c r="U509" s="202">
        <v>0</v>
      </c>
      <c r="V509" s="202">
        <v>0</v>
      </c>
      <c r="W509" s="202">
        <v>0</v>
      </c>
      <c r="X509" s="202">
        <v>0</v>
      </c>
      <c r="Y509" s="202">
        <v>0</v>
      </c>
      <c r="Z509" s="202">
        <v>1.5779189630139316</v>
      </c>
      <c r="AA509" s="202">
        <v>0</v>
      </c>
      <c r="AB509" s="202">
        <v>0</v>
      </c>
      <c r="AC509" s="202">
        <v>0.19547879708899787</v>
      </c>
      <c r="AD509" s="202">
        <v>0</v>
      </c>
      <c r="AE509" s="202">
        <v>0</v>
      </c>
      <c r="AF509" s="202">
        <v>0</v>
      </c>
      <c r="AG509" s="202">
        <v>0</v>
      </c>
      <c r="AH509" s="202">
        <v>0</v>
      </c>
      <c r="AI509" s="202">
        <v>0</v>
      </c>
      <c r="AJ509" s="656">
        <v>0</v>
      </c>
    </row>
    <row r="510" spans="1:36" s="479" customFormat="1" ht="15" x14ac:dyDescent="0.2">
      <c r="A510" s="33"/>
      <c r="B510" s="200"/>
      <c r="C510" s="200"/>
      <c r="D510" s="200" t="s">
        <v>39</v>
      </c>
      <c r="E510" s="200"/>
      <c r="F510" s="200"/>
      <c r="G510" s="202">
        <v>0</v>
      </c>
      <c r="H510" s="202">
        <v>2.4462813578194984</v>
      </c>
      <c r="I510" s="202">
        <v>0</v>
      </c>
      <c r="J510" s="202">
        <v>2.2176190945144842</v>
      </c>
      <c r="K510" s="202">
        <v>13.349663051290186</v>
      </c>
      <c r="L510" s="202">
        <v>0</v>
      </c>
      <c r="M510" s="202">
        <v>19.171020191468539</v>
      </c>
      <c r="N510" s="202">
        <v>0</v>
      </c>
      <c r="O510" s="202">
        <v>21.502401222081982</v>
      </c>
      <c r="P510" s="202">
        <v>4.1233255356523628</v>
      </c>
      <c r="Q510" s="202">
        <v>0</v>
      </c>
      <c r="R510" s="202">
        <v>3.0147320370405639</v>
      </c>
      <c r="S510" s="202">
        <v>4.7919562216420601</v>
      </c>
      <c r="T510" s="202">
        <v>9.0621229982609837</v>
      </c>
      <c r="U510" s="202">
        <v>3.3723890369268905</v>
      </c>
      <c r="V510" s="202">
        <v>5.1246358001807621</v>
      </c>
      <c r="W510" s="202">
        <v>20.87654620018969</v>
      </c>
      <c r="X510" s="202">
        <v>2.2176190945144842</v>
      </c>
      <c r="Y510" s="202">
        <v>2.9225986772612078</v>
      </c>
      <c r="Z510" s="202">
        <v>25.811934834983134</v>
      </c>
      <c r="AA510" s="202">
        <v>2.2526347427160105</v>
      </c>
      <c r="AB510" s="202">
        <v>1.7172232835750325</v>
      </c>
      <c r="AC510" s="202">
        <v>24.732993962773328</v>
      </c>
      <c r="AD510" s="202">
        <v>4.3860619650523294</v>
      </c>
      <c r="AE510" s="202">
        <v>4.914037064843054</v>
      </c>
      <c r="AF510" s="202">
        <v>0.46239519294693993</v>
      </c>
      <c r="AG510" s="202">
        <v>15.053135449502458</v>
      </c>
      <c r="AH510" s="202">
        <v>25.266372410048994</v>
      </c>
      <c r="AI510" s="202">
        <v>7.073868417083358E-2</v>
      </c>
      <c r="AJ510" s="656">
        <v>9.4086447204290042</v>
      </c>
    </row>
    <row r="511" spans="1:36" s="479" customFormat="1" ht="15" x14ac:dyDescent="0.2">
      <c r="A511" s="33"/>
      <c r="B511" s="200"/>
      <c r="C511" s="200"/>
      <c r="D511" s="200" t="s">
        <v>40</v>
      </c>
      <c r="E511" s="200"/>
      <c r="F511" s="200"/>
      <c r="G511" s="202">
        <v>0</v>
      </c>
      <c r="H511" s="202">
        <v>0</v>
      </c>
      <c r="I511" s="202">
        <v>0</v>
      </c>
      <c r="J511" s="202">
        <v>0</v>
      </c>
      <c r="K511" s="202">
        <v>0</v>
      </c>
      <c r="L511" s="202">
        <v>0</v>
      </c>
      <c r="M511" s="202">
        <v>0</v>
      </c>
      <c r="N511" s="202">
        <v>0</v>
      </c>
      <c r="O511" s="202">
        <v>0</v>
      </c>
      <c r="P511" s="202">
        <v>0</v>
      </c>
      <c r="Q511" s="202">
        <v>-0.10379497531211204</v>
      </c>
      <c r="R511" s="202">
        <v>0</v>
      </c>
      <c r="S511" s="202">
        <v>0</v>
      </c>
      <c r="T511" s="202">
        <v>0</v>
      </c>
      <c r="U511" s="202">
        <v>0</v>
      </c>
      <c r="V511" s="202">
        <v>0</v>
      </c>
      <c r="W511" s="202">
        <v>0</v>
      </c>
      <c r="X511" s="202">
        <v>0</v>
      </c>
      <c r="Y511" s="202">
        <v>0</v>
      </c>
      <c r="Z511" s="202">
        <v>0</v>
      </c>
      <c r="AA511" s="202">
        <v>0</v>
      </c>
      <c r="AB511" s="202">
        <v>0</v>
      </c>
      <c r="AC511" s="202">
        <v>0</v>
      </c>
      <c r="AD511" s="202">
        <v>0</v>
      </c>
      <c r="AE511" s="202">
        <v>0</v>
      </c>
      <c r="AF511" s="202">
        <v>0</v>
      </c>
      <c r="AG511" s="202">
        <v>0</v>
      </c>
      <c r="AH511" s="202">
        <v>0</v>
      </c>
      <c r="AI511" s="202">
        <v>0</v>
      </c>
      <c r="AJ511" s="656">
        <v>0</v>
      </c>
    </row>
    <row r="512" spans="1:36" s="479" customFormat="1" ht="15" x14ac:dyDescent="0.2">
      <c r="A512" s="33"/>
      <c r="B512" s="200"/>
      <c r="C512" s="200"/>
      <c r="D512" s="200" t="s">
        <v>41</v>
      </c>
      <c r="E512" s="200"/>
      <c r="F512" s="200"/>
      <c r="G512" s="202">
        <v>0</v>
      </c>
      <c r="H512" s="202">
        <v>2.1568445436100379</v>
      </c>
      <c r="I512" s="202">
        <v>0</v>
      </c>
      <c r="J512" s="202">
        <v>1.9552369266601435</v>
      </c>
      <c r="K512" s="202">
        <v>14.657005131856113</v>
      </c>
      <c r="L512" s="202">
        <v>0</v>
      </c>
      <c r="M512" s="202">
        <v>20.201314656303417</v>
      </c>
      <c r="N512" s="202">
        <v>0</v>
      </c>
      <c r="O512" s="202">
        <v>18.958300361533201</v>
      </c>
      <c r="P512" s="202">
        <v>3.6354657875604617</v>
      </c>
      <c r="Q512" s="202">
        <v>0</v>
      </c>
      <c r="R512" s="202">
        <v>2.6580378106356388</v>
      </c>
      <c r="S512" s="202">
        <v>4.2249860576460589</v>
      </c>
      <c r="T512" s="202">
        <v>7.9899192624941042</v>
      </c>
      <c r="U512" s="202">
        <v>2.9733778863889673</v>
      </c>
      <c r="V512" s="202">
        <v>4.5183039670713532</v>
      </c>
      <c r="W512" s="202">
        <v>18.406494664799062</v>
      </c>
      <c r="X512" s="202">
        <v>1.9552369266601435</v>
      </c>
      <c r="Y512" s="202">
        <v>2.5768053989633795</v>
      </c>
      <c r="Z512" s="202">
        <v>24.392017996356063</v>
      </c>
      <c r="AA512" s="202">
        <v>1.9861096263694475</v>
      </c>
      <c r="AB512" s="202">
        <v>1.5140464760931271</v>
      </c>
      <c r="AC512" s="202">
        <v>22.00909454464275</v>
      </c>
      <c r="AD512" s="202">
        <v>3.8671160155064461</v>
      </c>
      <c r="AE512" s="202">
        <v>4.3326226545958386</v>
      </c>
      <c r="AF512" s="202">
        <v>0.40768595391172757</v>
      </c>
      <c r="AG512" s="202">
        <v>13.272092743829774</v>
      </c>
      <c r="AH512" s="202">
        <v>22.276929550739929</v>
      </c>
      <c r="AI512" s="202">
        <v>6.2369091146576891E-2</v>
      </c>
      <c r="AJ512" s="656">
        <v>8.2954415538329194</v>
      </c>
    </row>
    <row r="513" spans="1:36" s="479" customFormat="1" ht="15" x14ac:dyDescent="0.2">
      <c r="A513" s="33"/>
      <c r="B513" s="216"/>
      <c r="C513" s="216"/>
      <c r="D513" s="216" t="s">
        <v>42</v>
      </c>
      <c r="E513" s="216"/>
      <c r="F513" s="216"/>
      <c r="G513" s="202">
        <v>0</v>
      </c>
      <c r="H513" s="202">
        <v>0</v>
      </c>
      <c r="I513" s="202">
        <v>0</v>
      </c>
      <c r="J513" s="202">
        <v>0</v>
      </c>
      <c r="K513" s="202">
        <v>0</v>
      </c>
      <c r="L513" s="202">
        <v>0</v>
      </c>
      <c r="M513" s="202">
        <v>0</v>
      </c>
      <c r="N513" s="202">
        <v>0</v>
      </c>
      <c r="O513" s="202">
        <v>0</v>
      </c>
      <c r="P513" s="202">
        <v>0</v>
      </c>
      <c r="Q513" s="202">
        <v>0</v>
      </c>
      <c r="R513" s="202">
        <v>0</v>
      </c>
      <c r="S513" s="202">
        <v>0</v>
      </c>
      <c r="T513" s="202">
        <v>0</v>
      </c>
      <c r="U513" s="202">
        <v>0</v>
      </c>
      <c r="V513" s="202">
        <v>0</v>
      </c>
      <c r="W513" s="202">
        <v>0</v>
      </c>
      <c r="X513" s="202">
        <v>0</v>
      </c>
      <c r="Y513" s="202">
        <v>0</v>
      </c>
      <c r="Z513" s="202">
        <v>0</v>
      </c>
      <c r="AA513" s="202">
        <v>0</v>
      </c>
      <c r="AB513" s="202">
        <v>0</v>
      </c>
      <c r="AC513" s="202">
        <v>0</v>
      </c>
      <c r="AD513" s="202">
        <v>0</v>
      </c>
      <c r="AE513" s="202">
        <v>0</v>
      </c>
      <c r="AF513" s="202">
        <v>0</v>
      </c>
      <c r="AG513" s="202">
        <v>0</v>
      </c>
      <c r="AH513" s="202">
        <v>0</v>
      </c>
      <c r="AI513" s="202">
        <v>0</v>
      </c>
      <c r="AJ513" s="656">
        <v>0</v>
      </c>
    </row>
    <row r="514" spans="1:36" s="479" customFormat="1" ht="15" x14ac:dyDescent="0.2">
      <c r="A514" s="33"/>
      <c r="B514" s="216"/>
      <c r="C514" s="216"/>
      <c r="D514" s="216" t="s">
        <v>43</v>
      </c>
      <c r="E514" s="216"/>
      <c r="F514" s="216"/>
      <c r="G514" s="202">
        <v>4.4283376409574385E-20</v>
      </c>
      <c r="H514" s="202">
        <v>2.2740136745479345</v>
      </c>
      <c r="I514" s="202">
        <v>4.196701590134954E-20</v>
      </c>
      <c r="J514" s="202">
        <v>4.0813223712907447E-20</v>
      </c>
      <c r="K514" s="202">
        <v>6.2092264515826123</v>
      </c>
      <c r="L514" s="202">
        <v>4.0623711383346792E-20</v>
      </c>
      <c r="M514" s="202">
        <v>6.357980194519758</v>
      </c>
      <c r="N514" s="202">
        <v>4.081665333247723E-20</v>
      </c>
      <c r="O514" s="202">
        <v>6.1848304756735963</v>
      </c>
      <c r="P514" s="202">
        <v>3.0102867830767486</v>
      </c>
      <c r="Q514" s="202">
        <v>2.906960633433946</v>
      </c>
      <c r="R514" s="202">
        <v>2.2628415961255026</v>
      </c>
      <c r="S514" s="202">
        <v>2.7548850952223978</v>
      </c>
      <c r="T514" s="202">
        <v>4.7985248626233377</v>
      </c>
      <c r="U514" s="202">
        <v>2.3021470391933314</v>
      </c>
      <c r="V514" s="202">
        <v>2.7089161244990563</v>
      </c>
      <c r="W514" s="202">
        <v>4.9824814190149374</v>
      </c>
      <c r="X514" s="202">
        <v>4.0813223712907447E-20</v>
      </c>
      <c r="Y514" s="202">
        <v>2.0187554579392519</v>
      </c>
      <c r="Z514" s="202">
        <v>6.5192188664861606</v>
      </c>
      <c r="AA514" s="202">
        <v>2.3059721309053232</v>
      </c>
      <c r="AB514" s="202">
        <v>2.2648714664296921</v>
      </c>
      <c r="AC514" s="202">
        <v>5.3446864235450153</v>
      </c>
      <c r="AD514" s="202">
        <v>2.527031599455587</v>
      </c>
      <c r="AE514" s="202">
        <v>2.2920082221801574</v>
      </c>
      <c r="AF514" s="202">
        <v>4.2707565906641731E-20</v>
      </c>
      <c r="AG514" s="202">
        <v>3.7463190868845744</v>
      </c>
      <c r="AH514" s="202">
        <v>7.2709358779716311</v>
      </c>
      <c r="AI514" s="202">
        <v>4.3073682924627833E-20</v>
      </c>
      <c r="AJ514" s="656">
        <v>3.8978498408174143</v>
      </c>
    </row>
    <row r="515" spans="1:36" s="479" customFormat="1" ht="15" x14ac:dyDescent="0.2">
      <c r="A515" s="33"/>
      <c r="B515" s="216"/>
      <c r="C515" s="216"/>
      <c r="D515" s="216" t="s">
        <v>44</v>
      </c>
      <c r="E515" s="216"/>
      <c r="F515" s="216"/>
      <c r="G515" s="202">
        <v>0</v>
      </c>
      <c r="H515" s="202">
        <v>0</v>
      </c>
      <c r="I515" s="202">
        <v>0</v>
      </c>
      <c r="J515" s="202">
        <v>0</v>
      </c>
      <c r="K515" s="202">
        <v>0</v>
      </c>
      <c r="L515" s="202">
        <v>0</v>
      </c>
      <c r="M515" s="202">
        <v>0</v>
      </c>
      <c r="N515" s="202">
        <v>0</v>
      </c>
      <c r="O515" s="202">
        <v>0</v>
      </c>
      <c r="P515" s="202">
        <v>0</v>
      </c>
      <c r="Q515" s="202">
        <v>0</v>
      </c>
      <c r="R515" s="202">
        <v>0</v>
      </c>
      <c r="S515" s="202">
        <v>0</v>
      </c>
      <c r="T515" s="202">
        <v>0</v>
      </c>
      <c r="U515" s="202">
        <v>0</v>
      </c>
      <c r="V515" s="202">
        <v>0</v>
      </c>
      <c r="W515" s="202">
        <v>0</v>
      </c>
      <c r="X515" s="202">
        <v>0</v>
      </c>
      <c r="Y515" s="202">
        <v>0</v>
      </c>
      <c r="Z515" s="202">
        <v>0</v>
      </c>
      <c r="AA515" s="202">
        <v>0</v>
      </c>
      <c r="AB515" s="202">
        <v>0</v>
      </c>
      <c r="AC515" s="202">
        <v>0</v>
      </c>
      <c r="AD515" s="202">
        <v>0</v>
      </c>
      <c r="AE515" s="202">
        <v>0</v>
      </c>
      <c r="AF515" s="202">
        <v>0</v>
      </c>
      <c r="AG515" s="202">
        <v>0</v>
      </c>
      <c r="AH515" s="202">
        <v>0</v>
      </c>
      <c r="AI515" s="202">
        <v>0</v>
      </c>
      <c r="AJ515" s="656">
        <v>0</v>
      </c>
    </row>
    <row r="516" spans="1:36" s="479" customFormat="1" ht="15" x14ac:dyDescent="0.2">
      <c r="A516" s="33"/>
      <c r="B516" s="199"/>
      <c r="C516" s="199"/>
      <c r="D516" s="199" t="s">
        <v>564</v>
      </c>
      <c r="E516" s="199"/>
      <c r="F516" s="199"/>
      <c r="G516" s="198">
        <v>15.349296672422167</v>
      </c>
      <c r="H516" s="198">
        <v>26.415572943220113</v>
      </c>
      <c r="I516" s="198">
        <v>14.451222719212527</v>
      </c>
      <c r="J516" s="198">
        <v>22.603068380102144</v>
      </c>
      <c r="K516" s="198">
        <v>68.762616870134806</v>
      </c>
      <c r="L516" s="198">
        <v>17.895116804507083</v>
      </c>
      <c r="M516" s="198">
        <v>90.526646769885105</v>
      </c>
      <c r="N516" s="198">
        <v>15.011083912635137</v>
      </c>
      <c r="O516" s="198">
        <v>87.517351683795184</v>
      </c>
      <c r="P516" s="198">
        <v>29.634115919619035</v>
      </c>
      <c r="Q516" s="198">
        <v>21.180533295354508</v>
      </c>
      <c r="R516" s="198">
        <v>26.077074021044261</v>
      </c>
      <c r="S516" s="198">
        <v>27.920090932491664</v>
      </c>
      <c r="T516" s="198">
        <v>48.339425806368396</v>
      </c>
      <c r="U516" s="198">
        <v>30.244755176156577</v>
      </c>
      <c r="V516" s="198">
        <v>34.420502210738533</v>
      </c>
      <c r="W516" s="198">
        <v>84.898389907260366</v>
      </c>
      <c r="X516" s="198">
        <v>22.603068380102144</v>
      </c>
      <c r="Y516" s="198">
        <v>22.698774683376794</v>
      </c>
      <c r="Z516" s="198">
        <v>101.51903757704231</v>
      </c>
      <c r="AA516" s="198">
        <v>31.881119925025217</v>
      </c>
      <c r="AB516" s="198">
        <v>24.857825984334966</v>
      </c>
      <c r="AC516" s="198">
        <v>93.400610213849461</v>
      </c>
      <c r="AD516" s="198">
        <v>31.607837361193951</v>
      </c>
      <c r="AE516" s="198">
        <v>36.333184533916011</v>
      </c>
      <c r="AF516" s="198">
        <v>18.30444502493744</v>
      </c>
      <c r="AG516" s="198">
        <v>66.848118427453684</v>
      </c>
      <c r="AH516" s="198">
        <v>96.513793546991408</v>
      </c>
      <c r="AI516" s="198">
        <v>15.514928500281542</v>
      </c>
      <c r="AJ516" s="657">
        <v>48.905244139992817</v>
      </c>
    </row>
    <row r="517" spans="1:36" s="479" customFormat="1" ht="15" x14ac:dyDescent="0.2">
      <c r="A517" s="33"/>
      <c r="B517" s="224"/>
      <c r="C517" s="224"/>
      <c r="D517" s="224"/>
      <c r="E517" s="224"/>
      <c r="F517" s="224"/>
      <c r="G517" s="202"/>
      <c r="H517" s="202"/>
      <c r="I517" s="202"/>
      <c r="J517" s="202"/>
      <c r="K517" s="202"/>
      <c r="L517" s="202"/>
      <c r="M517" s="202"/>
      <c r="N517" s="202"/>
      <c r="O517" s="202"/>
      <c r="P517" s="202"/>
      <c r="Q517" s="202"/>
      <c r="R517" s="202"/>
      <c r="S517" s="202"/>
      <c r="T517" s="202"/>
      <c r="U517" s="202"/>
      <c r="V517" s="202"/>
      <c r="W517" s="202"/>
      <c r="X517" s="202"/>
      <c r="Y517" s="202"/>
      <c r="Z517" s="202"/>
      <c r="AA517" s="202"/>
      <c r="AB517" s="202"/>
      <c r="AC517" s="202"/>
      <c r="AD517" s="202"/>
      <c r="AE517" s="202"/>
      <c r="AF517" s="202"/>
      <c r="AG517" s="202"/>
      <c r="AH517" s="202"/>
      <c r="AI517" s="202"/>
      <c r="AJ517" s="656"/>
    </row>
    <row r="518" spans="1:36" s="479" customFormat="1" ht="30" x14ac:dyDescent="0.2">
      <c r="A518" s="33"/>
      <c r="B518" s="205"/>
      <c r="C518" s="205"/>
      <c r="D518" s="205" t="s">
        <v>565</v>
      </c>
      <c r="E518" s="205"/>
      <c r="F518" s="205"/>
      <c r="G518" s="197" t="s">
        <v>543</v>
      </c>
      <c r="H518" s="197" t="s">
        <v>543</v>
      </c>
      <c r="I518" s="197" t="s">
        <v>543</v>
      </c>
      <c r="J518" s="197" t="s">
        <v>543</v>
      </c>
      <c r="K518" s="197" t="s">
        <v>543</v>
      </c>
      <c r="L518" s="197" t="s">
        <v>543</v>
      </c>
      <c r="M518" s="197" t="s">
        <v>543</v>
      </c>
      <c r="N518" s="197" t="s">
        <v>543</v>
      </c>
      <c r="O518" s="197" t="s">
        <v>543</v>
      </c>
      <c r="P518" s="197" t="s">
        <v>543</v>
      </c>
      <c r="Q518" s="197" t="s">
        <v>543</v>
      </c>
      <c r="R518" s="197" t="s">
        <v>543</v>
      </c>
      <c r="S518" s="197" t="s">
        <v>543</v>
      </c>
      <c r="T518" s="197" t="s">
        <v>543</v>
      </c>
      <c r="U518" s="197" t="s">
        <v>543</v>
      </c>
      <c r="V518" s="197" t="s">
        <v>543</v>
      </c>
      <c r="W518" s="197" t="s">
        <v>543</v>
      </c>
      <c r="X518" s="197" t="s">
        <v>543</v>
      </c>
      <c r="Y518" s="197" t="s">
        <v>543</v>
      </c>
      <c r="Z518" s="197" t="s">
        <v>543</v>
      </c>
      <c r="AA518" s="197" t="s">
        <v>543</v>
      </c>
      <c r="AB518" s="197" t="s">
        <v>543</v>
      </c>
      <c r="AC518" s="197" t="s">
        <v>543</v>
      </c>
      <c r="AD518" s="197" t="s">
        <v>543</v>
      </c>
      <c r="AE518" s="197" t="s">
        <v>543</v>
      </c>
      <c r="AF518" s="197" t="s">
        <v>543</v>
      </c>
      <c r="AG518" s="197" t="s">
        <v>543</v>
      </c>
      <c r="AH518" s="197" t="s">
        <v>543</v>
      </c>
      <c r="AI518" s="197" t="s">
        <v>543</v>
      </c>
      <c r="AJ518" s="658" t="s">
        <v>543</v>
      </c>
    </row>
    <row r="519" spans="1:36" s="479" customFormat="1" ht="15" x14ac:dyDescent="0.2">
      <c r="A519" s="33"/>
      <c r="B519" s="199"/>
      <c r="C519" s="199"/>
      <c r="D519" s="199" t="s">
        <v>16</v>
      </c>
      <c r="E519" s="199"/>
      <c r="F519" s="199"/>
      <c r="G519" s="198">
        <v>8.8567840794209438</v>
      </c>
      <c r="H519" s="198">
        <v>8.9468503335729039</v>
      </c>
      <c r="I519" s="198">
        <v>9.8002057605900657</v>
      </c>
      <c r="J519" s="198">
        <v>11.095905310195077</v>
      </c>
      <c r="K519" s="198">
        <v>15.712482298123771</v>
      </c>
      <c r="L519" s="198">
        <v>9.4208208083877061</v>
      </c>
      <c r="M519" s="198">
        <v>19.339412871818933</v>
      </c>
      <c r="N519" s="198">
        <v>7.5503252823293057</v>
      </c>
      <c r="O519" s="198">
        <v>18.251635107499126</v>
      </c>
      <c r="P519" s="198">
        <v>10.448343278262676</v>
      </c>
      <c r="Q519" s="198">
        <v>6.5948470306114899</v>
      </c>
      <c r="R519" s="198">
        <v>9.7001787589438386</v>
      </c>
      <c r="S519" s="198">
        <v>11.897278362881986</v>
      </c>
      <c r="T519" s="198">
        <v>11.757985510392178</v>
      </c>
      <c r="U519" s="198">
        <v>10.561583297615401</v>
      </c>
      <c r="V519" s="198">
        <v>11.1732696463339</v>
      </c>
      <c r="W519" s="198">
        <v>17.480044539605181</v>
      </c>
      <c r="X519" s="198">
        <v>11.095905310195077</v>
      </c>
      <c r="Y519" s="198">
        <v>10.642793746442011</v>
      </c>
      <c r="Z519" s="198">
        <v>20.409704368153321</v>
      </c>
      <c r="AA519" s="198">
        <v>10.403078547124949</v>
      </c>
      <c r="AB519" s="198">
        <v>9.0156129864973451</v>
      </c>
      <c r="AC519" s="198">
        <v>18.969298711294211</v>
      </c>
      <c r="AD519" s="198">
        <v>10.247792546807155</v>
      </c>
      <c r="AE519" s="198">
        <v>10.870407669438546</v>
      </c>
      <c r="AF519" s="198">
        <v>9.5655370443780043</v>
      </c>
      <c r="AG519" s="198">
        <v>15.040833777498701</v>
      </c>
      <c r="AH519" s="198">
        <v>18.079810835852445</v>
      </c>
      <c r="AI519" s="198">
        <v>9.5081899494228246</v>
      </c>
      <c r="AJ519" s="657">
        <v>13.772225111567526</v>
      </c>
    </row>
    <row r="520" spans="1:36" s="479" customFormat="1" ht="15" x14ac:dyDescent="0.2">
      <c r="A520" s="33"/>
      <c r="B520" s="216"/>
      <c r="C520" s="216"/>
      <c r="D520" s="216" t="s">
        <v>17</v>
      </c>
      <c r="E520" s="216"/>
      <c r="F520" s="216"/>
      <c r="G520" s="202">
        <v>2.7497350536097844</v>
      </c>
      <c r="H520" s="202">
        <v>2.3977204431516546</v>
      </c>
      <c r="I520" s="202">
        <v>2.7797201522882733</v>
      </c>
      <c r="J520" s="202">
        <v>4.0895726187028343</v>
      </c>
      <c r="K520" s="202">
        <v>2.5903304289233082</v>
      </c>
      <c r="L520" s="202">
        <v>2.6595641841125714</v>
      </c>
      <c r="M520" s="202">
        <v>2.5223184445110043</v>
      </c>
      <c r="N520" s="202">
        <v>2.6688863066620998</v>
      </c>
      <c r="O520" s="202">
        <v>2.5626224675020781</v>
      </c>
      <c r="P520" s="202">
        <v>2.4523657206605445</v>
      </c>
      <c r="Q520" s="202">
        <v>2.2932953716505606</v>
      </c>
      <c r="R520" s="202">
        <v>2.3665766546965985</v>
      </c>
      <c r="S520" s="202">
        <v>2.3551064392543939</v>
      </c>
      <c r="T520" s="202">
        <v>2.6222029603151404</v>
      </c>
      <c r="U520" s="202">
        <v>2.3567456053612248</v>
      </c>
      <c r="V520" s="202">
        <v>2.2765171494557563</v>
      </c>
      <c r="W520" s="202">
        <v>6.9778823179941192</v>
      </c>
      <c r="X520" s="202">
        <v>4.0895726187028343</v>
      </c>
      <c r="Y520" s="202">
        <v>2.7210071678834842</v>
      </c>
      <c r="Z520" s="202">
        <v>8.817454479357572</v>
      </c>
      <c r="AA520" s="202">
        <v>2.5069299698200234</v>
      </c>
      <c r="AB520" s="202">
        <v>2.3542432812115321</v>
      </c>
      <c r="AC520" s="202">
        <v>7.2624333469371223</v>
      </c>
      <c r="AD520" s="202">
        <v>2.8255982767400352</v>
      </c>
      <c r="AE520" s="202">
        <v>2.5476561422906538</v>
      </c>
      <c r="AF520" s="202">
        <v>2.6065727915957475</v>
      </c>
      <c r="AG520" s="202">
        <v>6.9903878002175386</v>
      </c>
      <c r="AH520" s="202">
        <v>7.3850697374943675</v>
      </c>
      <c r="AI520" s="202">
        <v>2.764542822666376</v>
      </c>
      <c r="AJ520" s="656">
        <v>2.955611439614648</v>
      </c>
    </row>
    <row r="521" spans="1:36" s="479" customFormat="1" ht="15" x14ac:dyDescent="0.2">
      <c r="A521" s="33"/>
      <c r="B521" s="230"/>
      <c r="C521" s="230"/>
      <c r="D521" s="230" t="s">
        <v>18</v>
      </c>
      <c r="E521" s="230"/>
      <c r="F521" s="230"/>
      <c r="G521" s="198">
        <v>2.5911673345536341</v>
      </c>
      <c r="H521" s="198">
        <v>7.3538664327618477</v>
      </c>
      <c r="I521" s="198">
        <v>2.6279259069031973</v>
      </c>
      <c r="J521" s="198">
        <v>3.9142069407015807</v>
      </c>
      <c r="K521" s="198">
        <v>14.423777992626155</v>
      </c>
      <c r="L521" s="198">
        <v>2.506803730546237</v>
      </c>
      <c r="M521" s="198">
        <v>20.488034417520755</v>
      </c>
      <c r="N521" s="198">
        <v>2.5101633653562612</v>
      </c>
      <c r="O521" s="198">
        <v>19.355600347618552</v>
      </c>
      <c r="P521" s="198">
        <v>7.8559522863823448</v>
      </c>
      <c r="Q521" s="198">
        <v>4.6227323929408826</v>
      </c>
      <c r="R521" s="198">
        <v>7.1685361996747154</v>
      </c>
      <c r="S521" s="198">
        <v>10.51168107504806</v>
      </c>
      <c r="T521" s="198">
        <v>11.169728402548419</v>
      </c>
      <c r="U521" s="198">
        <v>8.5287969826919348</v>
      </c>
      <c r="V521" s="198">
        <v>9.0150892852198954</v>
      </c>
      <c r="W521" s="198">
        <v>20.653399171465253</v>
      </c>
      <c r="X521" s="198">
        <v>3.9142069407015807</v>
      </c>
      <c r="Y521" s="198">
        <v>10.247769258123501</v>
      </c>
      <c r="Z521" s="198">
        <v>21.017686317880408</v>
      </c>
      <c r="AA521" s="198">
        <v>5.4442140594041613</v>
      </c>
      <c r="AB521" s="198">
        <v>5.8510469040165924</v>
      </c>
      <c r="AC521" s="198">
        <v>20.181639334996046</v>
      </c>
      <c r="AD521" s="198">
        <v>9.0857075546996722</v>
      </c>
      <c r="AE521" s="198">
        <v>6.9596987360456932</v>
      </c>
      <c r="AF521" s="198">
        <v>2.438955265081562</v>
      </c>
      <c r="AG521" s="198">
        <v>17.946687692432278</v>
      </c>
      <c r="AH521" s="198">
        <v>17.656705749158792</v>
      </c>
      <c r="AI521" s="198">
        <v>2.5889283558097334</v>
      </c>
      <c r="AJ521" s="657">
        <v>9.4339910593762735</v>
      </c>
    </row>
    <row r="522" spans="1:36" s="479" customFormat="1" ht="15" x14ac:dyDescent="0.2">
      <c r="A522" s="33"/>
      <c r="B522" s="216"/>
      <c r="C522" s="216"/>
      <c r="D522" s="216" t="s">
        <v>19</v>
      </c>
      <c r="E522" s="216"/>
      <c r="F522" s="216"/>
      <c r="G522" s="202">
        <v>0</v>
      </c>
      <c r="H522" s="202">
        <v>0</v>
      </c>
      <c r="I522" s="202">
        <v>0</v>
      </c>
      <c r="J522" s="202">
        <v>0</v>
      </c>
      <c r="K522" s="202">
        <v>0</v>
      </c>
      <c r="L522" s="202">
        <v>0</v>
      </c>
      <c r="M522" s="202">
        <v>0</v>
      </c>
      <c r="N522" s="202">
        <v>0</v>
      </c>
      <c r="O522" s="202">
        <v>0</v>
      </c>
      <c r="P522" s="202">
        <v>0</v>
      </c>
      <c r="Q522" s="202">
        <v>0</v>
      </c>
      <c r="R522" s="202">
        <v>0</v>
      </c>
      <c r="S522" s="202">
        <v>0</v>
      </c>
      <c r="T522" s="202">
        <v>0</v>
      </c>
      <c r="U522" s="202">
        <v>0</v>
      </c>
      <c r="V522" s="202">
        <v>0</v>
      </c>
      <c r="W522" s="202">
        <v>0</v>
      </c>
      <c r="X522" s="202">
        <v>0</v>
      </c>
      <c r="Y522" s="202">
        <v>0</v>
      </c>
      <c r="Z522" s="202">
        <v>0</v>
      </c>
      <c r="AA522" s="202">
        <v>0</v>
      </c>
      <c r="AB522" s="202">
        <v>0</v>
      </c>
      <c r="AC522" s="202">
        <v>0</v>
      </c>
      <c r="AD522" s="202">
        <v>0</v>
      </c>
      <c r="AE522" s="202">
        <v>0</v>
      </c>
      <c r="AF522" s="202">
        <v>0</v>
      </c>
      <c r="AG522" s="202">
        <v>0</v>
      </c>
      <c r="AH522" s="202">
        <v>0</v>
      </c>
      <c r="AI522" s="202">
        <v>0</v>
      </c>
      <c r="AJ522" s="656">
        <v>0</v>
      </c>
    </row>
    <row r="523" spans="1:36" s="479" customFormat="1" ht="15" x14ac:dyDescent="0.2">
      <c r="A523" s="33"/>
      <c r="B523" s="216"/>
      <c r="C523" s="216"/>
      <c r="D523" s="216" t="s">
        <v>20</v>
      </c>
      <c r="E523" s="216"/>
      <c r="F523" s="216"/>
      <c r="G523" s="202">
        <v>0</v>
      </c>
      <c r="H523" s="202">
        <v>0</v>
      </c>
      <c r="I523" s="202">
        <v>0</v>
      </c>
      <c r="J523" s="202">
        <v>0</v>
      </c>
      <c r="K523" s="202">
        <v>0</v>
      </c>
      <c r="L523" s="202">
        <v>0</v>
      </c>
      <c r="M523" s="202">
        <v>0</v>
      </c>
      <c r="N523" s="202">
        <v>0</v>
      </c>
      <c r="O523" s="202">
        <v>0</v>
      </c>
      <c r="P523" s="202">
        <v>0</v>
      </c>
      <c r="Q523" s="202">
        <v>0</v>
      </c>
      <c r="R523" s="202">
        <v>0</v>
      </c>
      <c r="S523" s="202">
        <v>0</v>
      </c>
      <c r="T523" s="202">
        <v>0</v>
      </c>
      <c r="U523" s="202">
        <v>0</v>
      </c>
      <c r="V523" s="202">
        <v>0</v>
      </c>
      <c r="W523" s="202">
        <v>0</v>
      </c>
      <c r="X523" s="202">
        <v>0</v>
      </c>
      <c r="Y523" s="202">
        <v>0</v>
      </c>
      <c r="Z523" s="202">
        <v>0</v>
      </c>
      <c r="AA523" s="202">
        <v>0</v>
      </c>
      <c r="AB523" s="202">
        <v>0</v>
      </c>
      <c r="AC523" s="202">
        <v>0</v>
      </c>
      <c r="AD523" s="202">
        <v>0</v>
      </c>
      <c r="AE523" s="202">
        <v>0</v>
      </c>
      <c r="AF523" s="202">
        <v>0</v>
      </c>
      <c r="AG523" s="202">
        <v>0</v>
      </c>
      <c r="AH523" s="202">
        <v>0</v>
      </c>
      <c r="AI523" s="202">
        <v>0</v>
      </c>
      <c r="AJ523" s="656">
        <v>0</v>
      </c>
    </row>
    <row r="524" spans="1:36" s="479" customFormat="1" ht="15" x14ac:dyDescent="0.2">
      <c r="A524" s="33"/>
      <c r="B524" s="216"/>
      <c r="C524" s="216"/>
      <c r="D524" s="216" t="s">
        <v>22</v>
      </c>
      <c r="E524" s="216"/>
      <c r="F524" s="216"/>
      <c r="G524" s="202">
        <v>0</v>
      </c>
      <c r="H524" s="202">
        <v>0</v>
      </c>
      <c r="I524" s="202">
        <v>0</v>
      </c>
      <c r="J524" s="202">
        <v>0</v>
      </c>
      <c r="K524" s="202">
        <v>0</v>
      </c>
      <c r="L524" s="202">
        <v>0</v>
      </c>
      <c r="M524" s="202">
        <v>0</v>
      </c>
      <c r="N524" s="202">
        <v>0</v>
      </c>
      <c r="O524" s="202">
        <v>0</v>
      </c>
      <c r="P524" s="202">
        <v>0</v>
      </c>
      <c r="Q524" s="202">
        <v>0</v>
      </c>
      <c r="R524" s="202">
        <v>0</v>
      </c>
      <c r="S524" s="202">
        <v>0</v>
      </c>
      <c r="T524" s="202">
        <v>0</v>
      </c>
      <c r="U524" s="202">
        <v>0</v>
      </c>
      <c r="V524" s="202">
        <v>0</v>
      </c>
      <c r="W524" s="202">
        <v>0</v>
      </c>
      <c r="X524" s="202">
        <v>0</v>
      </c>
      <c r="Y524" s="202">
        <v>0</v>
      </c>
      <c r="Z524" s="202">
        <v>0</v>
      </c>
      <c r="AA524" s="202">
        <v>0</v>
      </c>
      <c r="AB524" s="202">
        <v>0</v>
      </c>
      <c r="AC524" s="202">
        <v>0</v>
      </c>
      <c r="AD524" s="202">
        <v>0</v>
      </c>
      <c r="AE524" s="202">
        <v>0</v>
      </c>
      <c r="AF524" s="202">
        <v>0</v>
      </c>
      <c r="AG524" s="202">
        <v>0</v>
      </c>
      <c r="AH524" s="202">
        <v>0</v>
      </c>
      <c r="AI524" s="202">
        <v>0</v>
      </c>
      <c r="AJ524" s="656">
        <v>0</v>
      </c>
    </row>
    <row r="525" spans="1:36" s="479" customFormat="1" ht="15" x14ac:dyDescent="0.2">
      <c r="A525" s="33"/>
      <c r="B525" s="216"/>
      <c r="C525" s="216"/>
      <c r="D525" s="216" t="s">
        <v>566</v>
      </c>
      <c r="E525" s="216"/>
      <c r="F525" s="216"/>
      <c r="G525" s="202">
        <v>0</v>
      </c>
      <c r="H525" s="202">
        <v>0</v>
      </c>
      <c r="I525" s="202">
        <v>0</v>
      </c>
      <c r="J525" s="202">
        <v>0</v>
      </c>
      <c r="K525" s="202">
        <v>0</v>
      </c>
      <c r="L525" s="202">
        <v>0</v>
      </c>
      <c r="M525" s="202">
        <v>0</v>
      </c>
      <c r="N525" s="202">
        <v>0</v>
      </c>
      <c r="O525" s="202">
        <v>0</v>
      </c>
      <c r="P525" s="202">
        <v>0</v>
      </c>
      <c r="Q525" s="202">
        <v>0</v>
      </c>
      <c r="R525" s="202">
        <v>0</v>
      </c>
      <c r="S525" s="202">
        <v>0</v>
      </c>
      <c r="T525" s="202">
        <v>0</v>
      </c>
      <c r="U525" s="202">
        <v>0</v>
      </c>
      <c r="V525" s="202">
        <v>0</v>
      </c>
      <c r="W525" s="202">
        <v>0</v>
      </c>
      <c r="X525" s="202">
        <v>0</v>
      </c>
      <c r="Y525" s="202">
        <v>0</v>
      </c>
      <c r="Z525" s="202">
        <v>0</v>
      </c>
      <c r="AA525" s="202">
        <v>0</v>
      </c>
      <c r="AB525" s="202">
        <v>0</v>
      </c>
      <c r="AC525" s="202">
        <v>0</v>
      </c>
      <c r="AD525" s="202">
        <v>0</v>
      </c>
      <c r="AE525" s="202">
        <v>0</v>
      </c>
      <c r="AF525" s="202">
        <v>0</v>
      </c>
      <c r="AG525" s="202">
        <v>0</v>
      </c>
      <c r="AH525" s="202">
        <v>0</v>
      </c>
      <c r="AI525" s="202">
        <v>0</v>
      </c>
      <c r="AJ525" s="656">
        <v>0</v>
      </c>
    </row>
    <row r="526" spans="1:36" s="479" customFormat="1" ht="15" x14ac:dyDescent="0.2">
      <c r="A526" s="33"/>
      <c r="B526" s="216"/>
      <c r="C526" s="216"/>
      <c r="D526" s="216" t="s">
        <v>26</v>
      </c>
      <c r="E526" s="216"/>
      <c r="F526" s="216"/>
      <c r="G526" s="202">
        <v>0</v>
      </c>
      <c r="H526" s="202">
        <v>0</v>
      </c>
      <c r="I526" s="202">
        <v>0</v>
      </c>
      <c r="J526" s="202">
        <v>0</v>
      </c>
      <c r="K526" s="202">
        <v>0</v>
      </c>
      <c r="L526" s="202">
        <v>0</v>
      </c>
      <c r="M526" s="202">
        <v>0</v>
      </c>
      <c r="N526" s="202">
        <v>0</v>
      </c>
      <c r="O526" s="202">
        <v>0</v>
      </c>
      <c r="P526" s="202">
        <v>0</v>
      </c>
      <c r="Q526" s="202">
        <v>0</v>
      </c>
      <c r="R526" s="202">
        <v>0</v>
      </c>
      <c r="S526" s="202">
        <v>0</v>
      </c>
      <c r="T526" s="202">
        <v>0</v>
      </c>
      <c r="U526" s="202">
        <v>0</v>
      </c>
      <c r="V526" s="202">
        <v>0</v>
      </c>
      <c r="W526" s="202">
        <v>0</v>
      </c>
      <c r="X526" s="202">
        <v>0</v>
      </c>
      <c r="Y526" s="202">
        <v>0</v>
      </c>
      <c r="Z526" s="202">
        <v>0</v>
      </c>
      <c r="AA526" s="202">
        <v>0</v>
      </c>
      <c r="AB526" s="202">
        <v>0</v>
      </c>
      <c r="AC526" s="202">
        <v>0</v>
      </c>
      <c r="AD526" s="202">
        <v>0</v>
      </c>
      <c r="AE526" s="202">
        <v>0</v>
      </c>
      <c r="AF526" s="202">
        <v>0</v>
      </c>
      <c r="AG526" s="202">
        <v>0</v>
      </c>
      <c r="AH526" s="202">
        <v>0</v>
      </c>
      <c r="AI526" s="202">
        <v>0</v>
      </c>
      <c r="AJ526" s="656">
        <v>0</v>
      </c>
    </row>
    <row r="527" spans="1:36" s="479" customFormat="1" ht="15" x14ac:dyDescent="0.2">
      <c r="A527" s="33"/>
      <c r="B527" s="216"/>
      <c r="C527" s="216"/>
      <c r="D527" s="216" t="s">
        <v>567</v>
      </c>
      <c r="E527" s="216"/>
      <c r="F527" s="216"/>
      <c r="G527" s="202">
        <v>0</v>
      </c>
      <c r="H527" s="202">
        <v>0</v>
      </c>
      <c r="I527" s="202">
        <v>0</v>
      </c>
      <c r="J527" s="202">
        <v>0</v>
      </c>
      <c r="K527" s="202">
        <v>0</v>
      </c>
      <c r="L527" s="202">
        <v>0</v>
      </c>
      <c r="M527" s="202">
        <v>0</v>
      </c>
      <c r="N527" s="202">
        <v>0</v>
      </c>
      <c r="O527" s="202">
        <v>0</v>
      </c>
      <c r="P527" s="202">
        <v>0</v>
      </c>
      <c r="Q527" s="202">
        <v>0</v>
      </c>
      <c r="R527" s="202">
        <v>0</v>
      </c>
      <c r="S527" s="202">
        <v>0</v>
      </c>
      <c r="T527" s="202">
        <v>0</v>
      </c>
      <c r="U527" s="202">
        <v>0</v>
      </c>
      <c r="V527" s="202">
        <v>0</v>
      </c>
      <c r="W527" s="202">
        <v>0</v>
      </c>
      <c r="X527" s="202">
        <v>0</v>
      </c>
      <c r="Y527" s="202">
        <v>0</v>
      </c>
      <c r="Z527" s="202">
        <v>0</v>
      </c>
      <c r="AA527" s="202">
        <v>0</v>
      </c>
      <c r="AB527" s="202">
        <v>0</v>
      </c>
      <c r="AC527" s="202">
        <v>0</v>
      </c>
      <c r="AD527" s="202">
        <v>0</v>
      </c>
      <c r="AE527" s="202">
        <v>0</v>
      </c>
      <c r="AF527" s="202">
        <v>0</v>
      </c>
      <c r="AG527" s="202">
        <v>0</v>
      </c>
      <c r="AH527" s="202">
        <v>0</v>
      </c>
      <c r="AI527" s="202">
        <v>0</v>
      </c>
      <c r="AJ527" s="656">
        <v>0</v>
      </c>
    </row>
    <row r="528" spans="1:36" s="479" customFormat="1" ht="15" x14ac:dyDescent="0.2">
      <c r="A528" s="33"/>
      <c r="B528" s="216"/>
      <c r="C528" s="216"/>
      <c r="D528" s="216"/>
      <c r="E528" s="216"/>
      <c r="F528" s="216"/>
      <c r="G528" s="202"/>
      <c r="H528" s="202"/>
      <c r="I528" s="202"/>
      <c r="J528" s="202"/>
      <c r="K528" s="202"/>
      <c r="L528" s="202"/>
      <c r="M528" s="202"/>
      <c r="N528" s="202"/>
      <c r="O528" s="202"/>
      <c r="P528" s="202"/>
      <c r="Q528" s="202"/>
      <c r="R528" s="202"/>
      <c r="S528" s="202"/>
      <c r="T528" s="202"/>
      <c r="U528" s="202"/>
      <c r="V528" s="202"/>
      <c r="W528" s="202"/>
      <c r="X528" s="202"/>
      <c r="Y528" s="202"/>
      <c r="Z528" s="202"/>
      <c r="AA528" s="202"/>
      <c r="AB528" s="202"/>
      <c r="AC528" s="202"/>
      <c r="AD528" s="202"/>
      <c r="AE528" s="202"/>
      <c r="AF528" s="202"/>
      <c r="AG528" s="202"/>
      <c r="AH528" s="202"/>
      <c r="AI528" s="202"/>
      <c r="AJ528" s="656"/>
    </row>
    <row r="529" spans="1:36" s="479" customFormat="1" ht="15" x14ac:dyDescent="0.2">
      <c r="A529" s="33"/>
      <c r="B529" s="231"/>
      <c r="C529" s="231"/>
      <c r="D529" s="231" t="s">
        <v>45</v>
      </c>
      <c r="E529" s="231"/>
      <c r="F529" s="231"/>
      <c r="G529" s="228">
        <v>2.7998850475544494</v>
      </c>
      <c r="H529" s="228">
        <v>4.6710314482329993</v>
      </c>
      <c r="I529" s="228">
        <v>2.5749127098551781</v>
      </c>
      <c r="J529" s="228">
        <v>3.9041197952843785</v>
      </c>
      <c r="K529" s="228">
        <v>11.078343759839372</v>
      </c>
      <c r="L529" s="228">
        <v>3.2297217432150367</v>
      </c>
      <c r="M529" s="228">
        <v>14.496007660754</v>
      </c>
      <c r="N529" s="228">
        <v>2.7302439085907979</v>
      </c>
      <c r="O529" s="228">
        <v>13.90557126312747</v>
      </c>
      <c r="P529" s="228">
        <v>5.141812381033219</v>
      </c>
      <c r="Q529" s="228">
        <v>3.6757649385060329</v>
      </c>
      <c r="R529" s="228">
        <v>4.638228756078961</v>
      </c>
      <c r="S529" s="228">
        <v>4.574191581692058</v>
      </c>
      <c r="T529" s="228">
        <v>8.4022366244434625</v>
      </c>
      <c r="U529" s="228">
        <v>5.293108018173716</v>
      </c>
      <c r="V529" s="228">
        <v>5.9780490259297325</v>
      </c>
      <c r="W529" s="228">
        <v>13.977976362946109</v>
      </c>
      <c r="X529" s="228">
        <v>3.9041197952843785</v>
      </c>
      <c r="Y529" s="228">
        <v>3.8351997516124139</v>
      </c>
      <c r="Z529" s="228">
        <v>15.696047269865371</v>
      </c>
      <c r="AA529" s="228">
        <v>5.7242280923835693</v>
      </c>
      <c r="AB529" s="228">
        <v>4.4265653408846033</v>
      </c>
      <c r="AC529" s="228">
        <v>14.970893056850498</v>
      </c>
      <c r="AD529" s="228">
        <v>5.6024808920099698</v>
      </c>
      <c r="AE529" s="228">
        <v>6.5510601130720181</v>
      </c>
      <c r="AF529" s="228">
        <v>3.2415565220504114</v>
      </c>
      <c r="AG529" s="228">
        <v>11.641177459953983</v>
      </c>
      <c r="AH529" s="228">
        <v>15.628716117792827</v>
      </c>
      <c r="AI529" s="228">
        <v>2.7398446663506912</v>
      </c>
      <c r="AJ529" s="659">
        <v>8.3718186208419585</v>
      </c>
    </row>
    <row r="530" spans="1:36" s="479" customFormat="1" ht="15" x14ac:dyDescent="0.2">
      <c r="A530" s="33"/>
      <c r="B530" s="205"/>
      <c r="C530" s="205"/>
      <c r="D530" s="205" t="s">
        <v>568</v>
      </c>
      <c r="E530" s="205"/>
      <c r="F530" s="205"/>
      <c r="G530" s="197" t="s">
        <v>543</v>
      </c>
      <c r="H530" s="197" t="s">
        <v>543</v>
      </c>
      <c r="I530" s="197" t="s">
        <v>543</v>
      </c>
      <c r="J530" s="197" t="s">
        <v>543</v>
      </c>
      <c r="K530" s="197" t="s">
        <v>543</v>
      </c>
      <c r="L530" s="197" t="s">
        <v>543</v>
      </c>
      <c r="M530" s="197" t="s">
        <v>543</v>
      </c>
      <c r="N530" s="197" t="s">
        <v>543</v>
      </c>
      <c r="O530" s="197" t="s">
        <v>543</v>
      </c>
      <c r="P530" s="197" t="s">
        <v>543</v>
      </c>
      <c r="Q530" s="197" t="s">
        <v>543</v>
      </c>
      <c r="R530" s="197" t="s">
        <v>543</v>
      </c>
      <c r="S530" s="197" t="s">
        <v>543</v>
      </c>
      <c r="T530" s="197" t="s">
        <v>543</v>
      </c>
      <c r="U530" s="197" t="s">
        <v>543</v>
      </c>
      <c r="V530" s="197" t="s">
        <v>543</v>
      </c>
      <c r="W530" s="197" t="s">
        <v>543</v>
      </c>
      <c r="X530" s="197" t="s">
        <v>543</v>
      </c>
      <c r="Y530" s="197" t="s">
        <v>543</v>
      </c>
      <c r="Z530" s="197" t="s">
        <v>543</v>
      </c>
      <c r="AA530" s="197" t="s">
        <v>543</v>
      </c>
      <c r="AB530" s="197" t="s">
        <v>543</v>
      </c>
      <c r="AC530" s="197" t="s">
        <v>543</v>
      </c>
      <c r="AD530" s="197" t="s">
        <v>543</v>
      </c>
      <c r="AE530" s="197" t="s">
        <v>543</v>
      </c>
      <c r="AF530" s="197" t="s">
        <v>543</v>
      </c>
      <c r="AG530" s="197" t="s">
        <v>543</v>
      </c>
      <c r="AH530" s="197" t="s">
        <v>543</v>
      </c>
      <c r="AI530" s="197" t="s">
        <v>543</v>
      </c>
      <c r="AJ530" s="658" t="s">
        <v>543</v>
      </c>
    </row>
    <row r="531" spans="1:36" s="479" customFormat="1" ht="15" x14ac:dyDescent="0.2">
      <c r="A531" s="33"/>
      <c r="B531" s="203"/>
      <c r="C531" s="203"/>
      <c r="D531" s="203" t="s">
        <v>28</v>
      </c>
      <c r="E531" s="203"/>
      <c r="F531" s="203"/>
      <c r="G531" s="202"/>
      <c r="H531" s="202"/>
      <c r="I531" s="202"/>
      <c r="J531" s="202"/>
      <c r="K531" s="202"/>
      <c r="L531" s="202"/>
      <c r="M531" s="202"/>
      <c r="N531" s="202"/>
      <c r="O531" s="202"/>
      <c r="P531" s="202"/>
      <c r="Q531" s="202"/>
      <c r="R531" s="202"/>
      <c r="S531" s="202"/>
      <c r="T531" s="202"/>
      <c r="U531" s="202"/>
      <c r="V531" s="202"/>
      <c r="W531" s="202"/>
      <c r="X531" s="202"/>
      <c r="Y531" s="202"/>
      <c r="Z531" s="202"/>
      <c r="AA531" s="202"/>
      <c r="AB531" s="202"/>
      <c r="AC531" s="202"/>
      <c r="AD531" s="202"/>
      <c r="AE531" s="202"/>
      <c r="AF531" s="202"/>
      <c r="AG531" s="202"/>
      <c r="AH531" s="202"/>
      <c r="AI531" s="202"/>
      <c r="AJ531" s="656"/>
    </row>
    <row r="532" spans="1:36" s="479" customFormat="1" ht="15" x14ac:dyDescent="0.2">
      <c r="A532" s="33"/>
      <c r="B532" s="201"/>
      <c r="C532" s="201"/>
      <c r="D532" s="201" t="s">
        <v>15</v>
      </c>
      <c r="E532" s="201"/>
      <c r="F532" s="201"/>
      <c r="G532" s="202">
        <v>0</v>
      </c>
      <c r="H532" s="202">
        <v>0</v>
      </c>
      <c r="I532" s="202">
        <v>0</v>
      </c>
      <c r="J532" s="202">
        <v>0</v>
      </c>
      <c r="K532" s="202">
        <v>0</v>
      </c>
      <c r="L532" s="202">
        <v>0</v>
      </c>
      <c r="M532" s="202">
        <v>0</v>
      </c>
      <c r="N532" s="202">
        <v>0</v>
      </c>
      <c r="O532" s="202">
        <v>0</v>
      </c>
      <c r="P532" s="202">
        <v>0</v>
      </c>
      <c r="Q532" s="202">
        <v>0</v>
      </c>
      <c r="R532" s="202">
        <v>0</v>
      </c>
      <c r="S532" s="202">
        <v>0</v>
      </c>
      <c r="T532" s="202">
        <v>0</v>
      </c>
      <c r="U532" s="202">
        <v>0</v>
      </c>
      <c r="V532" s="202">
        <v>0</v>
      </c>
      <c r="W532" s="202">
        <v>0</v>
      </c>
      <c r="X532" s="202">
        <v>0</v>
      </c>
      <c r="Y532" s="202">
        <v>0</v>
      </c>
      <c r="Z532" s="202">
        <v>0</v>
      </c>
      <c r="AA532" s="202">
        <v>0</v>
      </c>
      <c r="AB532" s="202">
        <v>0</v>
      </c>
      <c r="AC532" s="202">
        <v>0</v>
      </c>
      <c r="AD532" s="202">
        <v>0</v>
      </c>
      <c r="AE532" s="202">
        <v>0</v>
      </c>
      <c r="AF532" s="202">
        <v>0</v>
      </c>
      <c r="AG532" s="202">
        <v>0</v>
      </c>
      <c r="AH532" s="202">
        <v>0</v>
      </c>
      <c r="AI532" s="202">
        <v>0</v>
      </c>
      <c r="AJ532" s="656">
        <v>0</v>
      </c>
    </row>
    <row r="533" spans="1:36" s="479" customFormat="1" ht="15" x14ac:dyDescent="0.2">
      <c r="A533" s="33"/>
      <c r="B533" s="203"/>
      <c r="C533" s="203"/>
      <c r="D533" s="203" t="s">
        <v>29</v>
      </c>
      <c r="E533" s="203"/>
      <c r="F533" s="203"/>
      <c r="G533" s="202"/>
      <c r="H533" s="202"/>
      <c r="I533" s="202"/>
      <c r="J533" s="202"/>
      <c r="K533" s="202"/>
      <c r="L533" s="202"/>
      <c r="M533" s="202"/>
      <c r="N533" s="202"/>
      <c r="O533" s="202"/>
      <c r="P533" s="202"/>
      <c r="Q533" s="202"/>
      <c r="R533" s="202"/>
      <c r="S533" s="202"/>
      <c r="T533" s="202"/>
      <c r="U533" s="202"/>
      <c r="V533" s="202"/>
      <c r="W533" s="202"/>
      <c r="X533" s="202"/>
      <c r="Y533" s="202"/>
      <c r="Z533" s="202"/>
      <c r="AA533" s="202"/>
      <c r="AB533" s="202"/>
      <c r="AC533" s="202"/>
      <c r="AD533" s="202"/>
      <c r="AE533" s="202"/>
      <c r="AF533" s="202"/>
      <c r="AG533" s="202"/>
      <c r="AH533" s="202"/>
      <c r="AI533" s="202"/>
      <c r="AJ533" s="656"/>
    </row>
    <row r="534" spans="1:36" s="479" customFormat="1" ht="15" x14ac:dyDescent="0.2">
      <c r="A534" s="33"/>
      <c r="B534" s="201"/>
      <c r="C534" s="201"/>
      <c r="D534" s="201" t="s">
        <v>30</v>
      </c>
      <c r="E534" s="201"/>
      <c r="F534" s="201"/>
      <c r="G534" s="202">
        <v>1.4012251935167703</v>
      </c>
      <c r="H534" s="202">
        <v>1.2352174810210719</v>
      </c>
      <c r="I534" s="202">
        <v>1.9340435539711007</v>
      </c>
      <c r="J534" s="202">
        <v>1.6558767047528442</v>
      </c>
      <c r="K534" s="202">
        <v>1.6042167164413224</v>
      </c>
      <c r="L534" s="202">
        <v>1.8904301768326641</v>
      </c>
      <c r="M534" s="202">
        <v>2.1498924088857461</v>
      </c>
      <c r="N534" s="202">
        <v>1.1322041278794666</v>
      </c>
      <c r="O534" s="202">
        <v>2.0931306456110086</v>
      </c>
      <c r="P534" s="202">
        <v>1.3102411931301243</v>
      </c>
      <c r="Q534" s="202">
        <v>1.0116045532317437</v>
      </c>
      <c r="R534" s="202">
        <v>1.3093952200005547</v>
      </c>
      <c r="S534" s="202">
        <v>1.4980141603247308</v>
      </c>
      <c r="T534" s="202">
        <v>1.4377805264812056</v>
      </c>
      <c r="U534" s="202">
        <v>1.4519643572287588</v>
      </c>
      <c r="V534" s="202">
        <v>1.3712783461458808</v>
      </c>
      <c r="W534" s="202">
        <v>1.9556161017924245</v>
      </c>
      <c r="X534" s="202">
        <v>1.6558767047528442</v>
      </c>
      <c r="Y534" s="202">
        <v>1.5042641001999111</v>
      </c>
      <c r="Z534" s="202">
        <v>2.0899806975044233</v>
      </c>
      <c r="AA534" s="202">
        <v>1.8310605569501475</v>
      </c>
      <c r="AB534" s="202">
        <v>1.3734494817640821</v>
      </c>
      <c r="AC534" s="202">
        <v>1.8566409763169163</v>
      </c>
      <c r="AD534" s="202">
        <v>1.328031443713916</v>
      </c>
      <c r="AE534" s="202">
        <v>1.5167038965189594</v>
      </c>
      <c r="AF534" s="202">
        <v>1.7860503028835502</v>
      </c>
      <c r="AG534" s="202">
        <v>1.9668448118136013</v>
      </c>
      <c r="AH534" s="202">
        <v>2.0228227148104096</v>
      </c>
      <c r="AI534" s="202">
        <v>1.810499492404599</v>
      </c>
      <c r="AJ534" s="656">
        <v>1.8168983567068273</v>
      </c>
    </row>
    <row r="535" spans="1:36" s="479" customFormat="1" ht="15" x14ac:dyDescent="0.2">
      <c r="A535" s="33"/>
      <c r="B535" s="216"/>
      <c r="C535" s="216"/>
      <c r="D535" s="216" t="s">
        <v>31</v>
      </c>
      <c r="E535" s="216"/>
      <c r="F535" s="216"/>
      <c r="G535" s="202"/>
      <c r="H535" s="202"/>
      <c r="I535" s="202"/>
      <c r="J535" s="202"/>
      <c r="K535" s="202"/>
      <c r="L535" s="202"/>
      <c r="M535" s="202"/>
      <c r="N535" s="202"/>
      <c r="O535" s="202"/>
      <c r="P535" s="202"/>
      <c r="Q535" s="202"/>
      <c r="R535" s="202"/>
      <c r="S535" s="202"/>
      <c r="T535" s="202"/>
      <c r="U535" s="202"/>
      <c r="V535" s="202"/>
      <c r="W535" s="202"/>
      <c r="X535" s="202"/>
      <c r="Y535" s="202"/>
      <c r="Z535" s="202"/>
      <c r="AA535" s="202"/>
      <c r="AB535" s="202"/>
      <c r="AC535" s="202"/>
      <c r="AD535" s="202"/>
      <c r="AE535" s="202"/>
      <c r="AF535" s="202"/>
      <c r="AG535" s="202"/>
      <c r="AH535" s="202"/>
      <c r="AI535" s="202"/>
      <c r="AJ535" s="656"/>
    </row>
    <row r="536" spans="1:36" s="479" customFormat="1" ht="15" x14ac:dyDescent="0.2">
      <c r="A536" s="33"/>
      <c r="B536" s="200"/>
      <c r="C536" s="200"/>
      <c r="D536" s="200" t="s">
        <v>26</v>
      </c>
      <c r="E536" s="200"/>
      <c r="F536" s="200"/>
      <c r="G536" s="202">
        <v>4.1716880773163068</v>
      </c>
      <c r="H536" s="202">
        <v>3.0529647475564938</v>
      </c>
      <c r="I536" s="202">
        <v>3.7767999960220853</v>
      </c>
      <c r="J536" s="202">
        <v>3.090785278050316</v>
      </c>
      <c r="K536" s="202">
        <v>4.6545843588033113</v>
      </c>
      <c r="L536" s="202">
        <v>4.4142756969390708</v>
      </c>
      <c r="M536" s="202">
        <v>5.4527750265641455</v>
      </c>
      <c r="N536" s="202">
        <v>3.5949216622681868</v>
      </c>
      <c r="O536" s="202">
        <v>5.3588694071815297</v>
      </c>
      <c r="P536" s="202">
        <v>2.5129048261492084</v>
      </c>
      <c r="Q536" s="202">
        <v>2.2420136301633988</v>
      </c>
      <c r="R536" s="202">
        <v>2.7821110727879663</v>
      </c>
      <c r="S536" s="202">
        <v>2.5398157003159527</v>
      </c>
      <c r="T536" s="202">
        <v>2.472552856094715</v>
      </c>
      <c r="U536" s="202">
        <v>3.2793856692611012</v>
      </c>
      <c r="V536" s="202">
        <v>3.0340076122745305</v>
      </c>
      <c r="W536" s="202">
        <v>5.4048249642746597</v>
      </c>
      <c r="X536" s="202">
        <v>3.090785278050316</v>
      </c>
      <c r="Y536" s="202">
        <v>2.857955521478023</v>
      </c>
      <c r="Z536" s="202">
        <v>5.279032159250491</v>
      </c>
      <c r="AA536" s="202">
        <v>3.7965135495273157</v>
      </c>
      <c r="AB536" s="202">
        <v>3.3062793406243123</v>
      </c>
      <c r="AC536" s="202">
        <v>5.1560289290140187</v>
      </c>
      <c r="AD536" s="202">
        <v>2.9136751025925167</v>
      </c>
      <c r="AE536" s="202">
        <v>3.2244980471110671</v>
      </c>
      <c r="AF536" s="202">
        <v>4.0920795937156162</v>
      </c>
      <c r="AG536" s="202">
        <v>5.5820269562236868</v>
      </c>
      <c r="AH536" s="202">
        <v>2.3499334241561356</v>
      </c>
      <c r="AI536" s="202">
        <v>3.2152128370402462</v>
      </c>
      <c r="AJ536" s="656">
        <v>2.4991713150959352</v>
      </c>
    </row>
    <row r="537" spans="1:36" s="479" customFormat="1" ht="15" x14ac:dyDescent="0.2">
      <c r="A537" s="33"/>
      <c r="B537" s="200"/>
      <c r="C537" s="200"/>
      <c r="D537" s="200" t="s">
        <v>32</v>
      </c>
      <c r="E537" s="200"/>
      <c r="F537" s="200"/>
      <c r="G537" s="202">
        <v>2.328229813731804</v>
      </c>
      <c r="H537" s="202">
        <v>1.698445473178446</v>
      </c>
      <c r="I537" s="202">
        <v>3.1122582678616451</v>
      </c>
      <c r="J537" s="202">
        <v>3.1334457760056167</v>
      </c>
      <c r="K537" s="202">
        <v>0</v>
      </c>
      <c r="L537" s="202">
        <v>2.1940630523051743</v>
      </c>
      <c r="M537" s="202">
        <v>0</v>
      </c>
      <c r="N537" s="202">
        <v>2.054112615310578</v>
      </c>
      <c r="O537" s="202">
        <v>0</v>
      </c>
      <c r="P537" s="202">
        <v>1.7248731061965377</v>
      </c>
      <c r="Q537" s="202">
        <v>1.6506099043243894</v>
      </c>
      <c r="R537" s="202">
        <v>1.560482779175546</v>
      </c>
      <c r="S537" s="202">
        <v>1.8377331626403961</v>
      </c>
      <c r="T537" s="202">
        <v>1.5813902336947145</v>
      </c>
      <c r="U537" s="202">
        <v>2.1284095870391333</v>
      </c>
      <c r="V537" s="202">
        <v>2.0791216709071354</v>
      </c>
      <c r="W537" s="202">
        <v>0</v>
      </c>
      <c r="X537" s="202">
        <v>3.1334457760056167</v>
      </c>
      <c r="Y537" s="202">
        <v>2.2354246777611446</v>
      </c>
      <c r="Z537" s="202">
        <v>0</v>
      </c>
      <c r="AA537" s="202">
        <v>1.6260239171958837</v>
      </c>
      <c r="AB537" s="202">
        <v>1.4355393094773601</v>
      </c>
      <c r="AC537" s="202">
        <v>0</v>
      </c>
      <c r="AD537" s="202">
        <v>2.1334745665818304</v>
      </c>
      <c r="AE537" s="202">
        <v>1.8341304868378348</v>
      </c>
      <c r="AF537" s="202">
        <v>2.2709005076808357</v>
      </c>
      <c r="AG537" s="202">
        <v>0.21346777400469416</v>
      </c>
      <c r="AH537" s="202">
        <v>2.9142767824995315</v>
      </c>
      <c r="AI537" s="202">
        <v>3.5083313545242163</v>
      </c>
      <c r="AJ537" s="656">
        <v>2.4939911254959326</v>
      </c>
    </row>
    <row r="538" spans="1:36" s="479" customFormat="1" ht="15" x14ac:dyDescent="0.2">
      <c r="A538" s="33"/>
      <c r="B538" s="216"/>
      <c r="C538" s="216"/>
      <c r="D538" s="216" t="s">
        <v>33</v>
      </c>
      <c r="E538" s="216"/>
      <c r="F538" s="216"/>
      <c r="G538" s="202"/>
      <c r="H538" s="202"/>
      <c r="I538" s="202"/>
      <c r="J538" s="202"/>
      <c r="K538" s="202"/>
      <c r="L538" s="202"/>
      <c r="M538" s="202"/>
      <c r="N538" s="202"/>
      <c r="O538" s="202"/>
      <c r="P538" s="202"/>
      <c r="Q538" s="202"/>
      <c r="R538" s="202"/>
      <c r="S538" s="202"/>
      <c r="T538" s="202"/>
      <c r="U538" s="202"/>
      <c r="V538" s="202"/>
      <c r="W538" s="202"/>
      <c r="X538" s="202"/>
      <c r="Y538" s="202"/>
      <c r="Z538" s="202"/>
      <c r="AA538" s="202"/>
      <c r="AB538" s="202"/>
      <c r="AC538" s="202"/>
      <c r="AD538" s="202"/>
      <c r="AE538" s="202"/>
      <c r="AF538" s="202"/>
      <c r="AG538" s="202"/>
      <c r="AH538" s="202"/>
      <c r="AI538" s="202"/>
      <c r="AJ538" s="656"/>
    </row>
    <row r="539" spans="1:36" s="479" customFormat="1" ht="15" x14ac:dyDescent="0.2">
      <c r="A539" s="33"/>
      <c r="B539" s="200"/>
      <c r="C539" s="200"/>
      <c r="D539" s="200" t="s">
        <v>26</v>
      </c>
      <c r="E539" s="200"/>
      <c r="F539" s="200"/>
      <c r="G539" s="202">
        <v>0</v>
      </c>
      <c r="H539" s="202">
        <v>0</v>
      </c>
      <c r="I539" s="202">
        <v>0</v>
      </c>
      <c r="J539" s="202">
        <v>0</v>
      </c>
      <c r="K539" s="202">
        <v>0.8094486551166622</v>
      </c>
      <c r="L539" s="202">
        <v>0</v>
      </c>
      <c r="M539" s="202">
        <v>1.0196379688956672</v>
      </c>
      <c r="N539" s="202">
        <v>0</v>
      </c>
      <c r="O539" s="202">
        <v>0.8037710225589787</v>
      </c>
      <c r="P539" s="202">
        <v>0</v>
      </c>
      <c r="Q539" s="202">
        <v>0</v>
      </c>
      <c r="R539" s="202">
        <v>0</v>
      </c>
      <c r="S539" s="202">
        <v>0</v>
      </c>
      <c r="T539" s="202">
        <v>0</v>
      </c>
      <c r="U539" s="202">
        <v>0</v>
      </c>
      <c r="V539" s="202">
        <v>0</v>
      </c>
      <c r="W539" s="202">
        <v>0.25885400330938474</v>
      </c>
      <c r="X539" s="202">
        <v>0</v>
      </c>
      <c r="Y539" s="202">
        <v>0</v>
      </c>
      <c r="Z539" s="202">
        <v>0.98527256840684385</v>
      </c>
      <c r="AA539" s="202">
        <v>0</v>
      </c>
      <c r="AB539" s="202">
        <v>0</v>
      </c>
      <c r="AC539" s="202">
        <v>0.87064616138709239</v>
      </c>
      <c r="AD539" s="202">
        <v>0</v>
      </c>
      <c r="AE539" s="202">
        <v>0</v>
      </c>
      <c r="AF539" s="202">
        <v>0</v>
      </c>
      <c r="AG539" s="202">
        <v>0</v>
      </c>
      <c r="AH539" s="202">
        <v>0</v>
      </c>
      <c r="AI539" s="202">
        <v>0</v>
      </c>
      <c r="AJ539" s="656">
        <v>0</v>
      </c>
    </row>
    <row r="540" spans="1:36" s="479" customFormat="1" ht="15" x14ac:dyDescent="0.2">
      <c r="A540" s="33"/>
      <c r="B540" s="200"/>
      <c r="C540" s="200"/>
      <c r="D540" s="200" t="s">
        <v>32</v>
      </c>
      <c r="E540" s="200"/>
      <c r="F540" s="200"/>
      <c r="G540" s="202">
        <v>0.93265916406382354</v>
      </c>
      <c r="H540" s="202">
        <v>0.75239689367602336</v>
      </c>
      <c r="I540" s="202">
        <v>0.95360595803256643</v>
      </c>
      <c r="J540" s="202">
        <v>0.7905680700415384</v>
      </c>
      <c r="K540" s="202">
        <v>0</v>
      </c>
      <c r="L540" s="202">
        <v>0.89987782274764139</v>
      </c>
      <c r="M540" s="202">
        <v>0</v>
      </c>
      <c r="N540" s="202">
        <v>0.75059141198005208</v>
      </c>
      <c r="O540" s="202">
        <v>7.211102574988848E-2</v>
      </c>
      <c r="P540" s="202">
        <v>0.89286707101837959</v>
      </c>
      <c r="Q540" s="202">
        <v>0.62613808367774348</v>
      </c>
      <c r="R540" s="202">
        <v>0.87155797113994271</v>
      </c>
      <c r="S540" s="202">
        <v>0.94400184645970864</v>
      </c>
      <c r="T540" s="202">
        <v>0.81450896890293534</v>
      </c>
      <c r="U540" s="202">
        <v>0.82151811774018457</v>
      </c>
      <c r="V540" s="202">
        <v>0.65787107196798433</v>
      </c>
      <c r="W540" s="202">
        <v>0.58219844940562626</v>
      </c>
      <c r="X540" s="202">
        <v>0.7905680700415384</v>
      </c>
      <c r="Y540" s="202">
        <v>0.78818150852745972</v>
      </c>
      <c r="Z540" s="202">
        <v>0</v>
      </c>
      <c r="AA540" s="202">
        <v>0.85610192845271205</v>
      </c>
      <c r="AB540" s="202">
        <v>0.86301739765266561</v>
      </c>
      <c r="AC540" s="202">
        <v>0</v>
      </c>
      <c r="AD540" s="202">
        <v>0.6178342709910436</v>
      </c>
      <c r="AE540" s="202">
        <v>0.6930091107471521</v>
      </c>
      <c r="AF540" s="202">
        <v>0.84565329850777959</v>
      </c>
      <c r="AG540" s="202">
        <v>0.35310380397428309</v>
      </c>
      <c r="AH540" s="202">
        <v>0.48451262289879499</v>
      </c>
      <c r="AI540" s="202">
        <v>0.82914352068813157</v>
      </c>
      <c r="AJ540" s="656">
        <v>0.81560662785944493</v>
      </c>
    </row>
    <row r="541" spans="1:36" s="479" customFormat="1" ht="15" x14ac:dyDescent="0.2">
      <c r="A541" s="33"/>
      <c r="B541" s="200"/>
      <c r="C541" s="200"/>
      <c r="D541" s="200" t="s">
        <v>30</v>
      </c>
      <c r="E541" s="200"/>
      <c r="F541" s="200"/>
      <c r="G541" s="202">
        <v>2.2981830792239508E-2</v>
      </c>
      <c r="H541" s="202">
        <v>1.8539954106842081E-2</v>
      </c>
      <c r="I541" s="202">
        <v>2.349798470266911E-2</v>
      </c>
      <c r="J541" s="202">
        <v>1.9480537280389249E-2</v>
      </c>
      <c r="K541" s="202">
        <v>2.3427498289215646E-2</v>
      </c>
      <c r="L541" s="202">
        <v>2.2174059563156736E-2</v>
      </c>
      <c r="M541" s="202">
        <v>2.9510910446172461E-2</v>
      </c>
      <c r="N541" s="202">
        <v>1.8495464891023411E-2</v>
      </c>
      <c r="O541" s="202">
        <v>2.5040074613329365E-2</v>
      </c>
      <c r="P541" s="202">
        <v>2.2001306304328231E-2</v>
      </c>
      <c r="Q541" s="202">
        <v>1.5428786898912927E-2</v>
      </c>
      <c r="R541" s="202">
        <v>2.147622474547952E-2</v>
      </c>
      <c r="S541" s="202">
        <v>2.3261327973628388E-2</v>
      </c>
      <c r="T541" s="202">
        <v>2.0070469495550646E-2</v>
      </c>
      <c r="U541" s="202">
        <v>2.0243183257214022E-2</v>
      </c>
      <c r="V541" s="202">
        <v>1.6210725462879612E-2</v>
      </c>
      <c r="W541" s="202">
        <v>2.1837953836186745E-2</v>
      </c>
      <c r="X541" s="202">
        <v>1.9480537280389249E-2</v>
      </c>
      <c r="Y541" s="202">
        <v>1.9421729566912394E-2</v>
      </c>
      <c r="Z541" s="202">
        <v>2.8516288543880105E-2</v>
      </c>
      <c r="AA541" s="202">
        <v>2.109536947547087E-2</v>
      </c>
      <c r="AB541" s="202">
        <v>2.1265774859480373E-2</v>
      </c>
      <c r="AC541" s="202">
        <v>2.519870942705877E-2</v>
      </c>
      <c r="AD541" s="202">
        <v>1.5224171080563311E-2</v>
      </c>
      <c r="AE541" s="202">
        <v>1.7076568519710095E-2</v>
      </c>
      <c r="AF541" s="202">
        <v>2.0837902809557392E-2</v>
      </c>
      <c r="AG541" s="202">
        <v>8.7008975922931702E-3</v>
      </c>
      <c r="AH541" s="202">
        <v>1.1938967143845347E-2</v>
      </c>
      <c r="AI541" s="202">
        <v>2.0431082252929424E-2</v>
      </c>
      <c r="AJ541" s="656">
        <v>2.0097517117423757E-2</v>
      </c>
    </row>
    <row r="542" spans="1:36" s="479" customFormat="1" ht="15" x14ac:dyDescent="0.2">
      <c r="A542" s="33"/>
      <c r="B542" s="216"/>
      <c r="C542" s="216"/>
      <c r="D542" s="216" t="s">
        <v>34</v>
      </c>
      <c r="E542" s="216"/>
      <c r="F542" s="216"/>
      <c r="G542" s="202" t="s">
        <v>544</v>
      </c>
      <c r="H542" s="202" t="s">
        <v>544</v>
      </c>
      <c r="I542" s="202" t="s">
        <v>544</v>
      </c>
      <c r="J542" s="202" t="s">
        <v>544</v>
      </c>
      <c r="K542" s="202" t="s">
        <v>544</v>
      </c>
      <c r="L542" s="202" t="s">
        <v>544</v>
      </c>
      <c r="M542" s="202" t="s">
        <v>544</v>
      </c>
      <c r="N542" s="202" t="s">
        <v>544</v>
      </c>
      <c r="O542" s="202" t="s">
        <v>544</v>
      </c>
      <c r="P542" s="202" t="s">
        <v>544</v>
      </c>
      <c r="Q542" s="202" t="s">
        <v>544</v>
      </c>
      <c r="R542" s="202" t="s">
        <v>544</v>
      </c>
      <c r="S542" s="202" t="s">
        <v>544</v>
      </c>
      <c r="T542" s="202" t="s">
        <v>544</v>
      </c>
      <c r="U542" s="202" t="s">
        <v>544</v>
      </c>
      <c r="V542" s="202" t="s">
        <v>544</v>
      </c>
      <c r="W542" s="202" t="s">
        <v>544</v>
      </c>
      <c r="X542" s="202" t="s">
        <v>544</v>
      </c>
      <c r="Y542" s="202" t="s">
        <v>544</v>
      </c>
      <c r="Z542" s="202" t="s">
        <v>544</v>
      </c>
      <c r="AA542" s="202" t="s">
        <v>544</v>
      </c>
      <c r="AB542" s="202" t="s">
        <v>544</v>
      </c>
      <c r="AC542" s="202" t="s">
        <v>544</v>
      </c>
      <c r="AD542" s="202" t="s">
        <v>544</v>
      </c>
      <c r="AE542" s="202" t="s">
        <v>544</v>
      </c>
      <c r="AF542" s="202" t="s">
        <v>544</v>
      </c>
      <c r="AG542" s="202" t="s">
        <v>544</v>
      </c>
      <c r="AH542" s="202" t="s">
        <v>544</v>
      </c>
      <c r="AI542" s="202" t="s">
        <v>544</v>
      </c>
      <c r="AJ542" s="656" t="s">
        <v>544</v>
      </c>
    </row>
    <row r="543" spans="1:36" s="479" customFormat="1" ht="15" x14ac:dyDescent="0.2">
      <c r="A543" s="33"/>
      <c r="B543" s="200"/>
      <c r="C543" s="200"/>
      <c r="D543" s="200" t="s">
        <v>35</v>
      </c>
      <c r="E543" s="200"/>
      <c r="F543" s="200"/>
      <c r="G543" s="202">
        <v>0</v>
      </c>
      <c r="H543" s="202">
        <v>0</v>
      </c>
      <c r="I543" s="202">
        <v>0</v>
      </c>
      <c r="J543" s="202">
        <v>0</v>
      </c>
      <c r="K543" s="202">
        <v>0</v>
      </c>
      <c r="L543" s="202">
        <v>0</v>
      </c>
      <c r="M543" s="202">
        <v>0</v>
      </c>
      <c r="N543" s="202">
        <v>0</v>
      </c>
      <c r="O543" s="202">
        <v>0</v>
      </c>
      <c r="P543" s="202">
        <v>0</v>
      </c>
      <c r="Q543" s="202">
        <v>0</v>
      </c>
      <c r="R543" s="202">
        <v>0</v>
      </c>
      <c r="S543" s="202">
        <v>0</v>
      </c>
      <c r="T543" s="202">
        <v>0</v>
      </c>
      <c r="U543" s="202">
        <v>0</v>
      </c>
      <c r="V543" s="202">
        <v>0</v>
      </c>
      <c r="W543" s="202">
        <v>0</v>
      </c>
      <c r="X543" s="202">
        <v>0</v>
      </c>
      <c r="Y543" s="202">
        <v>0</v>
      </c>
      <c r="Z543" s="202">
        <v>0</v>
      </c>
      <c r="AA543" s="202">
        <v>0</v>
      </c>
      <c r="AB543" s="202">
        <v>0</v>
      </c>
      <c r="AC543" s="202">
        <v>0</v>
      </c>
      <c r="AD543" s="202">
        <v>0</v>
      </c>
      <c r="AE543" s="202">
        <v>0</v>
      </c>
      <c r="AF543" s="202">
        <v>0</v>
      </c>
      <c r="AG543" s="202">
        <v>0</v>
      </c>
      <c r="AH543" s="202">
        <v>0</v>
      </c>
      <c r="AI543" s="202">
        <v>0</v>
      </c>
      <c r="AJ543" s="656">
        <v>0</v>
      </c>
    </row>
    <row r="544" spans="1:36" s="479" customFormat="1" ht="15" x14ac:dyDescent="0.2">
      <c r="A544" s="33"/>
      <c r="B544" s="200"/>
      <c r="C544" s="200"/>
      <c r="D544" s="200" t="s">
        <v>36</v>
      </c>
      <c r="E544" s="200"/>
      <c r="F544" s="200"/>
      <c r="G544" s="202">
        <v>0</v>
      </c>
      <c r="H544" s="202">
        <v>0</v>
      </c>
      <c r="I544" s="202">
        <v>0</v>
      </c>
      <c r="J544" s="202">
        <v>0</v>
      </c>
      <c r="K544" s="202">
        <v>0</v>
      </c>
      <c r="L544" s="202">
        <v>0</v>
      </c>
      <c r="M544" s="202">
        <v>0</v>
      </c>
      <c r="N544" s="202">
        <v>0</v>
      </c>
      <c r="O544" s="202">
        <v>0</v>
      </c>
      <c r="P544" s="202">
        <v>0</v>
      </c>
      <c r="Q544" s="202">
        <v>0</v>
      </c>
      <c r="R544" s="202">
        <v>0</v>
      </c>
      <c r="S544" s="202">
        <v>0</v>
      </c>
      <c r="T544" s="202">
        <v>0</v>
      </c>
      <c r="U544" s="202">
        <v>0</v>
      </c>
      <c r="V544" s="202">
        <v>0</v>
      </c>
      <c r="W544" s="202">
        <v>0</v>
      </c>
      <c r="X544" s="202">
        <v>0</v>
      </c>
      <c r="Y544" s="202">
        <v>0</v>
      </c>
      <c r="Z544" s="202">
        <v>0</v>
      </c>
      <c r="AA544" s="202">
        <v>0</v>
      </c>
      <c r="AB544" s="202">
        <v>0</v>
      </c>
      <c r="AC544" s="202">
        <v>0</v>
      </c>
      <c r="AD544" s="202">
        <v>0</v>
      </c>
      <c r="AE544" s="202">
        <v>0</v>
      </c>
      <c r="AF544" s="202">
        <v>0</v>
      </c>
      <c r="AG544" s="202">
        <v>0</v>
      </c>
      <c r="AH544" s="202">
        <v>0</v>
      </c>
      <c r="AI544" s="202">
        <v>0</v>
      </c>
      <c r="AJ544" s="656">
        <v>0</v>
      </c>
    </row>
    <row r="545" spans="1:36" s="479" customFormat="1" ht="15" x14ac:dyDescent="0.2">
      <c r="A545" s="33"/>
      <c r="B545" s="200"/>
      <c r="C545" s="200"/>
      <c r="D545" s="200" t="s">
        <v>37</v>
      </c>
      <c r="E545" s="200"/>
      <c r="F545" s="200"/>
      <c r="G545" s="202">
        <v>0</v>
      </c>
      <c r="H545" s="202">
        <v>3.7285176549986157E-2</v>
      </c>
      <c r="I545" s="202">
        <v>0</v>
      </c>
      <c r="J545" s="202">
        <v>6.9452501693621521E-2</v>
      </c>
      <c r="K545" s="202">
        <v>0.19419732592724859</v>
      </c>
      <c r="L545" s="202">
        <v>0</v>
      </c>
      <c r="M545" s="202">
        <v>0.25827653623821406</v>
      </c>
      <c r="N545" s="202">
        <v>0</v>
      </c>
      <c r="O545" s="202">
        <v>0.2337085698119436</v>
      </c>
      <c r="P545" s="202">
        <v>7.5172686700487268E-2</v>
      </c>
      <c r="Q545" s="202">
        <v>0</v>
      </c>
      <c r="R545" s="202">
        <v>6.501123735592812E-2</v>
      </c>
      <c r="S545" s="202">
        <v>9.8070807413705052E-2</v>
      </c>
      <c r="T545" s="202">
        <v>0.11422906463040325</v>
      </c>
      <c r="U545" s="202">
        <v>5.2839101595484501E-2</v>
      </c>
      <c r="V545" s="202">
        <v>8.4747009512346566E-2</v>
      </c>
      <c r="W545" s="202">
        <v>0.22649980890814145</v>
      </c>
      <c r="X545" s="202">
        <v>6.9452501693621521E-2</v>
      </c>
      <c r="Y545" s="202">
        <v>5.4547054166796421E-2</v>
      </c>
      <c r="Z545" s="202">
        <v>0.29447659249759839</v>
      </c>
      <c r="AA545" s="202">
        <v>4.3422570932108016E-2</v>
      </c>
      <c r="AB545" s="202">
        <v>3.3461778174122096E-2</v>
      </c>
      <c r="AC545" s="202">
        <v>0.27936587463027679</v>
      </c>
      <c r="AD545" s="202">
        <v>6.4425104351548343E-2</v>
      </c>
      <c r="AE545" s="202">
        <v>8.3152009076582586E-2</v>
      </c>
      <c r="AF545" s="202">
        <v>1.5878609564677054E-2</v>
      </c>
      <c r="AG545" s="202">
        <v>0.16555033705269273</v>
      </c>
      <c r="AH545" s="202">
        <v>0.22558671620124596</v>
      </c>
      <c r="AI545" s="202">
        <v>3.5963077622821484E-3</v>
      </c>
      <c r="AJ545" s="656">
        <v>0.13156015954425831</v>
      </c>
    </row>
    <row r="546" spans="1:36" s="479" customFormat="1" ht="15" x14ac:dyDescent="0.2">
      <c r="A546" s="33"/>
      <c r="B546" s="200"/>
      <c r="C546" s="200"/>
      <c r="D546" s="200" t="s">
        <v>38</v>
      </c>
      <c r="E546" s="200"/>
      <c r="F546" s="200"/>
      <c r="G546" s="202">
        <v>0</v>
      </c>
      <c r="H546" s="202">
        <v>0</v>
      </c>
      <c r="I546" s="202">
        <v>0</v>
      </c>
      <c r="J546" s="202">
        <v>0</v>
      </c>
      <c r="K546" s="202">
        <v>0.58215498004371802</v>
      </c>
      <c r="L546" s="202">
        <v>0</v>
      </c>
      <c r="M546" s="202">
        <v>0.64187057708916406</v>
      </c>
      <c r="N546" s="202">
        <v>0</v>
      </c>
      <c r="O546" s="202">
        <v>0</v>
      </c>
      <c r="P546" s="202">
        <v>0</v>
      </c>
      <c r="Q546" s="202">
        <v>0</v>
      </c>
      <c r="R546" s="202">
        <v>0</v>
      </c>
      <c r="S546" s="202">
        <v>0</v>
      </c>
      <c r="T546" s="202">
        <v>0</v>
      </c>
      <c r="U546" s="202">
        <v>0</v>
      </c>
      <c r="V546" s="202">
        <v>0</v>
      </c>
      <c r="W546" s="202">
        <v>0</v>
      </c>
      <c r="X546" s="202">
        <v>0</v>
      </c>
      <c r="Y546" s="202">
        <v>0</v>
      </c>
      <c r="Z546" s="202">
        <v>0.30025744670570748</v>
      </c>
      <c r="AA546" s="202">
        <v>0</v>
      </c>
      <c r="AB546" s="202">
        <v>0</v>
      </c>
      <c r="AC546" s="202">
        <v>3.910901526936985E-2</v>
      </c>
      <c r="AD546" s="202">
        <v>0</v>
      </c>
      <c r="AE546" s="202">
        <v>0</v>
      </c>
      <c r="AF546" s="202">
        <v>0</v>
      </c>
      <c r="AG546" s="202">
        <v>0</v>
      </c>
      <c r="AH546" s="202">
        <v>0</v>
      </c>
      <c r="AI546" s="202">
        <v>0</v>
      </c>
      <c r="AJ546" s="656">
        <v>0</v>
      </c>
    </row>
    <row r="547" spans="1:36" s="479" customFormat="1" ht="15" x14ac:dyDescent="0.2">
      <c r="A547" s="33"/>
      <c r="B547" s="200"/>
      <c r="C547" s="200"/>
      <c r="D547" s="200" t="s">
        <v>39</v>
      </c>
      <c r="E547" s="200"/>
      <c r="F547" s="200"/>
      <c r="G547" s="202">
        <v>0</v>
      </c>
      <c r="H547" s="202">
        <v>0.66654551412625318</v>
      </c>
      <c r="I547" s="202">
        <v>0</v>
      </c>
      <c r="J547" s="202">
        <v>1.2415994165044828</v>
      </c>
      <c r="K547" s="202">
        <v>2.7878817833517693</v>
      </c>
      <c r="L547" s="202">
        <v>0</v>
      </c>
      <c r="M547" s="202">
        <v>3.8632835886277008</v>
      </c>
      <c r="N547" s="202">
        <v>0</v>
      </c>
      <c r="O547" s="202">
        <v>4.1779981546331477</v>
      </c>
      <c r="P547" s="202">
        <v>1.3438589203903519</v>
      </c>
      <c r="Q547" s="202">
        <v>0</v>
      </c>
      <c r="R547" s="202">
        <v>1.1622031229836585</v>
      </c>
      <c r="S547" s="202">
        <v>1.75320764971325</v>
      </c>
      <c r="T547" s="202">
        <v>2.0420681261937439</v>
      </c>
      <c r="U547" s="202">
        <v>0.94460237010583825</v>
      </c>
      <c r="V547" s="202">
        <v>1.5150186817632354</v>
      </c>
      <c r="W547" s="202">
        <v>4.0491274427995529</v>
      </c>
      <c r="X547" s="202">
        <v>1.2415994165044828</v>
      </c>
      <c r="Y547" s="202">
        <v>0.97513536552352476</v>
      </c>
      <c r="Z547" s="202">
        <v>4.9116753329858511</v>
      </c>
      <c r="AA547" s="202">
        <v>0.77626345225489846</v>
      </c>
      <c r="AB547" s="202">
        <v>0.59819478410535065</v>
      </c>
      <c r="AC547" s="202">
        <v>4.9482759918301964</v>
      </c>
      <c r="AD547" s="202">
        <v>1.151724848213338</v>
      </c>
      <c r="AE547" s="202">
        <v>1.4865049268648884</v>
      </c>
      <c r="AF547" s="202">
        <v>0.28386122730862162</v>
      </c>
      <c r="AG547" s="202">
        <v>2.959536328777356</v>
      </c>
      <c r="AH547" s="202">
        <v>4.0328041233445227</v>
      </c>
      <c r="AI547" s="202">
        <v>6.4291040788097858E-2</v>
      </c>
      <c r="AJ547" s="656">
        <v>2.3518953722640243</v>
      </c>
    </row>
    <row r="548" spans="1:36" s="479" customFormat="1" ht="15" x14ac:dyDescent="0.2">
      <c r="A548" s="33"/>
      <c r="B548" s="200"/>
      <c r="C548" s="200"/>
      <c r="D548" s="200" t="s">
        <v>40</v>
      </c>
      <c r="E548" s="200"/>
      <c r="F548" s="200"/>
      <c r="G548" s="202">
        <v>0</v>
      </c>
      <c r="H548" s="202">
        <v>0</v>
      </c>
      <c r="I548" s="202">
        <v>0</v>
      </c>
      <c r="J548" s="202">
        <v>0</v>
      </c>
      <c r="K548" s="202">
        <v>0</v>
      </c>
      <c r="L548" s="202">
        <v>0</v>
      </c>
      <c r="M548" s="202">
        <v>0</v>
      </c>
      <c r="N548" s="202">
        <v>0</v>
      </c>
      <c r="O548" s="202">
        <v>0</v>
      </c>
      <c r="P548" s="202">
        <v>0</v>
      </c>
      <c r="Q548" s="202">
        <v>0</v>
      </c>
      <c r="R548" s="202">
        <v>0</v>
      </c>
      <c r="S548" s="202">
        <v>0</v>
      </c>
      <c r="T548" s="202">
        <v>0</v>
      </c>
      <c r="U548" s="202">
        <v>0</v>
      </c>
      <c r="V548" s="202">
        <v>0</v>
      </c>
      <c r="W548" s="202">
        <v>0</v>
      </c>
      <c r="X548" s="202">
        <v>0</v>
      </c>
      <c r="Y548" s="202">
        <v>0</v>
      </c>
      <c r="Z548" s="202">
        <v>0</v>
      </c>
      <c r="AA548" s="202">
        <v>0</v>
      </c>
      <c r="AB548" s="202">
        <v>0</v>
      </c>
      <c r="AC548" s="202">
        <v>0</v>
      </c>
      <c r="AD548" s="202">
        <v>0</v>
      </c>
      <c r="AE548" s="202">
        <v>0</v>
      </c>
      <c r="AF548" s="202">
        <v>0</v>
      </c>
      <c r="AG548" s="202">
        <v>0</v>
      </c>
      <c r="AH548" s="202">
        <v>0</v>
      </c>
      <c r="AI548" s="202">
        <v>0</v>
      </c>
      <c r="AJ548" s="656">
        <v>0</v>
      </c>
    </row>
    <row r="549" spans="1:36" s="479" customFormat="1" ht="15" x14ac:dyDescent="0.2">
      <c r="A549" s="33"/>
      <c r="B549" s="200"/>
      <c r="C549" s="200"/>
      <c r="D549" s="200" t="s">
        <v>41</v>
      </c>
      <c r="E549" s="200"/>
      <c r="F549" s="200"/>
      <c r="G549" s="202">
        <v>0</v>
      </c>
      <c r="H549" s="202">
        <v>0.58768180962323879</v>
      </c>
      <c r="I549" s="202">
        <v>0</v>
      </c>
      <c r="J549" s="202">
        <v>1.094697025866268</v>
      </c>
      <c r="K549" s="202">
        <v>3.0609010466107547</v>
      </c>
      <c r="L549" s="202">
        <v>0</v>
      </c>
      <c r="M549" s="202">
        <v>4.0709052831279147</v>
      </c>
      <c r="N549" s="202">
        <v>0</v>
      </c>
      <c r="O549" s="202">
        <v>3.6836697030899019</v>
      </c>
      <c r="P549" s="202">
        <v>1.1848574860616974</v>
      </c>
      <c r="Q549" s="202">
        <v>0</v>
      </c>
      <c r="R549" s="202">
        <v>1.0246946682405322</v>
      </c>
      <c r="S549" s="202">
        <v>1.5457732778824604</v>
      </c>
      <c r="T549" s="202">
        <v>1.8004566325056122</v>
      </c>
      <c r="U549" s="202">
        <v>0.83283979634292571</v>
      </c>
      <c r="V549" s="202">
        <v>1.3357661279571484</v>
      </c>
      <c r="W549" s="202">
        <v>3.5700465947908677</v>
      </c>
      <c r="X549" s="202">
        <v>1.094697025866268</v>
      </c>
      <c r="Y549" s="202">
        <v>0.85976021755948095</v>
      </c>
      <c r="Z549" s="202">
        <v>4.6414836346198811</v>
      </c>
      <c r="AA549" s="202">
        <v>0.68441824406177232</v>
      </c>
      <c r="AB549" s="202">
        <v>0.527418136916044</v>
      </c>
      <c r="AC549" s="202">
        <v>4.4033113945322304</v>
      </c>
      <c r="AD549" s="202">
        <v>1.0154561521178582</v>
      </c>
      <c r="AE549" s="202">
        <v>1.3106260366615374</v>
      </c>
      <c r="AF549" s="202">
        <v>0.25027560190736836</v>
      </c>
      <c r="AG549" s="202">
        <v>2.6093726962089367</v>
      </c>
      <c r="AH549" s="202">
        <v>3.5556546024766371</v>
      </c>
      <c r="AI549" s="202">
        <v>5.6684313962323415E-2</v>
      </c>
      <c r="AJ549" s="656">
        <v>2.073626030217107</v>
      </c>
    </row>
    <row r="550" spans="1:36" s="479" customFormat="1" ht="15" x14ac:dyDescent="0.2">
      <c r="A550" s="33"/>
      <c r="B550" s="216"/>
      <c r="C550" s="216"/>
      <c r="D550" s="216" t="s">
        <v>42</v>
      </c>
      <c r="E550" s="216"/>
      <c r="F550" s="216"/>
      <c r="G550" s="202">
        <v>0</v>
      </c>
      <c r="H550" s="202">
        <v>0</v>
      </c>
      <c r="I550" s="202">
        <v>0</v>
      </c>
      <c r="J550" s="202">
        <v>0</v>
      </c>
      <c r="K550" s="202">
        <v>0</v>
      </c>
      <c r="L550" s="202">
        <v>0</v>
      </c>
      <c r="M550" s="202">
        <v>0</v>
      </c>
      <c r="N550" s="202">
        <v>0</v>
      </c>
      <c r="O550" s="202">
        <v>0</v>
      </c>
      <c r="P550" s="202">
        <v>0</v>
      </c>
      <c r="Q550" s="202">
        <v>0</v>
      </c>
      <c r="R550" s="202">
        <v>0</v>
      </c>
      <c r="S550" s="202">
        <v>0</v>
      </c>
      <c r="T550" s="202">
        <v>0</v>
      </c>
      <c r="U550" s="202">
        <v>0</v>
      </c>
      <c r="V550" s="202">
        <v>0</v>
      </c>
      <c r="W550" s="202">
        <v>0</v>
      </c>
      <c r="X550" s="202">
        <v>0</v>
      </c>
      <c r="Y550" s="202">
        <v>0</v>
      </c>
      <c r="Z550" s="202">
        <v>0</v>
      </c>
      <c r="AA550" s="202">
        <v>0</v>
      </c>
      <c r="AB550" s="202">
        <v>0</v>
      </c>
      <c r="AC550" s="202">
        <v>0</v>
      </c>
      <c r="AD550" s="202">
        <v>0</v>
      </c>
      <c r="AE550" s="202">
        <v>0</v>
      </c>
      <c r="AF550" s="202">
        <v>0</v>
      </c>
      <c r="AG550" s="202">
        <v>0</v>
      </c>
      <c r="AH550" s="202">
        <v>0</v>
      </c>
      <c r="AI550" s="202">
        <v>0</v>
      </c>
      <c r="AJ550" s="656">
        <v>0</v>
      </c>
    </row>
    <row r="551" spans="1:36" s="479" customFormat="1" ht="15" x14ac:dyDescent="0.2">
      <c r="A551" s="33"/>
      <c r="B551" s="216"/>
      <c r="C551" s="216"/>
      <c r="D551" s="216" t="s">
        <v>43</v>
      </c>
      <c r="E551" s="216"/>
      <c r="F551" s="216"/>
      <c r="G551" s="202">
        <v>2.7716662126626016E-20</v>
      </c>
      <c r="H551" s="202">
        <v>0.89777328373454945</v>
      </c>
      <c r="I551" s="202">
        <v>3.3078086134009127E-20</v>
      </c>
      <c r="J551" s="202">
        <v>2.4849923124152329E-20</v>
      </c>
      <c r="K551" s="202">
        <v>1.9956699335397696</v>
      </c>
      <c r="L551" s="202">
        <v>2.0429085626331807E-20</v>
      </c>
      <c r="M551" s="202">
        <v>1.8532605719442081</v>
      </c>
      <c r="N551" s="202">
        <v>2.1062494697092351E-20</v>
      </c>
      <c r="O551" s="202">
        <v>1.8033365042493976</v>
      </c>
      <c r="P551" s="202">
        <v>1.3815666823115622</v>
      </c>
      <c r="Q551" s="202">
        <v>1.0490520723153005</v>
      </c>
      <c r="R551" s="202">
        <v>0.90324646251423135</v>
      </c>
      <c r="S551" s="202">
        <v>1.6574004301581531</v>
      </c>
      <c r="T551" s="202">
        <v>1.4749286323932977</v>
      </c>
      <c r="U551" s="202">
        <v>1.0297811150447616</v>
      </c>
      <c r="V551" s="202">
        <v>1.079248400342758</v>
      </c>
      <c r="W551" s="202">
        <v>1.4110392204883386</v>
      </c>
      <c r="X551" s="202">
        <v>2.4849923124152329E-20</v>
      </c>
      <c r="Y551" s="202">
        <v>1.348103571658757</v>
      </c>
      <c r="Z551" s="202">
        <v>1.8790096476386471</v>
      </c>
      <c r="AA551" s="202">
        <v>0.76817895827463945</v>
      </c>
      <c r="AB551" s="202">
        <v>0.85698698292392728</v>
      </c>
      <c r="AC551" s="202">
        <v>1.3907216588870532</v>
      </c>
      <c r="AD551" s="202">
        <v>1.0079468871645396</v>
      </c>
      <c r="AE551" s="202">
        <v>0.70470658710081469</v>
      </c>
      <c r="AF551" s="202">
        <v>2.2532498120196044E-20</v>
      </c>
      <c r="AG551" s="202">
        <v>1.1822301718511588</v>
      </c>
      <c r="AH551" s="202">
        <v>2.4822808823213234</v>
      </c>
      <c r="AI551" s="202">
        <v>3.4579346336729101E-20</v>
      </c>
      <c r="AJ551" s="656">
        <v>1.5693786072665707</v>
      </c>
    </row>
    <row r="552" spans="1:36" s="479" customFormat="1" ht="15" x14ac:dyDescent="0.2">
      <c r="A552" s="33"/>
      <c r="B552" s="216"/>
      <c r="C552" s="216"/>
      <c r="D552" s="216" t="s">
        <v>44</v>
      </c>
      <c r="E552" s="216"/>
      <c r="F552" s="216"/>
      <c r="G552" s="202">
        <v>0</v>
      </c>
      <c r="H552" s="202">
        <v>0</v>
      </c>
      <c r="I552" s="202">
        <v>0</v>
      </c>
      <c r="J552" s="202">
        <v>0</v>
      </c>
      <c r="K552" s="202">
        <v>0</v>
      </c>
      <c r="L552" s="202">
        <v>0</v>
      </c>
      <c r="M552" s="202">
        <v>0</v>
      </c>
      <c r="N552" s="202">
        <v>0</v>
      </c>
      <c r="O552" s="202">
        <v>0</v>
      </c>
      <c r="P552" s="202">
        <v>0</v>
      </c>
      <c r="Q552" s="202">
        <v>0</v>
      </c>
      <c r="R552" s="202">
        <v>0</v>
      </c>
      <c r="S552" s="202">
        <v>0</v>
      </c>
      <c r="T552" s="202">
        <v>0</v>
      </c>
      <c r="U552" s="202">
        <v>0</v>
      </c>
      <c r="V552" s="202">
        <v>0</v>
      </c>
      <c r="W552" s="202">
        <v>0</v>
      </c>
      <c r="X552" s="202">
        <v>0</v>
      </c>
      <c r="Y552" s="202">
        <v>0</v>
      </c>
      <c r="Z552" s="202">
        <v>0</v>
      </c>
      <c r="AA552" s="202">
        <v>0</v>
      </c>
      <c r="AB552" s="202">
        <v>0</v>
      </c>
      <c r="AC552" s="202">
        <v>0</v>
      </c>
      <c r="AD552" s="202">
        <v>0</v>
      </c>
      <c r="AE552" s="202">
        <v>0</v>
      </c>
      <c r="AF552" s="202">
        <v>0</v>
      </c>
      <c r="AG552" s="202">
        <v>0</v>
      </c>
      <c r="AH552" s="202">
        <v>0</v>
      </c>
      <c r="AI552" s="202">
        <v>0</v>
      </c>
      <c r="AJ552" s="656">
        <v>0</v>
      </c>
    </row>
    <row r="553" spans="1:36" s="479" customFormat="1" ht="15" x14ac:dyDescent="0.2">
      <c r="A553" s="33"/>
      <c r="B553" s="199"/>
      <c r="C553" s="199"/>
      <c r="D553" s="199" t="s">
        <v>564</v>
      </c>
      <c r="E553" s="199"/>
      <c r="F553" s="199"/>
      <c r="G553" s="227">
        <v>8.8567840794209438</v>
      </c>
      <c r="H553" s="227">
        <v>8.9468503335729039</v>
      </c>
      <c r="I553" s="227">
        <v>9.8002057605900657</v>
      </c>
      <c r="J553" s="227">
        <v>11.095905310195077</v>
      </c>
      <c r="K553" s="227">
        <v>15.712482298123771</v>
      </c>
      <c r="L553" s="227">
        <v>9.4208208083877061</v>
      </c>
      <c r="M553" s="227">
        <v>19.339412871818933</v>
      </c>
      <c r="N553" s="227">
        <v>7.5503252823293057</v>
      </c>
      <c r="O553" s="227">
        <v>18.251635107499126</v>
      </c>
      <c r="P553" s="227">
        <v>10.448343278262676</v>
      </c>
      <c r="Q553" s="227">
        <v>6.5948470306114899</v>
      </c>
      <c r="R553" s="227">
        <v>9.7001787589438386</v>
      </c>
      <c r="S553" s="227">
        <v>11.897278362881986</v>
      </c>
      <c r="T553" s="227">
        <v>11.757985510392178</v>
      </c>
      <c r="U553" s="227">
        <v>10.561583297615401</v>
      </c>
      <c r="V553" s="227">
        <v>11.1732696463339</v>
      </c>
      <c r="W553" s="227">
        <v>17.480044539605181</v>
      </c>
      <c r="X553" s="227">
        <v>11.095905310195077</v>
      </c>
      <c r="Y553" s="227">
        <v>10.642793746442011</v>
      </c>
      <c r="Z553" s="227">
        <v>20.409704368153321</v>
      </c>
      <c r="AA553" s="227">
        <v>10.403078547124949</v>
      </c>
      <c r="AB553" s="227">
        <v>9.0156129864973451</v>
      </c>
      <c r="AC553" s="227">
        <v>18.969298711294211</v>
      </c>
      <c r="AD553" s="227">
        <v>10.247792546807155</v>
      </c>
      <c r="AE553" s="227">
        <v>10.870407669438546</v>
      </c>
      <c r="AF553" s="227">
        <v>9.5655370443780043</v>
      </c>
      <c r="AG553" s="227">
        <v>15.040833777498701</v>
      </c>
      <c r="AH553" s="227">
        <v>18.079810835852445</v>
      </c>
      <c r="AI553" s="227">
        <v>9.5081899494228246</v>
      </c>
      <c r="AJ553" s="660">
        <v>13.772225111567526</v>
      </c>
    </row>
    <row r="554" spans="1:36" s="479" customFormat="1" ht="15" x14ac:dyDescent="0.2">
      <c r="A554" s="33"/>
      <c r="B554" s="232"/>
      <c r="C554" s="232"/>
      <c r="D554" s="232"/>
      <c r="E554" s="232"/>
      <c r="F554" s="232"/>
      <c r="G554" s="228">
        <v>8.8567840794209438</v>
      </c>
      <c r="H554" s="228">
        <v>8.9468503335729039</v>
      </c>
      <c r="I554" s="228">
        <v>9.8002057605900657</v>
      </c>
      <c r="J554" s="228">
        <v>11.095905310195077</v>
      </c>
      <c r="K554" s="228">
        <v>15.712482298123771</v>
      </c>
      <c r="L554" s="228">
        <v>9.4208208083877061</v>
      </c>
      <c r="M554" s="228">
        <v>19.339412871818933</v>
      </c>
      <c r="N554" s="228">
        <v>7.5503252823293057</v>
      </c>
      <c r="O554" s="228">
        <v>18.251635107499126</v>
      </c>
      <c r="P554" s="228">
        <v>10.448343278262676</v>
      </c>
      <c r="Q554" s="228">
        <v>6.5948470306114899</v>
      </c>
      <c r="R554" s="228">
        <v>9.7001787589438386</v>
      </c>
      <c r="S554" s="228">
        <v>11.897278362881986</v>
      </c>
      <c r="T554" s="228">
        <v>11.757985510392178</v>
      </c>
      <c r="U554" s="228">
        <v>10.561583297615401</v>
      </c>
      <c r="V554" s="228">
        <v>11.1732696463339</v>
      </c>
      <c r="W554" s="228">
        <v>11.916383886100823</v>
      </c>
      <c r="X554" s="228">
        <v>11.095905310195077</v>
      </c>
      <c r="Y554" s="228">
        <v>10.642793746442011</v>
      </c>
      <c r="Z554" s="228">
        <v>20.409704368153321</v>
      </c>
      <c r="AA554" s="228">
        <v>10.403078547124949</v>
      </c>
      <c r="AB554" s="228">
        <v>9.0156129864973451</v>
      </c>
      <c r="AC554" s="228">
        <v>18.969298711294211</v>
      </c>
      <c r="AD554" s="228">
        <v>10.247792546807155</v>
      </c>
      <c r="AE554" s="228">
        <v>10.870407669438546</v>
      </c>
      <c r="AF554" s="228">
        <v>9.5655370443780043</v>
      </c>
      <c r="AG554" s="228">
        <v>15.040833777498701</v>
      </c>
      <c r="AH554" s="228">
        <v>18.079810835852445</v>
      </c>
      <c r="AI554" s="228">
        <v>9.5081899494228246</v>
      </c>
      <c r="AJ554" s="659">
        <v>13.772225111567526</v>
      </c>
    </row>
    <row r="555" spans="1:36" s="479" customFormat="1" ht="18.75" x14ac:dyDescent="0.2">
      <c r="A555" s="33"/>
      <c r="B555" s="222"/>
      <c r="C555" s="222"/>
      <c r="D555" s="222" t="s">
        <v>555</v>
      </c>
      <c r="E555" s="222"/>
      <c r="F555" s="222"/>
      <c r="G555" s="222"/>
      <c r="H555" s="222"/>
      <c r="I555" s="222"/>
      <c r="J555" s="222"/>
      <c r="K555" s="222"/>
      <c r="L555" s="222"/>
      <c r="M555" s="222"/>
      <c r="N555" s="222"/>
      <c r="O555" s="222"/>
      <c r="P555" s="222"/>
      <c r="Q555" s="222"/>
      <c r="R555" s="222"/>
      <c r="S555" s="222"/>
      <c r="T555" s="222"/>
      <c r="U555" s="222"/>
      <c r="V555" s="222"/>
      <c r="W555" s="222"/>
      <c r="X555" s="222"/>
      <c r="Y555" s="222"/>
      <c r="Z555" s="222"/>
      <c r="AA555" s="222"/>
      <c r="AB555" s="222"/>
      <c r="AC555" s="222"/>
      <c r="AD555" s="222"/>
      <c r="AE555" s="264" t="s">
        <v>555</v>
      </c>
      <c r="AF555" s="222"/>
      <c r="AG555" s="222"/>
      <c r="AH555" s="222"/>
      <c r="AI555" s="222"/>
      <c r="AJ555" s="643"/>
    </row>
    <row r="556" spans="1:36" s="479" customFormat="1" ht="45" x14ac:dyDescent="0.25">
      <c r="A556" s="33"/>
      <c r="B556" s="226"/>
      <c r="C556" s="226"/>
      <c r="D556" s="226" t="s">
        <v>569</v>
      </c>
      <c r="E556" s="226"/>
      <c r="F556" s="226"/>
      <c r="G556" s="229" t="s">
        <v>10</v>
      </c>
      <c r="H556" s="229" t="s">
        <v>10</v>
      </c>
      <c r="I556" s="229" t="s">
        <v>10</v>
      </c>
      <c r="J556" s="229" t="s">
        <v>10</v>
      </c>
      <c r="K556" s="229" t="s">
        <v>10</v>
      </c>
      <c r="L556" s="229" t="s">
        <v>10</v>
      </c>
      <c r="M556" s="229" t="s">
        <v>10</v>
      </c>
      <c r="N556" s="229" t="s">
        <v>10</v>
      </c>
      <c r="O556" s="229" t="s">
        <v>10</v>
      </c>
      <c r="P556" s="229" t="s">
        <v>10</v>
      </c>
      <c r="Q556" s="229" t="s">
        <v>10</v>
      </c>
      <c r="R556" s="229" t="s">
        <v>10</v>
      </c>
      <c r="S556" s="229" t="s">
        <v>10</v>
      </c>
      <c r="T556" s="229" t="s">
        <v>10</v>
      </c>
      <c r="U556" s="229" t="s">
        <v>10</v>
      </c>
      <c r="V556" s="229" t="s">
        <v>10</v>
      </c>
      <c r="W556" s="229" t="s">
        <v>10</v>
      </c>
      <c r="X556" s="229" t="s">
        <v>10</v>
      </c>
      <c r="Y556" s="229" t="s">
        <v>10</v>
      </c>
      <c r="Z556" s="229" t="s">
        <v>10</v>
      </c>
      <c r="AA556" s="229" t="s">
        <v>10</v>
      </c>
      <c r="AB556" s="229" t="s">
        <v>10</v>
      </c>
      <c r="AC556" s="229" t="s">
        <v>10</v>
      </c>
      <c r="AD556" s="229" t="s">
        <v>10</v>
      </c>
      <c r="AE556" s="229" t="s">
        <v>10</v>
      </c>
      <c r="AF556" s="229" t="s">
        <v>10</v>
      </c>
      <c r="AG556" s="229" t="s">
        <v>10</v>
      </c>
      <c r="AH556" s="229" t="s">
        <v>10</v>
      </c>
      <c r="AI556" s="229" t="s">
        <v>10</v>
      </c>
      <c r="AJ556" s="644" t="s">
        <v>10</v>
      </c>
    </row>
    <row r="557" spans="1:36" s="479" customFormat="1" ht="15" x14ac:dyDescent="0.2">
      <c r="A557" s="33"/>
      <c r="B557" s="221"/>
      <c r="C557" s="221"/>
      <c r="D557" s="221"/>
      <c r="E557" s="221"/>
      <c r="F557" s="221"/>
      <c r="G557" s="220"/>
      <c r="H557" s="220"/>
      <c r="I557" s="220"/>
      <c r="J557" s="220"/>
      <c r="K557" s="220"/>
      <c r="L557" s="220"/>
      <c r="M557" s="220"/>
      <c r="N557" s="220"/>
      <c r="O557" s="220"/>
      <c r="P557" s="220"/>
      <c r="Q557" s="220"/>
      <c r="R557" s="220"/>
      <c r="S557" s="220"/>
      <c r="T557" s="220"/>
      <c r="U557" s="220"/>
      <c r="V557" s="220"/>
      <c r="W557" s="220"/>
      <c r="X557" s="220"/>
      <c r="Y557" s="220"/>
      <c r="Z557" s="220"/>
      <c r="AA557" s="220"/>
      <c r="AB557" s="220"/>
      <c r="AC557" s="220"/>
      <c r="AD557" s="220"/>
      <c r="AE557" s="261"/>
      <c r="AF557" s="220"/>
      <c r="AG557" s="220"/>
      <c r="AH557" s="220"/>
      <c r="AI557" s="220"/>
      <c r="AJ557" s="645"/>
    </row>
    <row r="558" spans="1:36" s="479" customFormat="1" ht="18.75" x14ac:dyDescent="0.2">
      <c r="A558" s="33"/>
      <c r="B558" s="219"/>
      <c r="C558" s="219"/>
      <c r="D558" s="219" t="s">
        <v>557</v>
      </c>
      <c r="E558" s="219"/>
      <c r="F558" s="219"/>
      <c r="G558" s="219"/>
      <c r="H558" s="219"/>
      <c r="I558" s="219"/>
      <c r="J558" s="219"/>
      <c r="K558" s="219"/>
      <c r="L558" s="219"/>
      <c r="M558" s="219"/>
      <c r="N558" s="219"/>
      <c r="O558" s="219"/>
      <c r="P558" s="219"/>
      <c r="Q558" s="219"/>
      <c r="R558" s="219"/>
      <c r="S558" s="219"/>
      <c r="T558" s="219"/>
      <c r="U558" s="219"/>
      <c r="V558" s="219"/>
      <c r="W558" s="219"/>
      <c r="X558" s="219"/>
      <c r="Y558" s="219"/>
      <c r="Z558" s="219"/>
      <c r="AA558" s="219"/>
      <c r="AB558" s="219"/>
      <c r="AC558" s="219"/>
      <c r="AD558" s="219"/>
      <c r="AE558" s="266"/>
      <c r="AF558" s="219"/>
      <c r="AG558" s="219"/>
      <c r="AH558" s="219"/>
      <c r="AI558" s="219"/>
      <c r="AJ558" s="646"/>
    </row>
    <row r="559" spans="1:36" s="479" customFormat="1" ht="45" x14ac:dyDescent="0.2">
      <c r="A559" s="33"/>
      <c r="B559" s="218"/>
      <c r="C559" s="218"/>
      <c r="D559" s="218" t="s">
        <v>557</v>
      </c>
      <c r="E559" s="218"/>
      <c r="F559" s="218"/>
      <c r="G559" s="217" t="s">
        <v>178</v>
      </c>
      <c r="H559" s="217" t="s">
        <v>178</v>
      </c>
      <c r="I559" s="217" t="s">
        <v>178</v>
      </c>
      <c r="J559" s="217" t="s">
        <v>178</v>
      </c>
      <c r="K559" s="217" t="s">
        <v>178</v>
      </c>
      <c r="L559" s="217" t="s">
        <v>178</v>
      </c>
      <c r="M559" s="217" t="s">
        <v>178</v>
      </c>
      <c r="N559" s="217" t="s">
        <v>178</v>
      </c>
      <c r="O559" s="217" t="s">
        <v>178</v>
      </c>
      <c r="P559" s="217" t="s">
        <v>178</v>
      </c>
      <c r="Q559" s="217" t="s">
        <v>178</v>
      </c>
      <c r="R559" s="217" t="s">
        <v>178</v>
      </c>
      <c r="S559" s="217" t="s">
        <v>178</v>
      </c>
      <c r="T559" s="217" t="s">
        <v>178</v>
      </c>
      <c r="U559" s="217" t="s">
        <v>178</v>
      </c>
      <c r="V559" s="217" t="s">
        <v>178</v>
      </c>
      <c r="W559" s="217" t="s">
        <v>178</v>
      </c>
      <c r="X559" s="217" t="s">
        <v>178</v>
      </c>
      <c r="Y559" s="217" t="s">
        <v>178</v>
      </c>
      <c r="Z559" s="217" t="s">
        <v>178</v>
      </c>
      <c r="AA559" s="217" t="s">
        <v>178</v>
      </c>
      <c r="AB559" s="217" t="s">
        <v>178</v>
      </c>
      <c r="AC559" s="217" t="s">
        <v>178</v>
      </c>
      <c r="AD559" s="217" t="s">
        <v>178</v>
      </c>
      <c r="AE559" s="267" t="s">
        <v>602</v>
      </c>
      <c r="AF559" s="217" t="s">
        <v>178</v>
      </c>
      <c r="AG559" s="217" t="s">
        <v>178</v>
      </c>
      <c r="AH559" s="217" t="s">
        <v>178</v>
      </c>
      <c r="AI559" s="217" t="s">
        <v>178</v>
      </c>
      <c r="AJ559" s="647" t="s">
        <v>178</v>
      </c>
    </row>
    <row r="560" spans="1:36" s="479" customFormat="1" ht="15" x14ac:dyDescent="0.2">
      <c r="A560" s="33"/>
      <c r="B560" s="218"/>
      <c r="C560" s="218"/>
      <c r="D560" s="218"/>
      <c r="E560" s="218"/>
      <c r="F560" s="218"/>
      <c r="G560" s="217"/>
      <c r="H560" s="217"/>
      <c r="I560" s="217"/>
      <c r="J560" s="217"/>
      <c r="K560" s="217"/>
      <c r="L560" s="217"/>
      <c r="M560" s="217"/>
      <c r="N560" s="217"/>
      <c r="O560" s="217"/>
      <c r="P560" s="217"/>
      <c r="Q560" s="217"/>
      <c r="R560" s="217"/>
      <c r="S560" s="217"/>
      <c r="T560" s="217"/>
      <c r="U560" s="217"/>
      <c r="V560" s="217"/>
      <c r="W560" s="217"/>
      <c r="X560" s="217"/>
      <c r="Y560" s="217"/>
      <c r="Z560" s="217"/>
      <c r="AA560" s="217"/>
      <c r="AB560" s="217"/>
      <c r="AC560" s="217"/>
      <c r="AD560" s="217"/>
      <c r="AE560" s="267"/>
      <c r="AF560" s="217"/>
      <c r="AG560" s="217"/>
      <c r="AH560" s="217"/>
      <c r="AI560" s="217"/>
      <c r="AJ560" s="647"/>
    </row>
    <row r="561" spans="1:36" s="479" customFormat="1" ht="15" x14ac:dyDescent="0.2">
      <c r="A561" s="33"/>
      <c r="B561" s="216"/>
      <c r="C561" s="216"/>
      <c r="D561" s="216" t="s">
        <v>16</v>
      </c>
      <c r="E561" s="216"/>
      <c r="F561" s="216"/>
      <c r="G561" s="215">
        <v>22111.368835026093</v>
      </c>
      <c r="H561" s="215">
        <v>24565.00335470639</v>
      </c>
      <c r="I561" s="215">
        <v>18271.125073212741</v>
      </c>
      <c r="J561" s="215">
        <v>24220.780622512109</v>
      </c>
      <c r="K561" s="215">
        <v>2615.0694123268158</v>
      </c>
      <c r="L561" s="215">
        <v>28896.589514635212</v>
      </c>
      <c r="M561" s="215">
        <v>2554.7121987611763</v>
      </c>
      <c r="N561" s="215">
        <v>29070.906559638766</v>
      </c>
      <c r="O561" s="215">
        <v>7279.8901726740678</v>
      </c>
      <c r="P561" s="215">
        <v>13212.075829974459</v>
      </c>
      <c r="Q561" s="215">
        <v>24629.649229234536</v>
      </c>
      <c r="R561" s="215">
        <v>19797.763321265407</v>
      </c>
      <c r="S561" s="215">
        <v>9322.7464428475978</v>
      </c>
      <c r="T561" s="215">
        <v>17438.240779190641</v>
      </c>
      <c r="U561" s="215">
        <v>20358.273182027842</v>
      </c>
      <c r="V561" s="215">
        <v>22033.084213117112</v>
      </c>
      <c r="W561" s="215">
        <v>16219.347289315632</v>
      </c>
      <c r="X561" s="215">
        <v>24220.780622512109</v>
      </c>
      <c r="Y561" s="215">
        <v>10473.156714949395</v>
      </c>
      <c r="Z561" s="215">
        <v>3808.455828271341</v>
      </c>
      <c r="AA561" s="215">
        <v>25790.656234479156</v>
      </c>
      <c r="AB561" s="215">
        <v>22548.54049226622</v>
      </c>
      <c r="AC561" s="215">
        <v>18040.908068190907</v>
      </c>
      <c r="AD561" s="215">
        <v>23711.483839538778</v>
      </c>
      <c r="AE561" s="215">
        <v>34584.961321667513</v>
      </c>
      <c r="AF561" s="215">
        <v>27495.076596975279</v>
      </c>
      <c r="AG561" s="215">
        <v>19179.635890813795</v>
      </c>
      <c r="AH561" s="215">
        <v>8310.8498568537216</v>
      </c>
      <c r="AI561" s="215">
        <v>18301.204568211506</v>
      </c>
      <c r="AJ561" s="648">
        <v>15121.764904719399</v>
      </c>
    </row>
    <row r="562" spans="1:36" s="479" customFormat="1" ht="15" x14ac:dyDescent="0.2">
      <c r="A562" s="33"/>
      <c r="B562" s="216"/>
      <c r="C562" s="216"/>
      <c r="D562" s="216" t="s">
        <v>17</v>
      </c>
      <c r="E562" s="216"/>
      <c r="F562" s="216"/>
      <c r="G562" s="215">
        <v>24342.769072652696</v>
      </c>
      <c r="H562" s="215">
        <v>17134.093768727111</v>
      </c>
      <c r="I562" s="215">
        <v>23964.278587425189</v>
      </c>
      <c r="J562" s="215">
        <v>28125.879668778907</v>
      </c>
      <c r="K562" s="215">
        <v>8237.9101251906559</v>
      </c>
      <c r="L562" s="215">
        <v>20494.628562653816</v>
      </c>
      <c r="M562" s="215">
        <v>5749.4293373403816</v>
      </c>
      <c r="N562" s="215">
        <v>20546.496289865234</v>
      </c>
      <c r="O562" s="215">
        <v>9217.2064174769675</v>
      </c>
      <c r="P562" s="215">
        <v>18402.371463079551</v>
      </c>
      <c r="Q562" s="215">
        <v>21064.725328613622</v>
      </c>
      <c r="R562" s="215">
        <v>18911.006257506266</v>
      </c>
      <c r="S562" s="215">
        <v>10217.842254548828</v>
      </c>
      <c r="T562" s="215">
        <v>18471.252297737363</v>
      </c>
      <c r="U562" s="215">
        <v>16220.813944959953</v>
      </c>
      <c r="V562" s="215">
        <v>19261.933577442131</v>
      </c>
      <c r="W562" s="215">
        <v>17142.023962122516</v>
      </c>
      <c r="X562" s="215">
        <v>28125.879668778907</v>
      </c>
      <c r="Y562" s="215">
        <v>14410.874767797935</v>
      </c>
      <c r="Z562" s="215">
        <v>9669.5121826173709</v>
      </c>
      <c r="AA562" s="215">
        <v>26425.583112526154</v>
      </c>
      <c r="AB562" s="215">
        <v>18031.40463241738</v>
      </c>
      <c r="AC562" s="215">
        <v>10512.998794549949</v>
      </c>
      <c r="AD562" s="215">
        <v>16023.429163568935</v>
      </c>
      <c r="AE562" s="215">
        <v>16374.036966903841</v>
      </c>
      <c r="AF562" s="215">
        <v>23945.790114215284</v>
      </c>
      <c r="AG562" s="215">
        <v>11387.190804035825</v>
      </c>
      <c r="AH562" s="215">
        <v>6835.3586033860111</v>
      </c>
      <c r="AI562" s="215">
        <v>25477.445764551878</v>
      </c>
      <c r="AJ562" s="648">
        <v>27891.353890118127</v>
      </c>
    </row>
    <row r="563" spans="1:36" s="479" customFormat="1" ht="15" x14ac:dyDescent="0.2">
      <c r="A563" s="33"/>
      <c r="B563" s="216"/>
      <c r="C563" s="216"/>
      <c r="D563" s="216" t="s">
        <v>18</v>
      </c>
      <c r="E563" s="216"/>
      <c r="F563" s="216"/>
      <c r="G563" s="215">
        <v>7628.3136391706912</v>
      </c>
      <c r="H563" s="215">
        <v>8361.962979463482</v>
      </c>
      <c r="I563" s="215">
        <v>11220.376422029993</v>
      </c>
      <c r="J563" s="215">
        <v>13413.833122243166</v>
      </c>
      <c r="K563" s="215">
        <v>8058.1914899259109</v>
      </c>
      <c r="L563" s="215">
        <v>8015.5919136422253</v>
      </c>
      <c r="M563" s="215">
        <v>4502.0219267972388</v>
      </c>
      <c r="N563" s="215">
        <v>9047.1823407555166</v>
      </c>
      <c r="O563" s="215">
        <v>5629.8210758815258</v>
      </c>
      <c r="P563" s="215">
        <v>11649.998434341824</v>
      </c>
      <c r="Q563" s="215">
        <v>8679.4873727210143</v>
      </c>
      <c r="R563" s="215">
        <v>8216.6591227027748</v>
      </c>
      <c r="S563" s="215">
        <v>6656.7628336431235</v>
      </c>
      <c r="T563" s="215">
        <v>9565.2731185277989</v>
      </c>
      <c r="U563" s="215">
        <v>11585.914548691308</v>
      </c>
      <c r="V563" s="215">
        <v>9393.9464420433324</v>
      </c>
      <c r="W563" s="215">
        <v>4432.3310453081767</v>
      </c>
      <c r="X563" s="215">
        <v>13413.833122243166</v>
      </c>
      <c r="Y563" s="215">
        <v>5336.8359521021775</v>
      </c>
      <c r="Z563" s="215">
        <v>5867.7392644075717</v>
      </c>
      <c r="AA563" s="215">
        <v>8596.4918092310927</v>
      </c>
      <c r="AB563" s="215">
        <v>8287.6409338363428</v>
      </c>
      <c r="AC563" s="215">
        <v>5694.7587251808327</v>
      </c>
      <c r="AD563" s="215">
        <v>8293.0725745095933</v>
      </c>
      <c r="AE563" s="215">
        <v>10989.595971032779</v>
      </c>
      <c r="AF563" s="215">
        <v>11179.523362488791</v>
      </c>
      <c r="AG563" s="215">
        <v>7760.8357047364607</v>
      </c>
      <c r="AH563" s="215">
        <v>15482.503321103026</v>
      </c>
      <c r="AI563" s="215">
        <v>20757.864991517803</v>
      </c>
      <c r="AJ563" s="648">
        <v>17815.880840500413</v>
      </c>
    </row>
    <row r="564" spans="1:36" s="479" customFormat="1" ht="15" x14ac:dyDescent="0.2">
      <c r="A564" s="33"/>
      <c r="B564" s="216"/>
      <c r="C564" s="216"/>
      <c r="D564" s="216" t="s">
        <v>19</v>
      </c>
      <c r="E564" s="216"/>
      <c r="F564" s="216"/>
      <c r="G564" s="215">
        <v>11006.08380262942</v>
      </c>
      <c r="H564" s="215">
        <v>7690.4409631603921</v>
      </c>
      <c r="I564" s="215">
        <v>11607.176150504985</v>
      </c>
      <c r="J564" s="215">
        <v>11182.517606218385</v>
      </c>
      <c r="K564" s="215">
        <v>12336.53216202287</v>
      </c>
      <c r="L564" s="215">
        <v>8454.5462150536223</v>
      </c>
      <c r="M564" s="215">
        <v>5052.7467594325108</v>
      </c>
      <c r="N564" s="215">
        <v>8444.1166486868515</v>
      </c>
      <c r="O564" s="215">
        <v>7013.3710124706813</v>
      </c>
      <c r="P564" s="215">
        <v>7878.1273975483218</v>
      </c>
      <c r="Q564" s="215">
        <v>11049.113280333269</v>
      </c>
      <c r="R564" s="215">
        <v>7652.9557424309769</v>
      </c>
      <c r="S564" s="215">
        <v>7036.5788513125917</v>
      </c>
      <c r="T564" s="215">
        <v>15922.2169237122</v>
      </c>
      <c r="U564" s="215">
        <v>5785.8189677914934</v>
      </c>
      <c r="V564" s="215">
        <v>8722.6224188417491</v>
      </c>
      <c r="W564" s="215">
        <v>7027.1677269123375</v>
      </c>
      <c r="X564" s="215">
        <v>11182.517606218385</v>
      </c>
      <c r="Y564" s="215">
        <v>5980.3860371449664</v>
      </c>
      <c r="Z564" s="215">
        <v>11547.127207474217</v>
      </c>
      <c r="AA564" s="215">
        <v>8127.9604946754644</v>
      </c>
      <c r="AB564" s="215">
        <v>7775.8310224835741</v>
      </c>
      <c r="AC564" s="215">
        <v>8213.6101283790904</v>
      </c>
      <c r="AD564" s="215">
        <v>8678.4162258953438</v>
      </c>
      <c r="AE564" s="215">
        <v>8339.4928942316728</v>
      </c>
      <c r="AF564" s="215">
        <v>6570.5774957893764</v>
      </c>
      <c r="AG564" s="215">
        <v>8874.5562525547575</v>
      </c>
      <c r="AH564" s="215">
        <v>25475.403444698204</v>
      </c>
      <c r="AI564" s="215">
        <v>18874.086764427891</v>
      </c>
      <c r="AJ564" s="648">
        <v>16205.998603145723</v>
      </c>
    </row>
    <row r="565" spans="1:36" s="479" customFormat="1" ht="15" x14ac:dyDescent="0.2">
      <c r="A565" s="33"/>
      <c r="B565" s="216"/>
      <c r="C565" s="216"/>
      <c r="D565" s="216" t="s">
        <v>20</v>
      </c>
      <c r="E565" s="216"/>
      <c r="F565" s="216"/>
      <c r="G565" s="215">
        <v>4.2797487079099537E-18</v>
      </c>
      <c r="H565" s="215">
        <v>1.4274220690499673E-17</v>
      </c>
      <c r="I565" s="215">
        <v>6.7380126716229391E-18</v>
      </c>
      <c r="J565" s="215">
        <v>9.5462955872403676E-18</v>
      </c>
      <c r="K565" s="215">
        <v>1.5323908417068888E-17</v>
      </c>
      <c r="L565" s="215">
        <v>9.9860803184565593E-18</v>
      </c>
      <c r="M565" s="215">
        <v>1.0520892346047295E-17</v>
      </c>
      <c r="N565" s="215">
        <v>8.8630782065194064E-18</v>
      </c>
      <c r="O565" s="215">
        <v>9.6763516240873198E-18</v>
      </c>
      <c r="P565" s="215">
        <v>9.2062342895304395E-18</v>
      </c>
      <c r="Q565" s="215">
        <v>2.719993744029728E-17</v>
      </c>
      <c r="R565" s="215">
        <v>4.7085102972134331E-18</v>
      </c>
      <c r="S565" s="215">
        <v>1.0608050718914061E-17</v>
      </c>
      <c r="T565" s="215">
        <v>3.5685551726249183E-17</v>
      </c>
      <c r="U565" s="215">
        <v>1.6428712781976926E-17</v>
      </c>
      <c r="V565" s="215">
        <v>2.0442093828369902E-17</v>
      </c>
      <c r="W565" s="215">
        <v>7.016363622444969E-18</v>
      </c>
      <c r="X565" s="215">
        <v>9.5462955872403676E-18</v>
      </c>
      <c r="Y565" s="215">
        <v>1.7300545257597539E-17</v>
      </c>
      <c r="Z565" s="215">
        <v>8.1228686413915946E-18</v>
      </c>
      <c r="AA565" s="215">
        <v>2.8636553854397494E-18</v>
      </c>
      <c r="AB565" s="215">
        <v>1.1454621541758996E-18</v>
      </c>
      <c r="AC565" s="215">
        <v>7.4439848215675205E-18</v>
      </c>
      <c r="AD565" s="215">
        <v>1.9232826090009135E-17</v>
      </c>
      <c r="AE565" s="215">
        <v>1.0683637399525218E-17</v>
      </c>
      <c r="AF565" s="215">
        <v>4.5377923800045246E-18</v>
      </c>
      <c r="AG565" s="215">
        <v>2.3409293149794908E-17</v>
      </c>
      <c r="AH565" s="215">
        <v>8.6786049067421257E-18</v>
      </c>
      <c r="AI565" s="215">
        <v>2.019244182040849E-18</v>
      </c>
      <c r="AJ565" s="648">
        <v>1.5209891241346648E-18</v>
      </c>
    </row>
    <row r="566" spans="1:36" s="479" customFormat="1" ht="15" x14ac:dyDescent="0.2">
      <c r="A566" s="33"/>
      <c r="B566" s="216"/>
      <c r="C566" s="216"/>
      <c r="D566" s="216" t="s">
        <v>22</v>
      </c>
      <c r="E566" s="216"/>
      <c r="F566" s="216"/>
      <c r="G566" s="215">
        <v>27193.774234117613</v>
      </c>
      <c r="H566" s="215">
        <v>42842.653710474573</v>
      </c>
      <c r="I566" s="215">
        <v>33456.231739932082</v>
      </c>
      <c r="J566" s="215">
        <v>28238.054386069471</v>
      </c>
      <c r="K566" s="215">
        <v>71406.717084154312</v>
      </c>
      <c r="L566" s="215">
        <v>31760.398088927257</v>
      </c>
      <c r="M566" s="215">
        <v>83319.322209150239</v>
      </c>
      <c r="N566" s="215">
        <v>31305.88723519009</v>
      </c>
      <c r="O566" s="215">
        <v>70374.813504541744</v>
      </c>
      <c r="P566" s="215">
        <v>49816.905231942321</v>
      </c>
      <c r="Q566" s="215">
        <v>36682.869244550464</v>
      </c>
      <c r="R566" s="215">
        <v>46466.053295777012</v>
      </c>
      <c r="S566" s="215">
        <v>66033.131890667486</v>
      </c>
      <c r="T566" s="215">
        <v>40510.096859197329</v>
      </c>
      <c r="U566" s="215">
        <v>45258.229343254054</v>
      </c>
      <c r="V566" s="215">
        <v>39010.764832192064</v>
      </c>
      <c r="W566" s="215">
        <v>57815.901649286607</v>
      </c>
      <c r="X566" s="215">
        <v>28238.054386069471</v>
      </c>
      <c r="Y566" s="215">
        <v>59719.057199487484</v>
      </c>
      <c r="Z566" s="215">
        <v>69205.920812649914</v>
      </c>
      <c r="AA566" s="215">
        <v>24403.560684514548</v>
      </c>
      <c r="AB566" s="215">
        <v>44164.966455560629</v>
      </c>
      <c r="AC566" s="215">
        <v>61004.697378307734</v>
      </c>
      <c r="AD566" s="215">
        <v>42683.154474206429</v>
      </c>
      <c r="AE566" s="215">
        <v>28468.529829937786</v>
      </c>
      <c r="AF566" s="215">
        <v>30730.147465840022</v>
      </c>
      <c r="AG566" s="215">
        <v>52917.252572670383</v>
      </c>
      <c r="AH566" s="215">
        <v>44403.508016638385</v>
      </c>
      <c r="AI566" s="215">
        <v>17328.431619748386</v>
      </c>
      <c r="AJ566" s="648">
        <v>23892.651366900689</v>
      </c>
    </row>
    <row r="567" spans="1:36" s="479" customFormat="1" ht="15" x14ac:dyDescent="0.2">
      <c r="A567" s="33"/>
      <c r="B567" s="216"/>
      <c r="C567" s="216"/>
      <c r="D567" s="216" t="s">
        <v>180</v>
      </c>
      <c r="E567" s="216"/>
      <c r="F567" s="216"/>
      <c r="G567" s="215">
        <v>0</v>
      </c>
      <c r="H567" s="215">
        <v>0</v>
      </c>
      <c r="I567" s="215">
        <v>0</v>
      </c>
      <c r="J567" s="215">
        <v>0</v>
      </c>
      <c r="K567" s="215">
        <v>0</v>
      </c>
      <c r="L567" s="215">
        <v>0</v>
      </c>
      <c r="M567" s="215">
        <v>0</v>
      </c>
      <c r="N567" s="215">
        <v>0</v>
      </c>
      <c r="O567" s="215">
        <v>0</v>
      </c>
      <c r="P567" s="215">
        <v>0</v>
      </c>
      <c r="Q567" s="215">
        <v>0</v>
      </c>
      <c r="R567" s="215">
        <v>0</v>
      </c>
      <c r="S567" s="215">
        <v>0</v>
      </c>
      <c r="T567" s="215">
        <v>0</v>
      </c>
      <c r="U567" s="215">
        <v>0</v>
      </c>
      <c r="V567" s="215">
        <v>0</v>
      </c>
      <c r="W567" s="215">
        <v>0</v>
      </c>
      <c r="X567" s="215">
        <v>0</v>
      </c>
      <c r="Y567" s="215">
        <v>0</v>
      </c>
      <c r="Z567" s="215">
        <v>0</v>
      </c>
      <c r="AA567" s="215">
        <v>0</v>
      </c>
      <c r="AB567" s="215">
        <v>0</v>
      </c>
      <c r="AC567" s="215">
        <v>0</v>
      </c>
      <c r="AD567" s="215">
        <v>0</v>
      </c>
      <c r="AE567" s="215">
        <v>0</v>
      </c>
      <c r="AF567" s="215">
        <v>0</v>
      </c>
      <c r="AG567" s="215">
        <v>0</v>
      </c>
      <c r="AH567" s="215">
        <v>0</v>
      </c>
      <c r="AI567" s="215">
        <v>0</v>
      </c>
      <c r="AJ567" s="648">
        <v>0</v>
      </c>
    </row>
    <row r="568" spans="1:36" s="479" customFormat="1" ht="15" x14ac:dyDescent="0.2">
      <c r="A568" s="33"/>
      <c r="B568" s="216"/>
      <c r="C568" s="216"/>
      <c r="D568" s="216"/>
      <c r="E568" s="216"/>
      <c r="F568" s="216"/>
      <c r="G568" s="215"/>
      <c r="H568" s="215"/>
      <c r="I568" s="215"/>
      <c r="J568" s="215"/>
      <c r="K568" s="215"/>
      <c r="L568" s="215"/>
      <c r="M568" s="215"/>
      <c r="N568" s="215"/>
      <c r="O568" s="215"/>
      <c r="P568" s="215"/>
      <c r="Q568" s="215"/>
      <c r="R568" s="215"/>
      <c r="S568" s="215"/>
      <c r="T568" s="215"/>
      <c r="U568" s="215"/>
      <c r="V568" s="215"/>
      <c r="W568" s="215"/>
      <c r="X568" s="215"/>
      <c r="Y568" s="215"/>
      <c r="Z568" s="215"/>
      <c r="AA568" s="215"/>
      <c r="AB568" s="215"/>
      <c r="AC568" s="215"/>
      <c r="AD568" s="215"/>
      <c r="AE568" s="215"/>
      <c r="AF568" s="215"/>
      <c r="AG568" s="215"/>
      <c r="AH568" s="215"/>
      <c r="AI568" s="215"/>
      <c r="AJ568" s="648"/>
    </row>
    <row r="569" spans="1:36" s="479" customFormat="1" ht="15" x14ac:dyDescent="0.2">
      <c r="A569" s="33"/>
      <c r="B569" s="218"/>
      <c r="C569" s="218"/>
      <c r="D569" s="218" t="s">
        <v>557</v>
      </c>
      <c r="E569" s="218"/>
      <c r="F569" s="218"/>
      <c r="G569" s="214" t="s">
        <v>12</v>
      </c>
      <c r="H569" s="214" t="s">
        <v>12</v>
      </c>
      <c r="I569" s="214" t="s">
        <v>12</v>
      </c>
      <c r="J569" s="214" t="s">
        <v>12</v>
      </c>
      <c r="K569" s="214" t="s">
        <v>12</v>
      </c>
      <c r="L569" s="214" t="s">
        <v>12</v>
      </c>
      <c r="M569" s="214" t="s">
        <v>12</v>
      </c>
      <c r="N569" s="214" t="s">
        <v>12</v>
      </c>
      <c r="O569" s="214" t="s">
        <v>12</v>
      </c>
      <c r="P569" s="214" t="s">
        <v>12</v>
      </c>
      <c r="Q569" s="214" t="s">
        <v>12</v>
      </c>
      <c r="R569" s="214" t="s">
        <v>12</v>
      </c>
      <c r="S569" s="214" t="s">
        <v>12</v>
      </c>
      <c r="T569" s="214" t="s">
        <v>12</v>
      </c>
      <c r="U569" s="214" t="s">
        <v>12</v>
      </c>
      <c r="V569" s="214" t="s">
        <v>12</v>
      </c>
      <c r="W569" s="214" t="s">
        <v>12</v>
      </c>
      <c r="X569" s="214" t="s">
        <v>12</v>
      </c>
      <c r="Y569" s="214" t="s">
        <v>12</v>
      </c>
      <c r="Z569" s="214" t="s">
        <v>12</v>
      </c>
      <c r="AA569" s="214" t="s">
        <v>12</v>
      </c>
      <c r="AB569" s="214" t="s">
        <v>12</v>
      </c>
      <c r="AC569" s="214" t="s">
        <v>12</v>
      </c>
      <c r="AD569" s="214" t="s">
        <v>12</v>
      </c>
      <c r="AE569" s="214" t="s">
        <v>12</v>
      </c>
      <c r="AF569" s="214" t="s">
        <v>12</v>
      </c>
      <c r="AG569" s="214" t="s">
        <v>12</v>
      </c>
      <c r="AH569" s="214" t="s">
        <v>12</v>
      </c>
      <c r="AI569" s="214" t="s">
        <v>12</v>
      </c>
      <c r="AJ569" s="649" t="s">
        <v>12</v>
      </c>
    </row>
    <row r="570" spans="1:36" s="479" customFormat="1" ht="15" x14ac:dyDescent="0.2">
      <c r="A570" s="33"/>
      <c r="B570" s="216"/>
      <c r="C570" s="216"/>
      <c r="D570" s="216" t="s">
        <v>16</v>
      </c>
      <c r="E570" s="216"/>
      <c r="F570" s="216"/>
      <c r="G570" s="215">
        <v>112608208.3394015</v>
      </c>
      <c r="H570" s="215">
        <v>121013289.7857331</v>
      </c>
      <c r="I570" s="215">
        <v>92499178.596833512</v>
      </c>
      <c r="J570" s="215">
        <v>120303050.15639901</v>
      </c>
      <c r="K570" s="215">
        <v>12398032.228101589</v>
      </c>
      <c r="L570" s="215">
        <v>145798599.33545423</v>
      </c>
      <c r="M570" s="215">
        <v>12110787.995653711</v>
      </c>
      <c r="N570" s="215">
        <v>142746338.46206585</v>
      </c>
      <c r="O570" s="215">
        <v>35756881.862338446</v>
      </c>
      <c r="P570" s="215">
        <v>66101579.085183352</v>
      </c>
      <c r="Q570" s="215">
        <v>115324179.86575043</v>
      </c>
      <c r="R570" s="215">
        <v>97201655.811356917</v>
      </c>
      <c r="S570" s="215">
        <v>46666012.471754357</v>
      </c>
      <c r="T570" s="215">
        <v>86468881.702811912</v>
      </c>
      <c r="U570" s="215">
        <v>104085878.24764064</v>
      </c>
      <c r="V570" s="215">
        <v>110232246.82785991</v>
      </c>
      <c r="W570" s="215">
        <v>77530824.437499911</v>
      </c>
      <c r="X570" s="215">
        <v>120303050.15639901</v>
      </c>
      <c r="Y570" s="215">
        <v>53545650.737577043</v>
      </c>
      <c r="Z570" s="215">
        <v>18724345.269006416</v>
      </c>
      <c r="AA570" s="215">
        <v>133398076.86147968</v>
      </c>
      <c r="AB570" s="215">
        <v>113113540.26648831</v>
      </c>
      <c r="AC570" s="215">
        <v>85550262.708837032</v>
      </c>
      <c r="AD570" s="215">
        <v>116407905.8681801</v>
      </c>
      <c r="AE570" s="215">
        <v>169452665.52227047</v>
      </c>
      <c r="AF570" s="215">
        <v>138230371.56781441</v>
      </c>
      <c r="AG570" s="215">
        <v>90228820.838060826</v>
      </c>
      <c r="AH570" s="215">
        <v>41242382.585576318</v>
      </c>
      <c r="AI570" s="215">
        <v>91893288.672323331</v>
      </c>
      <c r="AJ570" s="648">
        <v>76304864.553255066</v>
      </c>
    </row>
    <row r="571" spans="1:36" s="479" customFormat="1" ht="15" x14ac:dyDescent="0.2">
      <c r="A571" s="33"/>
      <c r="B571" s="216"/>
      <c r="C571" s="216"/>
      <c r="D571" s="216" t="s">
        <v>17</v>
      </c>
      <c r="E571" s="216"/>
      <c r="F571" s="216"/>
      <c r="G571" s="215">
        <v>129813125.131916</v>
      </c>
      <c r="H571" s="215">
        <v>91371291.893021047</v>
      </c>
      <c r="I571" s="215">
        <v>127794742.07231268</v>
      </c>
      <c r="J571" s="215">
        <v>149987387.465716</v>
      </c>
      <c r="K571" s="215">
        <v>43930452.394926257</v>
      </c>
      <c r="L571" s="215">
        <v>109292076.59964877</v>
      </c>
      <c r="M571" s="215">
        <v>30660085.866884656</v>
      </c>
      <c r="N571" s="215">
        <v>109568672.56712924</v>
      </c>
      <c r="O571" s="215">
        <v>49152763.453802481</v>
      </c>
      <c r="P571" s="215">
        <v>98134659.304001063</v>
      </c>
      <c r="Q571" s="215">
        <v>112332241.93975306</v>
      </c>
      <c r="R571" s="215">
        <v>100847065.27631661</v>
      </c>
      <c r="S571" s="215">
        <v>54488872.289309494</v>
      </c>
      <c r="T571" s="215">
        <v>98501981.377424091</v>
      </c>
      <c r="U571" s="215">
        <v>86501028.05042769</v>
      </c>
      <c r="V571" s="215">
        <v>102718461.74559584</v>
      </c>
      <c r="W571" s="215">
        <v>91413581.378842711</v>
      </c>
      <c r="X571" s="215">
        <v>149987387.465716</v>
      </c>
      <c r="Y571" s="215">
        <v>76849132.648353517</v>
      </c>
      <c r="Z571" s="215">
        <v>51564782.592332631</v>
      </c>
      <c r="AA571" s="215">
        <v>140920185.25221896</v>
      </c>
      <c r="AB571" s="215">
        <v>96156397.77324371</v>
      </c>
      <c r="AC571" s="215">
        <v>56062858.911222339</v>
      </c>
      <c r="AD571" s="215">
        <v>85448430.654898271</v>
      </c>
      <c r="AE571" s="215">
        <v>87318123.232217744</v>
      </c>
      <c r="AF571" s="215">
        <v>127696148.25666532</v>
      </c>
      <c r="AG571" s="215">
        <v>60724678.459278569</v>
      </c>
      <c r="AH571" s="215">
        <v>36451040.51451996</v>
      </c>
      <c r="AI571" s="215">
        <v>135864036.05951679</v>
      </c>
      <c r="AJ571" s="648">
        <v>148736727.60195574</v>
      </c>
    </row>
    <row r="572" spans="1:36" s="479" customFormat="1" ht="15" x14ac:dyDescent="0.2">
      <c r="A572" s="33"/>
      <c r="B572" s="216"/>
      <c r="C572" s="216"/>
      <c r="D572" s="216" t="s">
        <v>18</v>
      </c>
      <c r="E572" s="216"/>
      <c r="F572" s="216"/>
      <c r="G572" s="215">
        <v>42636924.269719183</v>
      </c>
      <c r="H572" s="215">
        <v>46737509.647065334</v>
      </c>
      <c r="I572" s="215">
        <v>62714036.471610464</v>
      </c>
      <c r="J572" s="215">
        <v>74973921.374044344</v>
      </c>
      <c r="K572" s="215">
        <v>45039640.025108382</v>
      </c>
      <c r="L572" s="215">
        <v>44801538.264503032</v>
      </c>
      <c r="M572" s="215">
        <v>25163145.753186256</v>
      </c>
      <c r="N572" s="215">
        <v>50567405.400896549</v>
      </c>
      <c r="O572" s="215">
        <v>31466752.183845609</v>
      </c>
      <c r="P572" s="215">
        <v>65115322.269494303</v>
      </c>
      <c r="Q572" s="215">
        <v>48512248.357281931</v>
      </c>
      <c r="R572" s="215">
        <v>45925362.974831879</v>
      </c>
      <c r="S572" s="215">
        <v>37206636.518209644</v>
      </c>
      <c r="T572" s="215">
        <v>53463169.56340909</v>
      </c>
      <c r="U572" s="215">
        <v>64757138.284326404</v>
      </c>
      <c r="V572" s="215">
        <v>52505573.576120466</v>
      </c>
      <c r="W572" s="215">
        <v>24773622.592905968</v>
      </c>
      <c r="X572" s="215">
        <v>74973921.374044344</v>
      </c>
      <c r="Y572" s="215">
        <v>29829170.783076692</v>
      </c>
      <c r="Z572" s="215">
        <v>32796548.029481079</v>
      </c>
      <c r="AA572" s="215">
        <v>48048361.353859179</v>
      </c>
      <c r="AB572" s="215">
        <v>46322101.526625119</v>
      </c>
      <c r="AC572" s="215">
        <v>31829708.10915114</v>
      </c>
      <c r="AD572" s="215">
        <v>46352460.589322597</v>
      </c>
      <c r="AE572" s="215">
        <v>61424135.573779926</v>
      </c>
      <c r="AF572" s="215">
        <v>62485696.514939092</v>
      </c>
      <c r="AG572" s="215">
        <v>43377629.691765092</v>
      </c>
      <c r="AH572" s="215">
        <v>86536337.234206066</v>
      </c>
      <c r="AI572" s="215">
        <v>116021909.88841152</v>
      </c>
      <c r="AJ572" s="648">
        <v>99578281.403403386</v>
      </c>
    </row>
    <row r="573" spans="1:36" s="479" customFormat="1" ht="15" x14ac:dyDescent="0.2">
      <c r="A573" s="33"/>
      <c r="B573" s="216"/>
      <c r="C573" s="216"/>
      <c r="D573" s="216" t="s">
        <v>19</v>
      </c>
      <c r="E573" s="216"/>
      <c r="F573" s="216"/>
      <c r="G573" s="215">
        <v>61398241.400720328</v>
      </c>
      <c r="H573" s="215">
        <v>44429696.835791968</v>
      </c>
      <c r="I573" s="215">
        <v>65435812.295667075</v>
      </c>
      <c r="J573" s="215">
        <v>64682281.913025334</v>
      </c>
      <c r="K573" s="215">
        <v>72480197.91484651</v>
      </c>
      <c r="L573" s="215">
        <v>48099398.783653237</v>
      </c>
      <c r="M573" s="215">
        <v>29579528.758185863</v>
      </c>
      <c r="N573" s="215">
        <v>48161380.080073237</v>
      </c>
      <c r="O573" s="215">
        <v>41375830.66312898</v>
      </c>
      <c r="P573" s="215">
        <v>45055216.81656038</v>
      </c>
      <c r="Q573" s="215">
        <v>63392079.207287647</v>
      </c>
      <c r="R573" s="215">
        <v>43746745.092500575</v>
      </c>
      <c r="S573" s="215">
        <v>41022554.042968646</v>
      </c>
      <c r="T573" s="215">
        <v>90651948.913764641</v>
      </c>
      <c r="U573" s="215">
        <v>33706811.846652612</v>
      </c>
      <c r="V573" s="215">
        <v>50460535.928922698</v>
      </c>
      <c r="W573" s="215">
        <v>40926453.35551168</v>
      </c>
      <c r="X573" s="215">
        <v>64682281.913025334</v>
      </c>
      <c r="Y573" s="215">
        <v>34738792.010935508</v>
      </c>
      <c r="Z573" s="215">
        <v>67533605.217065677</v>
      </c>
      <c r="AA573" s="215">
        <v>46102710.152872816</v>
      </c>
      <c r="AB573" s="215">
        <v>44276198.833800718</v>
      </c>
      <c r="AC573" s="215">
        <v>47778090.125444837</v>
      </c>
      <c r="AD573" s="215">
        <v>50262824.793152317</v>
      </c>
      <c r="AE573" s="215">
        <v>47934367.975625634</v>
      </c>
      <c r="AF573" s="215">
        <v>37770923.875240177</v>
      </c>
      <c r="AG573" s="215">
        <v>52693263.120562062</v>
      </c>
      <c r="AH573" s="215">
        <v>152406145.96975383</v>
      </c>
      <c r="AI573" s="215">
        <v>109564206.28448486</v>
      </c>
      <c r="AJ573" s="648">
        <v>94047151.62333104</v>
      </c>
    </row>
    <row r="574" spans="1:36" s="479" customFormat="1" ht="15" x14ac:dyDescent="0.2">
      <c r="A574" s="33"/>
      <c r="B574" s="216"/>
      <c r="C574" s="216"/>
      <c r="D574" s="216" t="s">
        <v>20</v>
      </c>
      <c r="E574" s="216"/>
      <c r="F574" s="216"/>
      <c r="G574" s="215">
        <v>2.2906911073371424E-14</v>
      </c>
      <c r="H574" s="215">
        <v>7.6401285756480005E-14</v>
      </c>
      <c r="I574" s="215">
        <v>3.6064513973647055E-14</v>
      </c>
      <c r="J574" s="215">
        <v>5.1095557010828614E-14</v>
      </c>
      <c r="K574" s="215">
        <v>8.2019630441739127E-14</v>
      </c>
      <c r="L574" s="215">
        <v>5.3449459171199993E-14</v>
      </c>
      <c r="M574" s="215">
        <v>5.6311985079402963E-14</v>
      </c>
      <c r="N574" s="215">
        <v>4.7438706842258834E-14</v>
      </c>
      <c r="O574" s="215">
        <v>5.1791668458938186E-14</v>
      </c>
      <c r="P574" s="215">
        <v>4.9275414185213791E-14</v>
      </c>
      <c r="Q574" s="215">
        <v>1.4558484403408695E-13</v>
      </c>
      <c r="R574" s="215">
        <v>2.5201813009949995E-14</v>
      </c>
      <c r="S574" s="215">
        <v>5.6778491230305871E-14</v>
      </c>
      <c r="T574" s="215">
        <v>1.9100321439119999E-13</v>
      </c>
      <c r="U574" s="215">
        <v>8.7932981217135501E-14</v>
      </c>
      <c r="V574" s="215">
        <v>1.0941418700928E-13</v>
      </c>
      <c r="W574" s="215">
        <v>3.7554358568000002E-14</v>
      </c>
      <c r="X574" s="215">
        <v>5.1095557010828614E-14</v>
      </c>
      <c r="Y574" s="215">
        <v>9.2599374118430782E-14</v>
      </c>
      <c r="Z574" s="215">
        <v>4.3476811917749999E-14</v>
      </c>
      <c r="AA574" s="215">
        <v>1.5327418438800001E-14</v>
      </c>
      <c r="AB574" s="215">
        <v>6.1309673755199997E-15</v>
      </c>
      <c r="AC574" s="215">
        <v>3.9843156684413806E-14</v>
      </c>
      <c r="AD574" s="215">
        <v>1.0294170686217931E-13</v>
      </c>
      <c r="AE574" s="215">
        <v>5.7183061098600002E-14</v>
      </c>
      <c r="AF574" s="215">
        <v>2.4288063064559996E-14</v>
      </c>
      <c r="AG574" s="215">
        <v>1.2529581362610161E-13</v>
      </c>
      <c r="AH574" s="215">
        <v>4.645133263834834E-14</v>
      </c>
      <c r="AI574" s="215">
        <v>1.0807795053000003E-14</v>
      </c>
      <c r="AJ574" s="648">
        <v>8.1409365334285685E-15</v>
      </c>
    </row>
    <row r="575" spans="1:36" s="479" customFormat="1" ht="15" x14ac:dyDescent="0.2">
      <c r="A575" s="33"/>
      <c r="B575" s="216"/>
      <c r="C575" s="216"/>
      <c r="D575" s="216" t="s">
        <v>22</v>
      </c>
      <c r="E575" s="216"/>
      <c r="F575" s="216"/>
      <c r="G575" s="215">
        <v>159855443.2219727</v>
      </c>
      <c r="H575" s="215">
        <v>252780997.93157268</v>
      </c>
      <c r="I575" s="215">
        <v>193879894.15520608</v>
      </c>
      <c r="J575" s="215">
        <v>152864417.9104926</v>
      </c>
      <c r="K575" s="215">
        <v>429343593.43623382</v>
      </c>
      <c r="L575" s="215">
        <v>185002008.29433748</v>
      </c>
      <c r="M575" s="215">
        <v>493752854.48593199</v>
      </c>
      <c r="N575" s="215">
        <v>184395840.79734036</v>
      </c>
      <c r="O575" s="215">
        <v>429063824.22322839</v>
      </c>
      <c r="P575" s="215">
        <v>290276931.7780931</v>
      </c>
      <c r="Q575" s="215">
        <v>229751367.5872913</v>
      </c>
      <c r="R575" s="215">
        <v>263437844.21041352</v>
      </c>
      <c r="S575" s="215">
        <v>400979981.88509703</v>
      </c>
      <c r="T575" s="215">
        <v>235607602.05891314</v>
      </c>
      <c r="U575" s="215">
        <v>271162977.5761618</v>
      </c>
      <c r="V575" s="215">
        <v>238910254.25024652</v>
      </c>
      <c r="W575" s="215">
        <v>349444416.25079703</v>
      </c>
      <c r="X575" s="215">
        <v>152864417.9104926</v>
      </c>
      <c r="Y575" s="215">
        <v>368734095.87634522</v>
      </c>
      <c r="Z575" s="215">
        <v>431138148.20636338</v>
      </c>
      <c r="AA575" s="215">
        <v>141828942.08161917</v>
      </c>
      <c r="AB575" s="215">
        <v>253616113.67640579</v>
      </c>
      <c r="AC575" s="215">
        <v>372122905.91595489</v>
      </c>
      <c r="AD575" s="215">
        <v>257048122.21140987</v>
      </c>
      <c r="AE575" s="215">
        <v>168143366.13265592</v>
      </c>
      <c r="AF575" s="215">
        <v>177610499.64922485</v>
      </c>
      <c r="AG575" s="215">
        <v>332635960.44531029</v>
      </c>
      <c r="AH575" s="215">
        <v>271701097.21347541</v>
      </c>
      <c r="AI575" s="215">
        <v>102880662.23214591</v>
      </c>
      <c r="AJ575" s="648">
        <v>142044275.65171948</v>
      </c>
    </row>
    <row r="576" spans="1:36" s="479" customFormat="1" ht="15" x14ac:dyDescent="0.2">
      <c r="A576" s="33"/>
      <c r="B576" s="216"/>
      <c r="C576" s="216"/>
      <c r="D576" s="216" t="s">
        <v>181</v>
      </c>
      <c r="E576" s="216"/>
      <c r="F576" s="216"/>
      <c r="G576" s="215">
        <v>0</v>
      </c>
      <c r="H576" s="215">
        <v>0</v>
      </c>
      <c r="I576" s="215">
        <v>0</v>
      </c>
      <c r="J576" s="215">
        <v>0</v>
      </c>
      <c r="K576" s="215">
        <v>0</v>
      </c>
      <c r="L576" s="215">
        <v>0</v>
      </c>
      <c r="M576" s="215">
        <v>0</v>
      </c>
      <c r="N576" s="215">
        <v>0</v>
      </c>
      <c r="O576" s="215">
        <v>0</v>
      </c>
      <c r="P576" s="215">
        <v>0</v>
      </c>
      <c r="Q576" s="215">
        <v>0</v>
      </c>
      <c r="R576" s="215">
        <v>0</v>
      </c>
      <c r="S576" s="215">
        <v>0</v>
      </c>
      <c r="T576" s="215">
        <v>0</v>
      </c>
      <c r="U576" s="215">
        <v>0</v>
      </c>
      <c r="V576" s="215">
        <v>0</v>
      </c>
      <c r="W576" s="215">
        <v>0</v>
      </c>
      <c r="X576" s="215">
        <v>0</v>
      </c>
      <c r="Y576" s="215">
        <v>0</v>
      </c>
      <c r="Z576" s="215">
        <v>0</v>
      </c>
      <c r="AA576" s="215">
        <v>0</v>
      </c>
      <c r="AB576" s="215">
        <v>0</v>
      </c>
      <c r="AC576" s="215">
        <v>0</v>
      </c>
      <c r="AD576" s="215">
        <v>0</v>
      </c>
      <c r="AE576" s="215">
        <v>0</v>
      </c>
      <c r="AF576" s="215">
        <v>0</v>
      </c>
      <c r="AG576" s="215">
        <v>0</v>
      </c>
      <c r="AH576" s="215">
        <v>0</v>
      </c>
      <c r="AI576" s="215">
        <v>0</v>
      </c>
      <c r="AJ576" s="648">
        <v>0</v>
      </c>
    </row>
    <row r="577" spans="1:36" s="479" customFormat="1" ht="15" x14ac:dyDescent="0.2">
      <c r="A577" s="33"/>
      <c r="B577" s="216"/>
      <c r="C577" s="216"/>
      <c r="D577" s="216" t="s">
        <v>182</v>
      </c>
      <c r="E577" s="216"/>
      <c r="F577" s="216"/>
      <c r="G577" s="215">
        <v>4803838.6673113657</v>
      </c>
      <c r="H577" s="215">
        <v>2682134.5114848535</v>
      </c>
      <c r="I577" s="215">
        <v>1980276.043312334</v>
      </c>
      <c r="J577" s="215">
        <v>0</v>
      </c>
      <c r="K577" s="215">
        <v>0</v>
      </c>
      <c r="L577" s="215">
        <v>2327949.0869277241</v>
      </c>
      <c r="M577" s="215">
        <v>0</v>
      </c>
      <c r="N577" s="215">
        <v>515925.68089854065</v>
      </c>
      <c r="O577" s="215">
        <v>19823.230712770252</v>
      </c>
      <c r="P577" s="215">
        <v>1364355.9384252522</v>
      </c>
      <c r="Q577" s="215">
        <v>4453399.7276359787</v>
      </c>
      <c r="R577" s="215">
        <v>1682931.4690317512</v>
      </c>
      <c r="S577" s="215">
        <v>0</v>
      </c>
      <c r="T577" s="215">
        <v>0</v>
      </c>
      <c r="U577" s="215">
        <v>3510890.1981396135</v>
      </c>
      <c r="V577" s="215">
        <v>1008420.2445352189</v>
      </c>
      <c r="W577" s="215">
        <v>0</v>
      </c>
      <c r="X577" s="215">
        <v>0</v>
      </c>
      <c r="Y577" s="215">
        <v>1738699.2690346418</v>
      </c>
      <c r="Z577" s="215">
        <v>0</v>
      </c>
      <c r="AA577" s="215">
        <v>1931509.1190940216</v>
      </c>
      <c r="AB577" s="215">
        <v>3959159.1679860246</v>
      </c>
      <c r="AC577" s="215">
        <v>0</v>
      </c>
      <c r="AD577" s="215">
        <v>1259338.7217581989</v>
      </c>
      <c r="AE577" s="215">
        <v>0</v>
      </c>
      <c r="AF577" s="215">
        <v>0</v>
      </c>
      <c r="AG577" s="215">
        <v>0</v>
      </c>
      <c r="AH577" s="215">
        <v>0</v>
      </c>
      <c r="AI577" s="215">
        <v>0</v>
      </c>
      <c r="AJ577" s="648">
        <v>0</v>
      </c>
    </row>
    <row r="578" spans="1:36" s="479" customFormat="1" ht="15" x14ac:dyDescent="0.2">
      <c r="A578" s="33"/>
      <c r="B578" s="216"/>
      <c r="C578" s="216"/>
      <c r="D578" s="216"/>
      <c r="E578" s="216"/>
      <c r="F578" s="216"/>
      <c r="G578" s="215"/>
      <c r="H578" s="215"/>
      <c r="I578" s="215"/>
      <c r="J578" s="215"/>
      <c r="K578" s="215"/>
      <c r="L578" s="215"/>
      <c r="M578" s="215"/>
      <c r="N578" s="215"/>
      <c r="O578" s="215"/>
      <c r="P578" s="215"/>
      <c r="Q578" s="215"/>
      <c r="R578" s="215"/>
      <c r="S578" s="215"/>
      <c r="T578" s="215"/>
      <c r="U578" s="215"/>
      <c r="V578" s="215"/>
      <c r="W578" s="215"/>
      <c r="X578" s="215"/>
      <c r="Y578" s="215"/>
      <c r="Z578" s="215"/>
      <c r="AA578" s="215"/>
      <c r="AB578" s="215"/>
      <c r="AC578" s="215"/>
      <c r="AD578" s="215"/>
      <c r="AE578" s="215"/>
      <c r="AF578" s="215"/>
      <c r="AG578" s="215"/>
      <c r="AH578" s="215"/>
      <c r="AI578" s="215"/>
      <c r="AJ578" s="648"/>
    </row>
    <row r="579" spans="1:36" s="479" customFormat="1" ht="15" x14ac:dyDescent="0.2">
      <c r="A579" s="33"/>
      <c r="B579" s="213"/>
      <c r="C579" s="213"/>
      <c r="D579" s="213" t="s">
        <v>23</v>
      </c>
      <c r="E579" s="213"/>
      <c r="F579" s="213"/>
      <c r="G579" s="215">
        <v>0</v>
      </c>
      <c r="H579" s="215">
        <v>0</v>
      </c>
      <c r="I579" s="215">
        <v>0</v>
      </c>
      <c r="J579" s="215">
        <v>0</v>
      </c>
      <c r="K579" s="215">
        <v>0</v>
      </c>
      <c r="L579" s="215">
        <v>0</v>
      </c>
      <c r="M579" s="215">
        <v>0</v>
      </c>
      <c r="N579" s="215">
        <v>0</v>
      </c>
      <c r="O579" s="215">
        <v>0</v>
      </c>
      <c r="P579" s="215">
        <v>0</v>
      </c>
      <c r="Q579" s="215">
        <v>0</v>
      </c>
      <c r="R579" s="215">
        <v>0</v>
      </c>
      <c r="S579" s="215">
        <v>0</v>
      </c>
      <c r="T579" s="215">
        <v>0</v>
      </c>
      <c r="U579" s="215">
        <v>0</v>
      </c>
      <c r="V579" s="215">
        <v>0</v>
      </c>
      <c r="W579" s="215">
        <v>0</v>
      </c>
      <c r="X579" s="215">
        <v>0</v>
      </c>
      <c r="Y579" s="215">
        <v>0</v>
      </c>
      <c r="Z579" s="215">
        <v>0</v>
      </c>
      <c r="AA579" s="215">
        <v>0</v>
      </c>
      <c r="AB579" s="215">
        <v>0</v>
      </c>
      <c r="AC579" s="215">
        <v>0</v>
      </c>
      <c r="AD579" s="215">
        <v>0</v>
      </c>
      <c r="AE579" s="215">
        <v>0</v>
      </c>
      <c r="AF579" s="215">
        <v>0</v>
      </c>
      <c r="AG579" s="215">
        <v>0</v>
      </c>
      <c r="AH579" s="215">
        <v>0</v>
      </c>
      <c r="AI579" s="215">
        <v>0</v>
      </c>
      <c r="AJ579" s="648">
        <v>0</v>
      </c>
    </row>
    <row r="580" spans="1:36" s="479" customFormat="1" ht="15" x14ac:dyDescent="0.2">
      <c r="A580" s="33"/>
      <c r="B580" s="213"/>
      <c r="C580" s="213"/>
      <c r="D580" s="213" t="s">
        <v>24</v>
      </c>
      <c r="E580" s="213"/>
      <c r="F580" s="213"/>
      <c r="G580" s="215">
        <v>13.142391086676152</v>
      </c>
      <c r="H580" s="215">
        <v>13.811976284219385</v>
      </c>
      <c r="I580" s="215">
        <v>13.294058295457326</v>
      </c>
      <c r="J580" s="215">
        <v>13.644230750025205</v>
      </c>
      <c r="K580" s="215">
        <v>14.612124733787347</v>
      </c>
      <c r="L580" s="215">
        <v>13.327865223802061</v>
      </c>
      <c r="M580" s="215">
        <v>14.614041453269301</v>
      </c>
      <c r="N580" s="215">
        <v>13.878559805574859</v>
      </c>
      <c r="O580" s="215">
        <v>13.872486320811767</v>
      </c>
      <c r="P580" s="215">
        <v>13.49734859407338</v>
      </c>
      <c r="Q580" s="215">
        <v>14.878708402129437</v>
      </c>
      <c r="R580" s="215">
        <v>13.880871556148566</v>
      </c>
      <c r="S580" s="215">
        <v>13.487320900182832</v>
      </c>
      <c r="T580" s="215">
        <v>13.678460155728416</v>
      </c>
      <c r="U580" s="215">
        <v>13.065167787994096</v>
      </c>
      <c r="V580" s="215">
        <v>13.497692689912327</v>
      </c>
      <c r="W580" s="215">
        <v>14.625121243900983</v>
      </c>
      <c r="X580" s="215">
        <v>13.644230750025205</v>
      </c>
      <c r="Y580" s="215">
        <v>13.065361987190368</v>
      </c>
      <c r="Z580" s="215">
        <v>13.852496634412693</v>
      </c>
      <c r="AA580" s="215">
        <v>12.851308619537701</v>
      </c>
      <c r="AB580" s="215">
        <v>13.443779284269999</v>
      </c>
      <c r="AC580" s="215">
        <v>14.607548538087665</v>
      </c>
      <c r="AD580" s="215">
        <v>13.882470267637691</v>
      </c>
      <c r="AE580" s="215">
        <v>13.923325032936916</v>
      </c>
      <c r="AF580" s="215">
        <v>13.399729080713525</v>
      </c>
      <c r="AG580" s="215">
        <v>15.991961768064217</v>
      </c>
      <c r="AH580" s="215">
        <v>13.662486259449148</v>
      </c>
      <c r="AI580" s="215">
        <v>13.424898238344422</v>
      </c>
      <c r="AJ580" s="648">
        <v>13.325886637955175</v>
      </c>
    </row>
    <row r="581" spans="1:36" s="479" customFormat="1" ht="15" x14ac:dyDescent="0.2">
      <c r="A581" s="33"/>
      <c r="B581" s="212"/>
      <c r="C581" s="212"/>
      <c r="D581" s="212"/>
      <c r="E581" s="212"/>
      <c r="F581" s="212"/>
      <c r="G581" s="215"/>
      <c r="H581" s="215"/>
      <c r="I581" s="215"/>
      <c r="J581" s="215"/>
      <c r="K581" s="215"/>
      <c r="L581" s="215"/>
      <c r="M581" s="215"/>
      <c r="N581" s="215"/>
      <c r="O581" s="215"/>
      <c r="P581" s="215"/>
      <c r="Q581" s="215"/>
      <c r="R581" s="215"/>
      <c r="S581" s="215"/>
      <c r="T581" s="215"/>
      <c r="U581" s="215"/>
      <c r="V581" s="215"/>
      <c r="W581" s="215"/>
      <c r="X581" s="215"/>
      <c r="Y581" s="215"/>
      <c r="Z581" s="215"/>
      <c r="AA581" s="215"/>
      <c r="AB581" s="215"/>
      <c r="AC581" s="215"/>
      <c r="AD581" s="215"/>
      <c r="AE581" s="215"/>
      <c r="AF581" s="215"/>
      <c r="AG581" s="215"/>
      <c r="AH581" s="215"/>
      <c r="AI581" s="215"/>
      <c r="AJ581" s="648"/>
    </row>
    <row r="582" spans="1:36" s="479" customFormat="1" ht="15" x14ac:dyDescent="0.2">
      <c r="A582" s="33"/>
      <c r="B582" s="211"/>
      <c r="C582" s="211"/>
      <c r="D582" s="211" t="s">
        <v>558</v>
      </c>
      <c r="E582" s="211"/>
      <c r="F582" s="211"/>
      <c r="G582" s="214" t="s">
        <v>13</v>
      </c>
      <c r="H582" s="214" t="s">
        <v>13</v>
      </c>
      <c r="I582" s="214" t="s">
        <v>13</v>
      </c>
      <c r="J582" s="214" t="s">
        <v>13</v>
      </c>
      <c r="K582" s="214" t="s">
        <v>13</v>
      </c>
      <c r="L582" s="214" t="s">
        <v>13</v>
      </c>
      <c r="M582" s="214" t="s">
        <v>13</v>
      </c>
      <c r="N582" s="214" t="s">
        <v>13</v>
      </c>
      <c r="O582" s="214" t="s">
        <v>13</v>
      </c>
      <c r="P582" s="214" t="s">
        <v>13</v>
      </c>
      <c r="Q582" s="214" t="s">
        <v>13</v>
      </c>
      <c r="R582" s="214" t="s">
        <v>13</v>
      </c>
      <c r="S582" s="214" t="s">
        <v>13</v>
      </c>
      <c r="T582" s="214" t="s">
        <v>13</v>
      </c>
      <c r="U582" s="214" t="s">
        <v>13</v>
      </c>
      <c r="V582" s="214" t="s">
        <v>13</v>
      </c>
      <c r="W582" s="214" t="s">
        <v>13</v>
      </c>
      <c r="X582" s="214" t="s">
        <v>13</v>
      </c>
      <c r="Y582" s="214" t="s">
        <v>13</v>
      </c>
      <c r="Z582" s="214" t="s">
        <v>13</v>
      </c>
      <c r="AA582" s="214" t="s">
        <v>13</v>
      </c>
      <c r="AB582" s="214" t="s">
        <v>13</v>
      </c>
      <c r="AC582" s="214" t="s">
        <v>13</v>
      </c>
      <c r="AD582" s="214" t="s">
        <v>13</v>
      </c>
      <c r="AE582" s="214" t="s">
        <v>13</v>
      </c>
      <c r="AF582" s="214" t="s">
        <v>13</v>
      </c>
      <c r="AG582" s="214" t="s">
        <v>13</v>
      </c>
      <c r="AH582" s="214" t="s">
        <v>13</v>
      </c>
      <c r="AI582" s="214" t="s">
        <v>13</v>
      </c>
      <c r="AJ582" s="649" t="s">
        <v>13</v>
      </c>
    </row>
    <row r="583" spans="1:36" s="479" customFormat="1" ht="15" x14ac:dyDescent="0.2">
      <c r="A583" s="33"/>
      <c r="B583" s="216"/>
      <c r="C583" s="216"/>
      <c r="D583" s="216" t="s">
        <v>16</v>
      </c>
      <c r="E583" s="216"/>
      <c r="F583" s="216"/>
      <c r="G583" s="215">
        <v>2591760.4743956248</v>
      </c>
      <c r="H583" s="215">
        <v>2785209.5861248635</v>
      </c>
      <c r="I583" s="215">
        <v>2128936.4118002006</v>
      </c>
      <c r="J583" s="215">
        <v>2768862.9003387848</v>
      </c>
      <c r="K583" s="215">
        <v>285349.80143035995</v>
      </c>
      <c r="L583" s="215">
        <v>3355661.6569278669</v>
      </c>
      <c r="M583" s="215">
        <v>278738.66482553369</v>
      </c>
      <c r="N583" s="215">
        <v>3285411.635141273</v>
      </c>
      <c r="O583" s="215">
        <v>822970.85145982483</v>
      </c>
      <c r="P583" s="215">
        <v>1521376.3054621855</v>
      </c>
      <c r="Q583" s="215">
        <v>2654270.5503073125</v>
      </c>
      <c r="R583" s="215">
        <v>2237167.3725452116</v>
      </c>
      <c r="S583" s="215">
        <v>1074052.4905379117</v>
      </c>
      <c r="T583" s="215">
        <v>1990144.707631622</v>
      </c>
      <c r="U583" s="215">
        <v>2395612.7991301999</v>
      </c>
      <c r="V583" s="215">
        <v>2537075.9782553543</v>
      </c>
      <c r="W583" s="215">
        <v>1784428.7666737479</v>
      </c>
      <c r="X583" s="215">
        <v>2768862.9003387848</v>
      </c>
      <c r="Y583" s="215">
        <v>1232392.4090788239</v>
      </c>
      <c r="Z583" s="215">
        <v>430954.53424568241</v>
      </c>
      <c r="AA583" s="215">
        <v>3070254.5406630007</v>
      </c>
      <c r="AB583" s="215">
        <v>2603391.0591850244</v>
      </c>
      <c r="AC583" s="215">
        <v>1969002.0179936045</v>
      </c>
      <c r="AD583" s="215">
        <v>2679213.298794229</v>
      </c>
      <c r="AE583" s="215">
        <v>3900077.3323549451</v>
      </c>
      <c r="AF583" s="215">
        <v>3181473.3461586153</v>
      </c>
      <c r="AG583" s="215">
        <v>2076682.4634540072</v>
      </c>
      <c r="AH583" s="215">
        <v>949223.67233684415</v>
      </c>
      <c r="AI583" s="215">
        <v>2114991.410975331</v>
      </c>
      <c r="AJ583" s="648">
        <v>1756212.4011171293</v>
      </c>
    </row>
    <row r="584" spans="1:36" s="479" customFormat="1" ht="15" x14ac:dyDescent="0.2">
      <c r="A584" s="33"/>
      <c r="B584" s="216"/>
      <c r="C584" s="216"/>
      <c r="D584" s="216" t="s">
        <v>17</v>
      </c>
      <c r="E584" s="216"/>
      <c r="F584" s="216"/>
      <c r="G584" s="215">
        <v>3127114.4325427213</v>
      </c>
      <c r="H584" s="215">
        <v>2201075.4714392922</v>
      </c>
      <c r="I584" s="215">
        <v>3078492.8868425363</v>
      </c>
      <c r="J584" s="215">
        <v>3613099.3962805546</v>
      </c>
      <c r="K584" s="215">
        <v>1058256.2554649534</v>
      </c>
      <c r="L584" s="215">
        <v>2632775.6130208024</v>
      </c>
      <c r="M584" s="215">
        <v>738581.68748270546</v>
      </c>
      <c r="N584" s="215">
        <v>2639438.6314252382</v>
      </c>
      <c r="O584" s="215">
        <v>1184058.3595807273</v>
      </c>
      <c r="P584" s="215">
        <v>2364000.6288297507</v>
      </c>
      <c r="Q584" s="215">
        <v>2706011.2346322173</v>
      </c>
      <c r="R584" s="215">
        <v>2429340.7387325331</v>
      </c>
      <c r="S584" s="215">
        <v>1312601.7787163176</v>
      </c>
      <c r="T584" s="215">
        <v>2372849.1805923358</v>
      </c>
      <c r="U584" s="215">
        <v>2083753.9576325174</v>
      </c>
      <c r="V584" s="215">
        <v>2474421.472303547</v>
      </c>
      <c r="W584" s="215">
        <v>2202094.1978687141</v>
      </c>
      <c r="X584" s="215">
        <v>3613099.3962805546</v>
      </c>
      <c r="Y584" s="215">
        <v>1851246.0245360192</v>
      </c>
      <c r="Z584" s="215">
        <v>1242162.3444590056</v>
      </c>
      <c r="AA584" s="215">
        <v>3394676.3448687927</v>
      </c>
      <c r="AB584" s="215">
        <v>2316345.5848741499</v>
      </c>
      <c r="AC584" s="215">
        <v>1350518.100944991</v>
      </c>
      <c r="AD584" s="215">
        <v>2058397.5654813231</v>
      </c>
      <c r="AE584" s="215">
        <v>2103437.2533943309</v>
      </c>
      <c r="AF584" s="215">
        <v>3076117.82543363</v>
      </c>
      <c r="AG584" s="215">
        <v>1462818.3261789358</v>
      </c>
      <c r="AH584" s="215">
        <v>878082.04877836315</v>
      </c>
      <c r="AI584" s="215">
        <v>3272876.9729060512</v>
      </c>
      <c r="AJ584" s="648">
        <v>3582971.8070541774</v>
      </c>
    </row>
    <row r="585" spans="1:36" s="479" customFormat="1" ht="15" x14ac:dyDescent="0.2">
      <c r="A585" s="33"/>
      <c r="B585" s="216"/>
      <c r="C585" s="216"/>
      <c r="D585" s="216" t="s">
        <v>18</v>
      </c>
      <c r="E585" s="216"/>
      <c r="F585" s="216"/>
      <c r="G585" s="215">
        <v>1000564.1159620625</v>
      </c>
      <c r="H585" s="215">
        <v>1096792.8813640077</v>
      </c>
      <c r="I585" s="215">
        <v>1471715.3156658208</v>
      </c>
      <c r="J585" s="215">
        <v>1759419.016373714</v>
      </c>
      <c r="K585" s="215">
        <v>1056948.8389897151</v>
      </c>
      <c r="L585" s="215">
        <v>1051361.2859077423</v>
      </c>
      <c r="M585" s="215">
        <v>590505.55631289573</v>
      </c>
      <c r="N585" s="215">
        <v>1186669.3516956286</v>
      </c>
      <c r="O585" s="215">
        <v>738432.79317844997</v>
      </c>
      <c r="P585" s="215">
        <v>1528066.4817661922</v>
      </c>
      <c r="Q585" s="215">
        <v>1138440.8167877328</v>
      </c>
      <c r="R585" s="215">
        <v>1077734.1703745776</v>
      </c>
      <c r="S585" s="215">
        <v>873131.11847055412</v>
      </c>
      <c r="T585" s="215">
        <v>1254624.4811737819</v>
      </c>
      <c r="U585" s="215">
        <v>1519660.9495049026</v>
      </c>
      <c r="V585" s="215">
        <v>1232152.4994611908</v>
      </c>
      <c r="W585" s="215">
        <v>581364.58511977922</v>
      </c>
      <c r="X585" s="215">
        <v>1759419.016373714</v>
      </c>
      <c r="Y585" s="215">
        <v>700003.5393183179</v>
      </c>
      <c r="Z585" s="215">
        <v>769639.21877053322</v>
      </c>
      <c r="AA585" s="215">
        <v>1127554.7433329546</v>
      </c>
      <c r="AB585" s="215">
        <v>1087044.4657380965</v>
      </c>
      <c r="AC585" s="215">
        <v>746950.30894105951</v>
      </c>
      <c r="AD585" s="215">
        <v>1087756.9042934007</v>
      </c>
      <c r="AE585" s="215">
        <v>1441445.1080084385</v>
      </c>
      <c r="AF585" s="215">
        <v>1466356.8436184372</v>
      </c>
      <c r="AG585" s="215">
        <v>1017946.3094127289</v>
      </c>
      <c r="AH585" s="215">
        <v>2030755.1552172168</v>
      </c>
      <c r="AI585" s="215">
        <v>2722695.449731912</v>
      </c>
      <c r="AJ585" s="648">
        <v>2336811.5033611455</v>
      </c>
    </row>
    <row r="586" spans="1:36" s="479" customFormat="1" ht="15" x14ac:dyDescent="0.2">
      <c r="A586" s="33"/>
      <c r="B586" s="210"/>
      <c r="C586" s="210"/>
      <c r="D586" s="210" t="s">
        <v>19</v>
      </c>
      <c r="E586" s="210"/>
      <c r="F586" s="210"/>
      <c r="G586" s="215">
        <v>1503633.5553887368</v>
      </c>
      <c r="H586" s="215">
        <v>1104859.1999994474</v>
      </c>
      <c r="I586" s="215">
        <v>1609475.4079859303</v>
      </c>
      <c r="J586" s="215">
        <v>1609417.4951277762</v>
      </c>
      <c r="K586" s="215">
        <v>1817532.5996328837</v>
      </c>
      <c r="L586" s="215">
        <v>1187729.9999993402</v>
      </c>
      <c r="M586" s="215">
        <v>740372.84783548582</v>
      </c>
      <c r="N586" s="215">
        <v>1190591.9999994049</v>
      </c>
      <c r="O586" s="215">
        <v>1039804.0455029242</v>
      </c>
      <c r="P586" s="215">
        <v>1115162.3999996516</v>
      </c>
      <c r="Q586" s="215">
        <v>1571301.5999990001</v>
      </c>
      <c r="R586" s="215">
        <v>1082544.9236599044</v>
      </c>
      <c r="S586" s="215">
        <v>1024645.8665464204</v>
      </c>
      <c r="T586" s="215">
        <v>2239228.7999983905</v>
      </c>
      <c r="U586" s="215">
        <v>841618.79999992985</v>
      </c>
      <c r="V586" s="215">
        <v>1255635.2697957319</v>
      </c>
      <c r="W586" s="215">
        <v>1021733.9999992703</v>
      </c>
      <c r="X586" s="215">
        <v>1609417.4951277762</v>
      </c>
      <c r="Y586" s="215">
        <v>866139.85602337401</v>
      </c>
      <c r="Z586" s="215">
        <v>1689533.9999986943</v>
      </c>
      <c r="AA586" s="215">
        <v>1136929.1444208417</v>
      </c>
      <c r="AB586" s="215">
        <v>1093739.122992154</v>
      </c>
      <c r="AC586" s="215">
        <v>1192068.1432791804</v>
      </c>
      <c r="AD586" s="215">
        <v>1251409.4999993045</v>
      </c>
      <c r="AE586" s="215">
        <v>1189160.9999995376</v>
      </c>
      <c r="AF586" s="215">
        <v>937071.90495810786</v>
      </c>
      <c r="AG586" s="215">
        <v>1328824.4563027374</v>
      </c>
      <c r="AH586" s="215">
        <v>3859723.3101704568</v>
      </c>
      <c r="AI586" s="215">
        <v>2730888.558672776</v>
      </c>
      <c r="AJ586" s="648">
        <v>2343776.5692635658</v>
      </c>
    </row>
    <row r="587" spans="1:36" s="479" customFormat="1" ht="15" x14ac:dyDescent="0.2">
      <c r="A587" s="33"/>
      <c r="B587" s="210"/>
      <c r="C587" s="210"/>
      <c r="D587" s="210" t="s">
        <v>20</v>
      </c>
      <c r="E587" s="210"/>
      <c r="F587" s="210"/>
      <c r="G587" s="215">
        <v>7.7636571428571417E-16</v>
      </c>
      <c r="H587" s="215">
        <v>2.5894080000000004E-15</v>
      </c>
      <c r="I587" s="215">
        <v>1.2223058823529412E-15</v>
      </c>
      <c r="J587" s="215">
        <v>1.7317410666360942E-15</v>
      </c>
      <c r="K587" s="215">
        <v>2.7798260869565217E-15</v>
      </c>
      <c r="L587" s="215">
        <v>1.8115199999999999E-15</v>
      </c>
      <c r="M587" s="215">
        <v>1.9085373134328353E-15</v>
      </c>
      <c r="N587" s="215">
        <v>1.607802352941177E-15</v>
      </c>
      <c r="O587" s="215">
        <v>1.7553338181818184E-15</v>
      </c>
      <c r="P587" s="215">
        <v>1.6700524137931035E-15</v>
      </c>
      <c r="Q587" s="215">
        <v>4.9341913043478262E-15</v>
      </c>
      <c r="R587" s="215">
        <v>8.541449999999999E-16</v>
      </c>
      <c r="S587" s="215">
        <v>1.9243482352941174E-15</v>
      </c>
      <c r="T587" s="215">
        <v>6.4735200000000003E-15</v>
      </c>
      <c r="U587" s="215">
        <v>2.980242580645162E-15</v>
      </c>
      <c r="V587" s="215">
        <v>3.7082880000000005E-15</v>
      </c>
      <c r="W587" s="215">
        <v>1.2728000000000001E-15</v>
      </c>
      <c r="X587" s="215">
        <v>1.7317410666360942E-15</v>
      </c>
      <c r="Y587" s="215">
        <v>3.1383969230769236E-15</v>
      </c>
      <c r="Z587" s="215">
        <v>1.473525E-15</v>
      </c>
      <c r="AA587" s="215">
        <v>5.1948000000000011E-16</v>
      </c>
      <c r="AB587" s="215">
        <v>2.07792E-16</v>
      </c>
      <c r="AC587" s="215">
        <v>1.350372413793104E-15</v>
      </c>
      <c r="AD587" s="215">
        <v>3.4889213793103451E-15</v>
      </c>
      <c r="AE587" s="215">
        <v>1.9380600000000002E-15</v>
      </c>
      <c r="AF587" s="215">
        <v>8.2317599999999993E-16</v>
      </c>
      <c r="AG587" s="215">
        <v>4.2465513368983962E-15</v>
      </c>
      <c r="AH587" s="215">
        <v>1.5743380645161275E-15</v>
      </c>
      <c r="AI587" s="215">
        <v>3.663000000000001E-16</v>
      </c>
      <c r="AJ587" s="648">
        <v>2.7591428571428564E-16</v>
      </c>
    </row>
    <row r="588" spans="1:36" s="479" customFormat="1" ht="15" x14ac:dyDescent="0.2">
      <c r="A588" s="33"/>
      <c r="B588" s="210"/>
      <c r="C588" s="210"/>
      <c r="D588" s="210" t="s">
        <v>22</v>
      </c>
      <c r="E588" s="210"/>
      <c r="F588" s="210"/>
      <c r="G588" s="215">
        <v>4009689.4810400568</v>
      </c>
      <c r="H588" s="215">
        <v>6352940.4000005517</v>
      </c>
      <c r="I588" s="215">
        <v>4828426.2239612108</v>
      </c>
      <c r="J588" s="215">
        <v>3701424.2988945264</v>
      </c>
      <c r="K588" s="215">
        <v>10905195.597805934</v>
      </c>
      <c r="L588" s="215">
        <v>4618950.0000005942</v>
      </c>
      <c r="M588" s="215">
        <v>12438263.843643997</v>
      </c>
      <c r="N588" s="215">
        <v>4630080.0000005951</v>
      </c>
      <c r="O588" s="215">
        <v>10992214.195324212</v>
      </c>
      <c r="P588" s="215">
        <v>7248555.6000005584</v>
      </c>
      <c r="Q588" s="215">
        <v>5999515.2000007862</v>
      </c>
      <c r="R588" s="215">
        <v>6495269.541963215</v>
      </c>
      <c r="S588" s="215">
        <v>10246458.665470568</v>
      </c>
      <c r="T588" s="215">
        <v>5877975.6000011181</v>
      </c>
      <c r="U588" s="215">
        <v>6873220.2000004211</v>
      </c>
      <c r="V588" s="215">
        <v>6138661.3190050479</v>
      </c>
      <c r="W588" s="215">
        <v>8903682.0000005122</v>
      </c>
      <c r="X588" s="215">
        <v>3701424.2988945264</v>
      </c>
      <c r="Y588" s="215">
        <v>9527538.4162631072</v>
      </c>
      <c r="Z588" s="215">
        <v>11212362.000000846</v>
      </c>
      <c r="AA588" s="215">
        <v>3537112.8937560669</v>
      </c>
      <c r="AB588" s="215">
        <v>6288999.9572085747</v>
      </c>
      <c r="AC588" s="215">
        <v>9536545.1462405939</v>
      </c>
      <c r="AD588" s="215">
        <v>6535138.5000006258</v>
      </c>
      <c r="AE588" s="215">
        <v>4228128.0000005942</v>
      </c>
      <c r="AF588" s="215">
        <v>4417624.6948039234</v>
      </c>
      <c r="AG588" s="215">
        <v>8711182.5468794927</v>
      </c>
      <c r="AH588" s="215">
        <v>6977192.1376228537</v>
      </c>
      <c r="AI588" s="215">
        <v>2594344.1307417979</v>
      </c>
      <c r="AJ588" s="648">
        <v>3584599.4588766522</v>
      </c>
    </row>
    <row r="589" spans="1:36" s="479" customFormat="1" ht="15" x14ac:dyDescent="0.2">
      <c r="A589" s="33"/>
      <c r="B589" s="213"/>
      <c r="C589" s="213"/>
      <c r="D589" s="213" t="s">
        <v>559</v>
      </c>
      <c r="E589" s="213"/>
      <c r="F589" s="213"/>
      <c r="G589" s="209">
        <v>804.83470573285354</v>
      </c>
      <c r="H589" s="209">
        <v>10286.728923324208</v>
      </c>
      <c r="I589" s="209">
        <v>2636.6104393059345</v>
      </c>
      <c r="J589" s="209">
        <v>4282.1221115614017</v>
      </c>
      <c r="K589" s="209">
        <v>1534.0648527154797</v>
      </c>
      <c r="L589" s="209">
        <v>4664.1739988878826</v>
      </c>
      <c r="M589" s="209">
        <v>1223.5195580795244</v>
      </c>
      <c r="N589" s="209">
        <v>3645.241035244946</v>
      </c>
      <c r="O589" s="209">
        <v>4682.4253412986991</v>
      </c>
      <c r="P589" s="209">
        <v>4508.8412401561973</v>
      </c>
      <c r="Q589" s="209">
        <v>5835.298091241265</v>
      </c>
      <c r="R589" s="209">
        <v>4902.1376250341418</v>
      </c>
      <c r="S589" s="209">
        <v>5617.3502897079488</v>
      </c>
      <c r="T589" s="209">
        <v>4938.8786563242238</v>
      </c>
      <c r="U589" s="209">
        <v>30224.23563545345</v>
      </c>
      <c r="V589" s="209">
        <v>49421.505919518007</v>
      </c>
      <c r="W589" s="209">
        <v>3065.46164244891</v>
      </c>
      <c r="X589" s="209">
        <v>4282.1221115614017</v>
      </c>
      <c r="Y589" s="209">
        <v>35973.96967188947</v>
      </c>
      <c r="Z589" s="209">
        <v>1331.4661858025875</v>
      </c>
      <c r="AA589" s="209">
        <v>16941.852943443155</v>
      </c>
      <c r="AB589" s="209">
        <v>8382.0135117969039</v>
      </c>
      <c r="AC589" s="209">
        <v>-1.1502959134254904</v>
      </c>
      <c r="AD589" s="209">
        <v>42695.299922351238</v>
      </c>
      <c r="AE589" s="209">
        <v>15309.979691245977</v>
      </c>
      <c r="AF589" s="209">
        <v>6585.3588604488032</v>
      </c>
      <c r="AG589" s="209">
        <v>37511.575253531526</v>
      </c>
      <c r="AH589" s="209">
        <v>67217.525480638724</v>
      </c>
      <c r="AI589" s="209">
        <v>4363.810172255251</v>
      </c>
      <c r="AJ589" s="651">
        <v>2062.50359175832</v>
      </c>
    </row>
    <row r="590" spans="1:36" s="479" customFormat="1" ht="15" x14ac:dyDescent="0.2">
      <c r="A590" s="33"/>
      <c r="B590" s="210"/>
      <c r="C590" s="210"/>
      <c r="D590" s="210" t="s">
        <v>181</v>
      </c>
      <c r="E590" s="210"/>
      <c r="F590" s="210"/>
      <c r="G590" s="215">
        <v>0</v>
      </c>
      <c r="H590" s="215">
        <v>0</v>
      </c>
      <c r="I590" s="215">
        <v>0</v>
      </c>
      <c r="J590" s="215">
        <v>0</v>
      </c>
      <c r="K590" s="215">
        <v>0</v>
      </c>
      <c r="L590" s="215">
        <v>0</v>
      </c>
      <c r="M590" s="215">
        <v>0</v>
      </c>
      <c r="N590" s="215">
        <v>0</v>
      </c>
      <c r="O590" s="215">
        <v>0</v>
      </c>
      <c r="P590" s="215">
        <v>0</v>
      </c>
      <c r="Q590" s="215">
        <v>0</v>
      </c>
      <c r="R590" s="215">
        <v>0</v>
      </c>
      <c r="S590" s="215">
        <v>0</v>
      </c>
      <c r="T590" s="215">
        <v>0</v>
      </c>
      <c r="U590" s="215">
        <v>0</v>
      </c>
      <c r="V590" s="215">
        <v>0</v>
      </c>
      <c r="W590" s="215">
        <v>0</v>
      </c>
      <c r="X590" s="215">
        <v>0</v>
      </c>
      <c r="Y590" s="215">
        <v>0</v>
      </c>
      <c r="Z590" s="215">
        <v>0</v>
      </c>
      <c r="AA590" s="215">
        <v>0</v>
      </c>
      <c r="AB590" s="215">
        <v>0</v>
      </c>
      <c r="AC590" s="215">
        <v>0</v>
      </c>
      <c r="AD590" s="215">
        <v>0</v>
      </c>
      <c r="AE590" s="215">
        <v>0</v>
      </c>
      <c r="AF590" s="215">
        <v>0</v>
      </c>
      <c r="AG590" s="215">
        <v>0</v>
      </c>
      <c r="AH590" s="215">
        <v>0</v>
      </c>
      <c r="AI590" s="215">
        <v>0</v>
      </c>
      <c r="AJ590" s="648">
        <v>0</v>
      </c>
    </row>
    <row r="591" spans="1:36" s="479" customFormat="1" ht="15" x14ac:dyDescent="0.2">
      <c r="A591" s="33"/>
      <c r="B591" s="213"/>
      <c r="C591" s="213"/>
      <c r="D591" s="213" t="s">
        <v>182</v>
      </c>
      <c r="E591" s="213"/>
      <c r="F591" s="213"/>
      <c r="G591" s="208">
        <v>37808.526697878755</v>
      </c>
      <c r="H591" s="208">
        <v>21109.69191676316</v>
      </c>
      <c r="I591" s="208">
        <v>15585.72733972525</v>
      </c>
      <c r="J591" s="208">
        <v>0</v>
      </c>
      <c r="K591" s="208">
        <v>0</v>
      </c>
      <c r="L591" s="208">
        <v>18322.08183912027</v>
      </c>
      <c r="M591" s="208">
        <v>0</v>
      </c>
      <c r="N591" s="208">
        <v>4060.5838853641617</v>
      </c>
      <c r="O591" s="208">
        <v>156.01838436873913</v>
      </c>
      <c r="P591" s="208">
        <v>10738.139120777651</v>
      </c>
      <c r="Q591" s="208">
        <v>35050.403262790787</v>
      </c>
      <c r="R591" s="208">
        <v>13245.482162122553</v>
      </c>
      <c r="S591" s="208">
        <v>0</v>
      </c>
      <c r="T591" s="208">
        <v>0</v>
      </c>
      <c r="U591" s="208">
        <v>27632.398792438173</v>
      </c>
      <c r="V591" s="208">
        <v>7936.7535795139993</v>
      </c>
      <c r="W591" s="208">
        <v>0</v>
      </c>
      <c r="X591" s="208">
        <v>0</v>
      </c>
      <c r="Y591" s="208">
        <v>13684.40163908978</v>
      </c>
      <c r="Z591" s="208">
        <v>0</v>
      </c>
      <c r="AA591" s="208">
        <v>15201.908130968732</v>
      </c>
      <c r="AB591" s="208">
        <v>31160.491738106226</v>
      </c>
      <c r="AC591" s="208">
        <v>0</v>
      </c>
      <c r="AD591" s="208">
        <v>9911.6029868496917</v>
      </c>
      <c r="AE591" s="208">
        <v>0</v>
      </c>
      <c r="AF591" s="208">
        <v>0</v>
      </c>
      <c r="AG591" s="208">
        <v>0</v>
      </c>
      <c r="AH591" s="208">
        <v>0</v>
      </c>
      <c r="AI591" s="208">
        <v>0</v>
      </c>
      <c r="AJ591" s="652">
        <v>0</v>
      </c>
    </row>
    <row r="592" spans="1:36" s="479" customFormat="1" ht="15" x14ac:dyDescent="0.2">
      <c r="A592" s="33"/>
      <c r="B592" s="210"/>
      <c r="C592" s="210"/>
      <c r="D592" s="210"/>
      <c r="E592" s="210"/>
      <c r="F592" s="210"/>
      <c r="G592" s="215"/>
      <c r="H592" s="215"/>
      <c r="I592" s="215"/>
      <c r="J592" s="215"/>
      <c r="K592" s="215"/>
      <c r="L592" s="215"/>
      <c r="M592" s="215"/>
      <c r="N592" s="215"/>
      <c r="O592" s="215"/>
      <c r="P592" s="215"/>
      <c r="Q592" s="215"/>
      <c r="R592" s="215"/>
      <c r="S592" s="215"/>
      <c r="T592" s="215"/>
      <c r="U592" s="215"/>
      <c r="V592" s="215"/>
      <c r="W592" s="215"/>
      <c r="X592" s="215"/>
      <c r="Y592" s="215"/>
      <c r="Z592" s="215"/>
      <c r="AA592" s="215"/>
      <c r="AB592" s="215"/>
      <c r="AC592" s="215"/>
      <c r="AD592" s="215"/>
      <c r="AE592" s="215"/>
      <c r="AF592" s="215"/>
      <c r="AG592" s="215"/>
      <c r="AH592" s="215"/>
      <c r="AI592" s="215"/>
      <c r="AJ592" s="648"/>
    </row>
    <row r="593" spans="1:36" s="479" customFormat="1" ht="37.5" x14ac:dyDescent="0.2">
      <c r="A593" s="33"/>
      <c r="B593" s="219"/>
      <c r="C593" s="219"/>
      <c r="D593" s="219" t="s">
        <v>560</v>
      </c>
      <c r="E593" s="219"/>
      <c r="F593" s="219"/>
      <c r="G593" s="219"/>
      <c r="H593" s="219"/>
      <c r="I593" s="219"/>
      <c r="J593" s="219"/>
      <c r="K593" s="219"/>
      <c r="L593" s="219"/>
      <c r="M593" s="219"/>
      <c r="N593" s="219"/>
      <c r="O593" s="219"/>
      <c r="P593" s="219"/>
      <c r="Q593" s="219"/>
      <c r="R593" s="219"/>
      <c r="S593" s="219"/>
      <c r="T593" s="219"/>
      <c r="U593" s="219"/>
      <c r="V593" s="219"/>
      <c r="W593" s="219"/>
      <c r="X593" s="219"/>
      <c r="Y593" s="219"/>
      <c r="Z593" s="219"/>
      <c r="AA593" s="219"/>
      <c r="AB593" s="219"/>
      <c r="AC593" s="219"/>
      <c r="AD593" s="219"/>
      <c r="AE593" s="266"/>
      <c r="AF593" s="219"/>
      <c r="AG593" s="219"/>
      <c r="AH593" s="219"/>
      <c r="AI593" s="219"/>
      <c r="AJ593" s="646"/>
    </row>
    <row r="594" spans="1:36" s="479" customFormat="1" ht="45" x14ac:dyDescent="0.2">
      <c r="A594" s="33"/>
      <c r="B594" s="207"/>
      <c r="C594" s="207"/>
      <c r="D594" s="207" t="s">
        <v>561</v>
      </c>
      <c r="E594" s="207"/>
      <c r="F594" s="207"/>
      <c r="G594" s="207"/>
      <c r="H594" s="207"/>
      <c r="I594" s="207"/>
      <c r="J594" s="207"/>
      <c r="K594" s="207"/>
      <c r="L594" s="207"/>
      <c r="M594" s="207"/>
      <c r="N594" s="207"/>
      <c r="O594" s="207"/>
      <c r="P594" s="207"/>
      <c r="Q594" s="207"/>
      <c r="R594" s="207"/>
      <c r="S594" s="207"/>
      <c r="T594" s="207"/>
      <c r="U594" s="207"/>
      <c r="V594" s="207"/>
      <c r="W594" s="207"/>
      <c r="X594" s="207"/>
      <c r="Y594" s="207"/>
      <c r="Z594" s="207"/>
      <c r="AA594" s="207"/>
      <c r="AB594" s="207"/>
      <c r="AC594" s="207"/>
      <c r="AD594" s="207"/>
      <c r="AE594" s="268"/>
      <c r="AF594" s="207"/>
      <c r="AG594" s="207"/>
      <c r="AH594" s="207"/>
      <c r="AI594" s="207"/>
      <c r="AJ594" s="653"/>
    </row>
    <row r="595" spans="1:36" s="479" customFormat="1" ht="15" x14ac:dyDescent="0.2">
      <c r="A595" s="33"/>
      <c r="B595" s="206"/>
      <c r="C595" s="206"/>
      <c r="D595" s="206" t="s">
        <v>562</v>
      </c>
      <c r="E595" s="206"/>
      <c r="F595" s="206"/>
      <c r="G595" s="206" t="s">
        <v>179</v>
      </c>
      <c r="H595" s="206" t="s">
        <v>179</v>
      </c>
      <c r="I595" s="206" t="s">
        <v>179</v>
      </c>
      <c r="J595" s="206" t="s">
        <v>179</v>
      </c>
      <c r="K595" s="206" t="s">
        <v>179</v>
      </c>
      <c r="L595" s="206" t="s">
        <v>179</v>
      </c>
      <c r="M595" s="206" t="s">
        <v>179</v>
      </c>
      <c r="N595" s="206" t="s">
        <v>179</v>
      </c>
      <c r="O595" s="206" t="s">
        <v>179</v>
      </c>
      <c r="P595" s="206" t="s">
        <v>179</v>
      </c>
      <c r="Q595" s="206" t="s">
        <v>179</v>
      </c>
      <c r="R595" s="206" t="s">
        <v>179</v>
      </c>
      <c r="S595" s="206" t="s">
        <v>179</v>
      </c>
      <c r="T595" s="206" t="s">
        <v>179</v>
      </c>
      <c r="U595" s="206" t="s">
        <v>179</v>
      </c>
      <c r="V595" s="206" t="s">
        <v>179</v>
      </c>
      <c r="W595" s="206" t="s">
        <v>179</v>
      </c>
      <c r="X595" s="206" t="s">
        <v>179</v>
      </c>
      <c r="Y595" s="206" t="s">
        <v>179</v>
      </c>
      <c r="Z595" s="206" t="s">
        <v>179</v>
      </c>
      <c r="AA595" s="206" t="s">
        <v>179</v>
      </c>
      <c r="AB595" s="206" t="s">
        <v>179</v>
      </c>
      <c r="AC595" s="206" t="s">
        <v>179</v>
      </c>
      <c r="AD595" s="206" t="s">
        <v>179</v>
      </c>
      <c r="AE595" s="269" t="s">
        <v>179</v>
      </c>
      <c r="AF595" s="206" t="s">
        <v>179</v>
      </c>
      <c r="AG595" s="206" t="s">
        <v>179</v>
      </c>
      <c r="AH595" s="206" t="s">
        <v>179</v>
      </c>
      <c r="AI595" s="206" t="s">
        <v>179</v>
      </c>
      <c r="AJ595" s="654" t="s">
        <v>179</v>
      </c>
    </row>
    <row r="596" spans="1:36" s="479" customFormat="1" ht="30" x14ac:dyDescent="0.2">
      <c r="A596" s="33"/>
      <c r="B596" s="205"/>
      <c r="C596" s="205"/>
      <c r="D596" s="205" t="s">
        <v>563</v>
      </c>
      <c r="E596" s="205"/>
      <c r="F596" s="205"/>
      <c r="G596" s="204" t="s">
        <v>14</v>
      </c>
      <c r="H596" s="204" t="s">
        <v>14</v>
      </c>
      <c r="I596" s="204" t="s">
        <v>14</v>
      </c>
      <c r="J596" s="204" t="s">
        <v>14</v>
      </c>
      <c r="K596" s="204" t="s">
        <v>14</v>
      </c>
      <c r="L596" s="204" t="s">
        <v>14</v>
      </c>
      <c r="M596" s="204" t="s">
        <v>14</v>
      </c>
      <c r="N596" s="204" t="s">
        <v>14</v>
      </c>
      <c r="O596" s="204" t="s">
        <v>14</v>
      </c>
      <c r="P596" s="204" t="s">
        <v>14</v>
      </c>
      <c r="Q596" s="204" t="s">
        <v>14</v>
      </c>
      <c r="R596" s="204" t="s">
        <v>14</v>
      </c>
      <c r="S596" s="204" t="s">
        <v>14</v>
      </c>
      <c r="T596" s="204" t="s">
        <v>14</v>
      </c>
      <c r="U596" s="204" t="s">
        <v>14</v>
      </c>
      <c r="V596" s="204" t="s">
        <v>14</v>
      </c>
      <c r="W596" s="204" t="s">
        <v>14</v>
      </c>
      <c r="X596" s="204" t="s">
        <v>14</v>
      </c>
      <c r="Y596" s="204" t="s">
        <v>14</v>
      </c>
      <c r="Z596" s="204" t="s">
        <v>14</v>
      </c>
      <c r="AA596" s="204" t="s">
        <v>14</v>
      </c>
      <c r="AB596" s="204" t="s">
        <v>14</v>
      </c>
      <c r="AC596" s="204" t="s">
        <v>14</v>
      </c>
      <c r="AD596" s="204" t="s">
        <v>14</v>
      </c>
      <c r="AE596" s="204" t="s">
        <v>14</v>
      </c>
      <c r="AF596" s="204" t="s">
        <v>14</v>
      </c>
      <c r="AG596" s="204" t="s">
        <v>14</v>
      </c>
      <c r="AH596" s="204" t="s">
        <v>14</v>
      </c>
      <c r="AI596" s="204" t="s">
        <v>14</v>
      </c>
      <c r="AJ596" s="655" t="s">
        <v>14</v>
      </c>
    </row>
    <row r="597" spans="1:36" s="479" customFormat="1" ht="15" x14ac:dyDescent="0.2">
      <c r="A597" s="33"/>
      <c r="B597" s="203"/>
      <c r="C597" s="203"/>
      <c r="D597" s="203" t="s">
        <v>28</v>
      </c>
      <c r="E597" s="203"/>
      <c r="F597" s="203"/>
      <c r="G597" s="202"/>
      <c r="H597" s="202"/>
      <c r="I597" s="202"/>
      <c r="J597" s="202"/>
      <c r="K597" s="202"/>
      <c r="L597" s="202"/>
      <c r="M597" s="202"/>
      <c r="N597" s="202"/>
      <c r="O597" s="202"/>
      <c r="P597" s="202"/>
      <c r="Q597" s="202"/>
      <c r="R597" s="202"/>
      <c r="S597" s="202"/>
      <c r="T597" s="202"/>
      <c r="U597" s="202"/>
      <c r="V597" s="202"/>
      <c r="W597" s="202"/>
      <c r="X597" s="202"/>
      <c r="Y597" s="202"/>
      <c r="Z597" s="202"/>
      <c r="AA597" s="202"/>
      <c r="AB597" s="202"/>
      <c r="AC597" s="202"/>
      <c r="AD597" s="202"/>
      <c r="AE597" s="202"/>
      <c r="AF597" s="202"/>
      <c r="AG597" s="202"/>
      <c r="AH597" s="202"/>
      <c r="AI597" s="202"/>
      <c r="AJ597" s="656"/>
    </row>
    <row r="598" spans="1:36" s="479" customFormat="1" ht="15" x14ac:dyDescent="0.2">
      <c r="A598" s="33"/>
      <c r="B598" s="201"/>
      <c r="C598" s="201"/>
      <c r="D598" s="201" t="s">
        <v>15</v>
      </c>
      <c r="E598" s="201"/>
      <c r="F598" s="201"/>
      <c r="G598" s="202">
        <v>0</v>
      </c>
      <c r="H598" s="202">
        <v>0</v>
      </c>
      <c r="I598" s="202">
        <v>0</v>
      </c>
      <c r="J598" s="202">
        <v>0</v>
      </c>
      <c r="K598" s="202">
        <v>0</v>
      </c>
      <c r="L598" s="202">
        <v>0</v>
      </c>
      <c r="M598" s="202">
        <v>0</v>
      </c>
      <c r="N598" s="202">
        <v>0</v>
      </c>
      <c r="O598" s="202">
        <v>0</v>
      </c>
      <c r="P598" s="202">
        <v>0</v>
      </c>
      <c r="Q598" s="202">
        <v>0</v>
      </c>
      <c r="R598" s="202">
        <v>0</v>
      </c>
      <c r="S598" s="202">
        <v>0</v>
      </c>
      <c r="T598" s="202">
        <v>0</v>
      </c>
      <c r="U598" s="202">
        <v>0</v>
      </c>
      <c r="V598" s="202">
        <v>0</v>
      </c>
      <c r="W598" s="202">
        <v>0</v>
      </c>
      <c r="X598" s="202">
        <v>0</v>
      </c>
      <c r="Y598" s="202">
        <v>0</v>
      </c>
      <c r="Z598" s="202">
        <v>0</v>
      </c>
      <c r="AA598" s="202">
        <v>0</v>
      </c>
      <c r="AB598" s="202">
        <v>0</v>
      </c>
      <c r="AC598" s="202">
        <v>0</v>
      </c>
      <c r="AD598" s="202">
        <v>0</v>
      </c>
      <c r="AE598" s="202">
        <v>0</v>
      </c>
      <c r="AF598" s="202">
        <v>0</v>
      </c>
      <c r="AG598" s="202">
        <v>0</v>
      </c>
      <c r="AH598" s="202">
        <v>0</v>
      </c>
      <c r="AI598" s="202">
        <v>0</v>
      </c>
      <c r="AJ598" s="656">
        <v>0</v>
      </c>
    </row>
    <row r="599" spans="1:36" s="479" customFormat="1" ht="15" x14ac:dyDescent="0.2">
      <c r="A599" s="33"/>
      <c r="B599" s="203"/>
      <c r="C599" s="203"/>
      <c r="D599" s="203" t="s">
        <v>29</v>
      </c>
      <c r="E599" s="203"/>
      <c r="F599" s="203"/>
      <c r="G599" s="202"/>
      <c r="H599" s="202"/>
      <c r="I599" s="202"/>
      <c r="J599" s="202"/>
      <c r="K599" s="202"/>
      <c r="L599" s="202"/>
      <c r="M599" s="202"/>
      <c r="N599" s="202"/>
      <c r="O599" s="202"/>
      <c r="P599" s="202"/>
      <c r="Q599" s="202"/>
      <c r="R599" s="202"/>
      <c r="S599" s="202"/>
      <c r="T599" s="202"/>
      <c r="U599" s="202"/>
      <c r="V599" s="202"/>
      <c r="W599" s="202"/>
      <c r="X599" s="202"/>
      <c r="Y599" s="202"/>
      <c r="Z599" s="202"/>
      <c r="AA599" s="202"/>
      <c r="AB599" s="202"/>
      <c r="AC599" s="202"/>
      <c r="AD599" s="202"/>
      <c r="AE599" s="202"/>
      <c r="AF599" s="202"/>
      <c r="AG599" s="202"/>
      <c r="AH599" s="202"/>
      <c r="AI599" s="202"/>
      <c r="AJ599" s="656"/>
    </row>
    <row r="600" spans="1:36" s="479" customFormat="1" ht="15" x14ac:dyDescent="0.2">
      <c r="A600" s="33"/>
      <c r="B600" s="216"/>
      <c r="C600" s="216"/>
      <c r="D600" s="216" t="s">
        <v>30</v>
      </c>
      <c r="E600" s="216"/>
      <c r="F600" s="216"/>
      <c r="G600" s="202">
        <v>2.5469601583463648</v>
      </c>
      <c r="H600" s="202">
        <v>2.072337754184681</v>
      </c>
      <c r="I600" s="202">
        <v>2.7492304412851301</v>
      </c>
      <c r="J600" s="202">
        <v>3.5422486649299674</v>
      </c>
      <c r="K600" s="202">
        <v>0.64886295508849057</v>
      </c>
      <c r="L600" s="202">
        <v>3.5330670970303615</v>
      </c>
      <c r="M600" s="202">
        <v>0.50444802581727921</v>
      </c>
      <c r="N600" s="202">
        <v>2.3990917327692314</v>
      </c>
      <c r="O600" s="202">
        <v>1.0136917716488312</v>
      </c>
      <c r="P600" s="202">
        <v>1.622583045397781</v>
      </c>
      <c r="Q600" s="202">
        <v>1.5885386823649319</v>
      </c>
      <c r="R600" s="202">
        <v>1.8222861896707685</v>
      </c>
      <c r="S600" s="202">
        <v>1.3386223508651314</v>
      </c>
      <c r="T600" s="202">
        <v>2.1819485508698908</v>
      </c>
      <c r="U600" s="202">
        <v>2.2371478188042411</v>
      </c>
      <c r="V600" s="202">
        <v>2.3735628394069508</v>
      </c>
      <c r="W600" s="202">
        <v>2.4145251036932076</v>
      </c>
      <c r="X600" s="202">
        <v>3.5422486649299674</v>
      </c>
      <c r="Y600" s="202">
        <v>1.4465362827975918</v>
      </c>
      <c r="Z600" s="202">
        <v>1.2185213841683666</v>
      </c>
      <c r="AA600" s="202">
        <v>3.9072793047905803</v>
      </c>
      <c r="AB600" s="202">
        <v>2.160576237760893</v>
      </c>
      <c r="AC600" s="202">
        <v>2.0111069431338882</v>
      </c>
      <c r="AD600" s="202">
        <v>2.171300290808551</v>
      </c>
      <c r="AE600" s="202">
        <v>3.4365042698052997</v>
      </c>
      <c r="AF600" s="202">
        <v>3.3919588839526305</v>
      </c>
      <c r="AG600" s="202">
        <v>2.1272425503513355</v>
      </c>
      <c r="AH600" s="202">
        <v>2.2361035067499495</v>
      </c>
      <c r="AI600" s="202">
        <v>2.8398291302441354</v>
      </c>
      <c r="AJ600" s="656">
        <v>2.5800976995875575</v>
      </c>
    </row>
    <row r="601" spans="1:36" s="479" customFormat="1" ht="15" x14ac:dyDescent="0.2">
      <c r="A601" s="33"/>
      <c r="B601" s="216"/>
      <c r="C601" s="216"/>
      <c r="D601" s="216" t="s">
        <v>31</v>
      </c>
      <c r="E601" s="216"/>
      <c r="F601" s="216"/>
      <c r="G601" s="202"/>
      <c r="H601" s="202"/>
      <c r="I601" s="202"/>
      <c r="J601" s="202"/>
      <c r="K601" s="202"/>
      <c r="L601" s="202"/>
      <c r="M601" s="202"/>
      <c r="N601" s="202"/>
      <c r="O601" s="202"/>
      <c r="P601" s="202"/>
      <c r="Q601" s="202"/>
      <c r="R601" s="202"/>
      <c r="S601" s="202"/>
      <c r="T601" s="202"/>
      <c r="U601" s="202"/>
      <c r="V601" s="202"/>
      <c r="W601" s="202"/>
      <c r="X601" s="202"/>
      <c r="Y601" s="202"/>
      <c r="Z601" s="202"/>
      <c r="AA601" s="202"/>
      <c r="AB601" s="202"/>
      <c r="AC601" s="202"/>
      <c r="AD601" s="202"/>
      <c r="AE601" s="202"/>
      <c r="AF601" s="202"/>
      <c r="AG601" s="202"/>
      <c r="AH601" s="202"/>
      <c r="AI601" s="202"/>
      <c r="AJ601" s="656"/>
    </row>
    <row r="602" spans="1:36" s="480" customFormat="1" ht="15" customHeight="1" x14ac:dyDescent="0.2">
      <c r="A602" s="35"/>
      <c r="B602" s="200"/>
      <c r="C602" s="200"/>
      <c r="D602" s="200" t="s">
        <v>26</v>
      </c>
      <c r="E602" s="200"/>
      <c r="F602" s="200"/>
      <c r="G602" s="202">
        <v>7.1443839343290678</v>
      </c>
      <c r="H602" s="202">
        <v>6.0007413834797685</v>
      </c>
      <c r="I602" s="202">
        <v>5.5719408550376039</v>
      </c>
      <c r="J602" s="202">
        <v>6.4964466658394642</v>
      </c>
      <c r="K602" s="202">
        <v>0.56818276687431024</v>
      </c>
      <c r="L602" s="202">
        <v>8.400827944834786</v>
      </c>
      <c r="M602" s="202">
        <v>0.52783203054058714</v>
      </c>
      <c r="N602" s="202">
        <v>7.0374761749446879</v>
      </c>
      <c r="O602" s="202">
        <v>1.8458557070269437</v>
      </c>
      <c r="P602" s="202">
        <v>3.715645780757924</v>
      </c>
      <c r="Q602" s="202">
        <v>3.9860201467377143</v>
      </c>
      <c r="R602" s="202">
        <v>4.8094078858664426</v>
      </c>
      <c r="S602" s="202">
        <v>2.7152286261395782</v>
      </c>
      <c r="T602" s="202">
        <v>4.4742116539350683</v>
      </c>
      <c r="U602" s="202">
        <v>6.3350593971455078</v>
      </c>
      <c r="V602" s="202">
        <v>6.1512792745324676</v>
      </c>
      <c r="W602" s="202">
        <v>3.1974434310420246</v>
      </c>
      <c r="X602" s="202">
        <v>6.4964466658394642</v>
      </c>
      <c r="Y602" s="202">
        <v>3.4566141640901944</v>
      </c>
      <c r="Z602" s="202">
        <v>1.0123105631951912</v>
      </c>
      <c r="AA602" s="202">
        <v>9.0926452384343222</v>
      </c>
      <c r="AB602" s="202">
        <v>6.2626241526810862</v>
      </c>
      <c r="AC602" s="202">
        <v>3.2507062150489601</v>
      </c>
      <c r="AD602" s="202">
        <v>5.6628077157656858</v>
      </c>
      <c r="AE602" s="202">
        <v>8.1674870119119998</v>
      </c>
      <c r="AF602" s="202">
        <v>7.9145901174513336</v>
      </c>
      <c r="AG602" s="202">
        <v>3.2004439169050927</v>
      </c>
      <c r="AH602" s="202">
        <v>2.2717886632938016</v>
      </c>
      <c r="AI602" s="202">
        <v>5.3247901430144964</v>
      </c>
      <c r="AJ602" s="656">
        <v>4.5866839105121722</v>
      </c>
    </row>
    <row r="603" spans="1:36" s="480" customFormat="1" ht="15" customHeight="1" x14ac:dyDescent="0.2">
      <c r="A603" s="33"/>
      <c r="B603" s="200"/>
      <c r="C603" s="200"/>
      <c r="D603" s="200" t="s">
        <v>32</v>
      </c>
      <c r="E603" s="200"/>
      <c r="F603" s="200"/>
      <c r="G603" s="202">
        <v>3.9872989946439499</v>
      </c>
      <c r="H603" s="202">
        <v>3.4685568604733179</v>
      </c>
      <c r="I603" s="202">
        <v>4.5915375482926315</v>
      </c>
      <c r="J603" s="202">
        <v>6.5861137325467265</v>
      </c>
      <c r="K603" s="202">
        <v>2.2283591484071863</v>
      </c>
      <c r="L603" s="202">
        <v>4.1755312689952326</v>
      </c>
      <c r="M603" s="202">
        <v>1.3412665956667922</v>
      </c>
      <c r="N603" s="202">
        <v>4.0211637273288368</v>
      </c>
      <c r="O603" s="202">
        <v>1.9768875852868535</v>
      </c>
      <c r="P603" s="202">
        <v>3.3537345483257739</v>
      </c>
      <c r="Q603" s="202">
        <v>4.4085662490794997</v>
      </c>
      <c r="R603" s="202">
        <v>3.4935569913881772</v>
      </c>
      <c r="S603" s="202">
        <v>2.1760276868777932</v>
      </c>
      <c r="T603" s="202">
        <v>4.0072795241945105</v>
      </c>
      <c r="U603" s="202">
        <v>3.0914688040447511</v>
      </c>
      <c r="V603" s="202">
        <v>4.0543582443878616</v>
      </c>
      <c r="W603" s="202">
        <v>4.6115357631812914</v>
      </c>
      <c r="X603" s="202">
        <v>6.5861137325467265</v>
      </c>
      <c r="Y603" s="202">
        <v>2.4628601483515253</v>
      </c>
      <c r="Z603" s="202">
        <v>2.769253955809047</v>
      </c>
      <c r="AA603" s="202">
        <v>4.407746110133103</v>
      </c>
      <c r="AB603" s="202">
        <v>3.3142689529601093</v>
      </c>
      <c r="AC603" s="202">
        <v>3.7339081184000249</v>
      </c>
      <c r="AD603" s="202">
        <v>4.0138965873599401</v>
      </c>
      <c r="AE603" s="202">
        <v>4.7976716025263313</v>
      </c>
      <c r="AF603" s="202">
        <v>4.3922035982409176</v>
      </c>
      <c r="AG603" s="202">
        <v>4.7517009224034519</v>
      </c>
      <c r="AH603" s="202">
        <v>5.2092621859260237</v>
      </c>
      <c r="AI603" s="202">
        <v>5.8102306633597847</v>
      </c>
      <c r="AJ603" s="656">
        <v>5.456538483738588</v>
      </c>
    </row>
    <row r="604" spans="1:36" s="481" customFormat="1" ht="15" x14ac:dyDescent="0.2">
      <c r="A604" s="33"/>
      <c r="B604" s="216"/>
      <c r="C604" s="216"/>
      <c r="D604" s="216" t="s">
        <v>33</v>
      </c>
      <c r="E604" s="216"/>
      <c r="F604" s="216"/>
      <c r="G604" s="202"/>
      <c r="H604" s="202"/>
      <c r="I604" s="202"/>
      <c r="J604" s="202"/>
      <c r="K604" s="202"/>
      <c r="L604" s="202"/>
      <c r="M604" s="202"/>
      <c r="N604" s="202"/>
      <c r="O604" s="202"/>
      <c r="P604" s="202"/>
      <c r="Q604" s="202"/>
      <c r="R604" s="202"/>
      <c r="S604" s="202"/>
      <c r="T604" s="202"/>
      <c r="U604" s="202"/>
      <c r="V604" s="202"/>
      <c r="W604" s="202"/>
      <c r="X604" s="202"/>
      <c r="Y604" s="202"/>
      <c r="Z604" s="202"/>
      <c r="AA604" s="202"/>
      <c r="AB604" s="202"/>
      <c r="AC604" s="202"/>
      <c r="AD604" s="202"/>
      <c r="AE604" s="202"/>
      <c r="AF604" s="202"/>
      <c r="AG604" s="202"/>
      <c r="AH604" s="202"/>
      <c r="AI604" s="202"/>
      <c r="AJ604" s="656"/>
    </row>
    <row r="605" spans="1:36" s="482" customFormat="1" ht="15" customHeight="1" x14ac:dyDescent="0.2">
      <c r="A605" s="36"/>
      <c r="B605" s="200"/>
      <c r="C605" s="200"/>
      <c r="D605" s="200" t="s">
        <v>26</v>
      </c>
      <c r="E605" s="200"/>
      <c r="F605" s="200"/>
      <c r="G605" s="202">
        <v>0</v>
      </c>
      <c r="H605" s="202">
        <v>0</v>
      </c>
      <c r="I605" s="202">
        <v>0</v>
      </c>
      <c r="J605" s="202">
        <v>0</v>
      </c>
      <c r="K605" s="202">
        <v>0</v>
      </c>
      <c r="L605" s="202">
        <v>0</v>
      </c>
      <c r="M605" s="202">
        <v>0</v>
      </c>
      <c r="N605" s="202">
        <v>0</v>
      </c>
      <c r="O605" s="202">
        <v>0</v>
      </c>
      <c r="P605" s="202">
        <v>0</v>
      </c>
      <c r="Q605" s="202">
        <v>0</v>
      </c>
      <c r="R605" s="202">
        <v>0</v>
      </c>
      <c r="S605" s="202">
        <v>0</v>
      </c>
      <c r="T605" s="202">
        <v>0</v>
      </c>
      <c r="U605" s="202">
        <v>0</v>
      </c>
      <c r="V605" s="202">
        <v>0</v>
      </c>
      <c r="W605" s="202">
        <v>0</v>
      </c>
      <c r="X605" s="202">
        <v>0</v>
      </c>
      <c r="Y605" s="202">
        <v>0</v>
      </c>
      <c r="Z605" s="202">
        <v>0</v>
      </c>
      <c r="AA605" s="202">
        <v>0</v>
      </c>
      <c r="AB605" s="202">
        <v>0</v>
      </c>
      <c r="AC605" s="202">
        <v>0</v>
      </c>
      <c r="AD605" s="202">
        <v>0</v>
      </c>
      <c r="AE605" s="202">
        <v>0</v>
      </c>
      <c r="AF605" s="202">
        <v>0</v>
      </c>
      <c r="AG605" s="202">
        <v>0</v>
      </c>
      <c r="AH605" s="202">
        <v>0</v>
      </c>
      <c r="AI605" s="202">
        <v>0</v>
      </c>
      <c r="AJ605" s="656">
        <v>0</v>
      </c>
    </row>
    <row r="606" spans="1:36" s="483" customFormat="1" ht="15" customHeight="1" x14ac:dyDescent="0.2">
      <c r="A606" s="33"/>
      <c r="B606" s="200"/>
      <c r="C606" s="200"/>
      <c r="D606" s="200" t="s">
        <v>32</v>
      </c>
      <c r="E606" s="200"/>
      <c r="F606" s="200"/>
      <c r="G606" s="202">
        <v>1.6304767004651972</v>
      </c>
      <c r="H606" s="202">
        <v>1.4191134486769887</v>
      </c>
      <c r="I606" s="202">
        <v>1.5015147653837382</v>
      </c>
      <c r="J606" s="202">
        <v>1.6409200519057856</v>
      </c>
      <c r="K606" s="202">
        <v>1.0506283366463767</v>
      </c>
      <c r="L606" s="202">
        <v>1.7427471320776626</v>
      </c>
      <c r="M606" s="202">
        <v>1.119114691186132</v>
      </c>
      <c r="N606" s="202">
        <v>1.5159963255177784</v>
      </c>
      <c r="O606" s="202">
        <v>1.1620050358746548</v>
      </c>
      <c r="P606" s="202">
        <v>1.3134592196769128</v>
      </c>
      <c r="Q606" s="202">
        <v>1.1168931282402983</v>
      </c>
      <c r="R606" s="202">
        <v>1.3690848730316345</v>
      </c>
      <c r="S606" s="202">
        <v>1.2539469429237349</v>
      </c>
      <c r="T606" s="202">
        <v>1.3064657183505357</v>
      </c>
      <c r="U606" s="202">
        <v>1.4199812255870161</v>
      </c>
      <c r="V606" s="202">
        <v>1.2405170874496727</v>
      </c>
      <c r="W606" s="202">
        <v>1.3225310610660019</v>
      </c>
      <c r="X606" s="202">
        <v>1.6409200519057856</v>
      </c>
      <c r="Y606" s="202">
        <v>1.1376794258668563</v>
      </c>
      <c r="Z606" s="202">
        <v>1.1170741585518364</v>
      </c>
      <c r="AA606" s="202">
        <v>1.7730322417620488</v>
      </c>
      <c r="AB606" s="202">
        <v>1.5147617062024539</v>
      </c>
      <c r="AC606" s="202">
        <v>1.2881419751025107</v>
      </c>
      <c r="AD606" s="202">
        <v>1.2081688131773236</v>
      </c>
      <c r="AE606" s="202">
        <v>1.5555382488697722</v>
      </c>
      <c r="AF606" s="202">
        <v>1.6686288493805652</v>
      </c>
      <c r="AG606" s="202">
        <v>0.99778020950076718</v>
      </c>
      <c r="AH606" s="202">
        <v>0.72516981252223389</v>
      </c>
      <c r="AI606" s="202">
        <v>1.3692732907224736</v>
      </c>
      <c r="AJ606" s="656">
        <v>1.3589218643183556</v>
      </c>
    </row>
    <row r="607" spans="1:36" ht="15" customHeight="1" x14ac:dyDescent="0.2">
      <c r="A607" s="33"/>
      <c r="B607" s="200"/>
      <c r="C607" s="200"/>
      <c r="D607" s="200" t="s">
        <v>30</v>
      </c>
      <c r="E607" s="200"/>
      <c r="F607" s="200"/>
      <c r="G607" s="202">
        <v>4.0176884637586556E-2</v>
      </c>
      <c r="H607" s="202">
        <v>3.496864278948339E-2</v>
      </c>
      <c r="I607" s="202">
        <v>3.6999109213424149E-2</v>
      </c>
      <c r="J607" s="202">
        <v>4.043422123487652E-2</v>
      </c>
      <c r="K607" s="202">
        <v>2.5888731477351105E-2</v>
      </c>
      <c r="L607" s="202">
        <v>4.2943361569038017E-2</v>
      </c>
      <c r="M607" s="202">
        <v>2.7576316687742356E-2</v>
      </c>
      <c r="N607" s="202">
        <v>3.7355952074601864E-2</v>
      </c>
      <c r="O607" s="202">
        <v>2.8633185780152854E-2</v>
      </c>
      <c r="P607" s="202">
        <v>3.2365196957477263E-2</v>
      </c>
      <c r="Q607" s="202">
        <v>2.7521574735180607E-2</v>
      </c>
      <c r="R607" s="202">
        <v>3.3735879198496348E-2</v>
      </c>
      <c r="S607" s="202">
        <v>3.0898743694483467E-2</v>
      </c>
      <c r="T607" s="202">
        <v>3.219286876908764E-2</v>
      </c>
      <c r="U607" s="202">
        <v>3.4990025844387131E-2</v>
      </c>
      <c r="V607" s="202">
        <v>3.0567816086669811E-2</v>
      </c>
      <c r="W607" s="202">
        <v>3.2588737916287615E-2</v>
      </c>
      <c r="X607" s="202">
        <v>4.043422123487652E-2</v>
      </c>
      <c r="Y607" s="202">
        <v>2.8033773824898668E-2</v>
      </c>
      <c r="Z607" s="202">
        <v>2.7526035537313212E-2</v>
      </c>
      <c r="AA607" s="202">
        <v>4.3689622682538794E-2</v>
      </c>
      <c r="AB607" s="202">
        <v>3.7325529586633183E-2</v>
      </c>
      <c r="AC607" s="202">
        <v>3.1741349947386838E-2</v>
      </c>
      <c r="AD607" s="202">
        <v>2.97707161444907E-2</v>
      </c>
      <c r="AE607" s="202">
        <v>3.833031208379923E-2</v>
      </c>
      <c r="AF607" s="202">
        <v>4.1116998952137281E-2</v>
      </c>
      <c r="AG607" s="202">
        <v>2.458649078477583E-2</v>
      </c>
      <c r="AH607" s="202">
        <v>1.7869046452521176E-2</v>
      </c>
      <c r="AI607" s="202">
        <v>3.3740522034438968E-2</v>
      </c>
      <c r="AJ607" s="656">
        <v>3.3485450579352212E-2</v>
      </c>
    </row>
    <row r="608" spans="1:36" ht="15" customHeight="1" x14ac:dyDescent="0.2">
      <c r="A608" s="33"/>
      <c r="B608" s="216"/>
      <c r="C608" s="216"/>
      <c r="D608" s="216" t="s">
        <v>34</v>
      </c>
      <c r="E608" s="216"/>
      <c r="F608" s="216"/>
      <c r="G608" s="202"/>
      <c r="H608" s="202"/>
      <c r="I608" s="202"/>
      <c r="J608" s="202"/>
      <c r="K608" s="202"/>
      <c r="L608" s="202"/>
      <c r="M608" s="202"/>
      <c r="N608" s="202"/>
      <c r="O608" s="202"/>
      <c r="P608" s="202"/>
      <c r="Q608" s="202"/>
      <c r="R608" s="202"/>
      <c r="S608" s="202"/>
      <c r="T608" s="202"/>
      <c r="U608" s="202"/>
      <c r="V608" s="202"/>
      <c r="W608" s="202"/>
      <c r="X608" s="202"/>
      <c r="Y608" s="202"/>
      <c r="Z608" s="202"/>
      <c r="AA608" s="202"/>
      <c r="AB608" s="202"/>
      <c r="AC608" s="202"/>
      <c r="AD608" s="202"/>
      <c r="AE608" s="202"/>
      <c r="AF608" s="202"/>
      <c r="AG608" s="202"/>
      <c r="AH608" s="202"/>
      <c r="AI608" s="202"/>
      <c r="AJ608" s="656"/>
    </row>
    <row r="609" spans="1:36" ht="15" customHeight="1" x14ac:dyDescent="0.2">
      <c r="A609" s="33"/>
      <c r="B609" s="200"/>
      <c r="C609" s="200"/>
      <c r="D609" s="200" t="s">
        <v>35</v>
      </c>
      <c r="E609" s="200"/>
      <c r="F609" s="200"/>
      <c r="G609" s="202">
        <v>0</v>
      </c>
      <c r="H609" s="202">
        <v>0</v>
      </c>
      <c r="I609" s="202">
        <v>0</v>
      </c>
      <c r="J609" s="202">
        <v>0</v>
      </c>
      <c r="K609" s="202">
        <v>0</v>
      </c>
      <c r="L609" s="202">
        <v>0</v>
      </c>
      <c r="M609" s="202">
        <v>0</v>
      </c>
      <c r="N609" s="202">
        <v>0</v>
      </c>
      <c r="O609" s="202">
        <v>0</v>
      </c>
      <c r="P609" s="202">
        <v>0</v>
      </c>
      <c r="Q609" s="202">
        <v>0</v>
      </c>
      <c r="R609" s="202">
        <v>0</v>
      </c>
      <c r="S609" s="202">
        <v>0</v>
      </c>
      <c r="T609" s="202">
        <v>0</v>
      </c>
      <c r="U609" s="202">
        <v>0</v>
      </c>
      <c r="V609" s="202">
        <v>0</v>
      </c>
      <c r="W609" s="202">
        <v>0</v>
      </c>
      <c r="X609" s="202">
        <v>0</v>
      </c>
      <c r="Y609" s="202">
        <v>0</v>
      </c>
      <c r="Z609" s="202">
        <v>0</v>
      </c>
      <c r="AA609" s="202">
        <v>0</v>
      </c>
      <c r="AB609" s="202">
        <v>0</v>
      </c>
      <c r="AC609" s="202">
        <v>0</v>
      </c>
      <c r="AD609" s="202">
        <v>0</v>
      </c>
      <c r="AE609" s="202">
        <v>0</v>
      </c>
      <c r="AF609" s="202">
        <v>0</v>
      </c>
      <c r="AG609" s="202">
        <v>0</v>
      </c>
      <c r="AH609" s="202">
        <v>0</v>
      </c>
      <c r="AI609" s="202">
        <v>0</v>
      </c>
      <c r="AJ609" s="656">
        <v>0</v>
      </c>
    </row>
    <row r="610" spans="1:36" ht="15" customHeight="1" x14ac:dyDescent="0.2">
      <c r="A610" s="33"/>
      <c r="B610" s="200"/>
      <c r="C610" s="200"/>
      <c r="D610" s="200" t="s">
        <v>36</v>
      </c>
      <c r="E610" s="200"/>
      <c r="F610" s="200"/>
      <c r="G610" s="202">
        <v>0</v>
      </c>
      <c r="H610" s="202">
        <v>0</v>
      </c>
      <c r="I610" s="202">
        <v>0</v>
      </c>
      <c r="J610" s="202">
        <v>0</v>
      </c>
      <c r="K610" s="202">
        <v>0</v>
      </c>
      <c r="L610" s="202">
        <v>0</v>
      </c>
      <c r="M610" s="202">
        <v>0</v>
      </c>
      <c r="N610" s="202">
        <v>0</v>
      </c>
      <c r="O610" s="202">
        <v>0</v>
      </c>
      <c r="P610" s="202">
        <v>0</v>
      </c>
      <c r="Q610" s="202">
        <v>0</v>
      </c>
      <c r="R610" s="202">
        <v>0</v>
      </c>
      <c r="S610" s="202">
        <v>0</v>
      </c>
      <c r="T610" s="202">
        <v>0</v>
      </c>
      <c r="U610" s="202">
        <v>0</v>
      </c>
      <c r="V610" s="202">
        <v>0</v>
      </c>
      <c r="W610" s="202">
        <v>0</v>
      </c>
      <c r="X610" s="202">
        <v>0</v>
      </c>
      <c r="Y610" s="202">
        <v>0</v>
      </c>
      <c r="Z610" s="202">
        <v>0</v>
      </c>
      <c r="AA610" s="202">
        <v>0</v>
      </c>
      <c r="AB610" s="202">
        <v>0</v>
      </c>
      <c r="AC610" s="202">
        <v>0</v>
      </c>
      <c r="AD610" s="202">
        <v>0</v>
      </c>
      <c r="AE610" s="202">
        <v>0</v>
      </c>
      <c r="AF610" s="202">
        <v>0</v>
      </c>
      <c r="AG610" s="202">
        <v>0</v>
      </c>
      <c r="AH610" s="202">
        <v>0</v>
      </c>
      <c r="AI610" s="202">
        <v>0</v>
      </c>
      <c r="AJ610" s="656">
        <v>0</v>
      </c>
    </row>
    <row r="611" spans="1:36" ht="15" customHeight="1" x14ac:dyDescent="0.2">
      <c r="A611" s="33"/>
      <c r="B611" s="200"/>
      <c r="C611" s="200"/>
      <c r="D611" s="200" t="s">
        <v>37</v>
      </c>
      <c r="E611" s="200"/>
      <c r="F611" s="200"/>
      <c r="G611" s="202">
        <v>0</v>
      </c>
      <c r="H611" s="202">
        <v>0</v>
      </c>
      <c r="I611" s="202">
        <v>0</v>
      </c>
      <c r="J611" s="202">
        <v>0.12404902247070165</v>
      </c>
      <c r="K611" s="202">
        <v>5.4613147562102031E-3</v>
      </c>
      <c r="L611" s="202">
        <v>0</v>
      </c>
      <c r="M611" s="202">
        <v>3.7740941592695966E-3</v>
      </c>
      <c r="N611" s="202">
        <v>0</v>
      </c>
      <c r="O611" s="202">
        <v>0</v>
      </c>
      <c r="P611" s="202">
        <v>0</v>
      </c>
      <c r="Q611" s="202">
        <v>0</v>
      </c>
      <c r="R611" s="202">
        <v>0</v>
      </c>
      <c r="S611" s="202">
        <v>5.8482564292796713E-3</v>
      </c>
      <c r="T611" s="202">
        <v>7.4598181802392497E-3</v>
      </c>
      <c r="U611" s="202">
        <v>0</v>
      </c>
      <c r="V611" s="202">
        <v>-3.423045760401405E-3</v>
      </c>
      <c r="W611" s="202">
        <v>0.10225738215948557</v>
      </c>
      <c r="X611" s="202">
        <v>0.12404902247070165</v>
      </c>
      <c r="Y611" s="202">
        <v>-4.526370006183205E-3</v>
      </c>
      <c r="Z611" s="202">
        <v>0.14720822351194846</v>
      </c>
      <c r="AA611" s="202">
        <v>0</v>
      </c>
      <c r="AB611" s="202">
        <v>0</v>
      </c>
      <c r="AC611" s="202">
        <v>0.2345126321017986</v>
      </c>
      <c r="AD611" s="202">
        <v>0</v>
      </c>
      <c r="AE611" s="202">
        <v>5.5202992830035269E-2</v>
      </c>
      <c r="AF611" s="202">
        <v>2.5865430101185822E-2</v>
      </c>
      <c r="AG611" s="202">
        <v>1.5136202548973347E-2</v>
      </c>
      <c r="AH611" s="202">
        <v>9.5224147044887741E-2</v>
      </c>
      <c r="AI611" s="202">
        <v>3.956975588802268E-3</v>
      </c>
      <c r="AJ611" s="656">
        <v>1.8034740574975339E-2</v>
      </c>
    </row>
    <row r="612" spans="1:36" ht="15" customHeight="1" x14ac:dyDescent="0.2">
      <c r="A612" s="33"/>
      <c r="B612" s="200"/>
      <c r="C612" s="200"/>
      <c r="D612" s="200" t="s">
        <v>38</v>
      </c>
      <c r="E612" s="200"/>
      <c r="F612" s="200"/>
      <c r="G612" s="202">
        <v>0</v>
      </c>
      <c r="H612" s="202">
        <v>0</v>
      </c>
      <c r="I612" s="202">
        <v>0</v>
      </c>
      <c r="J612" s="202">
        <v>0</v>
      </c>
      <c r="K612" s="202">
        <v>0</v>
      </c>
      <c r="L612" s="202">
        <v>0</v>
      </c>
      <c r="M612" s="202">
        <v>0</v>
      </c>
      <c r="N612" s="202">
        <v>0</v>
      </c>
      <c r="O612" s="202">
        <v>0</v>
      </c>
      <c r="P612" s="202">
        <v>0</v>
      </c>
      <c r="Q612" s="202">
        <v>0</v>
      </c>
      <c r="R612" s="202">
        <v>0</v>
      </c>
      <c r="S612" s="202">
        <v>0</v>
      </c>
      <c r="T612" s="202">
        <v>0</v>
      </c>
      <c r="U612" s="202">
        <v>0</v>
      </c>
      <c r="V612" s="202">
        <v>-5.2099236988130827E-2</v>
      </c>
      <c r="W612" s="202">
        <v>0</v>
      </c>
      <c r="X612" s="202">
        <v>0</v>
      </c>
      <c r="Y612" s="202">
        <v>-6.8891986889609194E-2</v>
      </c>
      <c r="Z612" s="202">
        <v>0</v>
      </c>
      <c r="AA612" s="202">
        <v>0</v>
      </c>
      <c r="AB612" s="202">
        <v>0</v>
      </c>
      <c r="AC612" s="202">
        <v>0</v>
      </c>
      <c r="AD612" s="202">
        <v>0</v>
      </c>
      <c r="AE612" s="202">
        <v>0</v>
      </c>
      <c r="AF612" s="202">
        <v>0</v>
      </c>
      <c r="AG612" s="202">
        <v>0</v>
      </c>
      <c r="AH612" s="202">
        <v>0</v>
      </c>
      <c r="AI612" s="202">
        <v>0</v>
      </c>
      <c r="AJ612" s="656">
        <v>0</v>
      </c>
    </row>
    <row r="613" spans="1:36" ht="15" customHeight="1" x14ac:dyDescent="0.2">
      <c r="A613" s="33"/>
      <c r="B613" s="200"/>
      <c r="C613" s="200"/>
      <c r="D613" s="200" t="s">
        <v>39</v>
      </c>
      <c r="E613" s="200"/>
      <c r="F613" s="200"/>
      <c r="G613" s="202">
        <v>0</v>
      </c>
      <c r="H613" s="202">
        <v>0</v>
      </c>
      <c r="I613" s="202">
        <v>0</v>
      </c>
      <c r="J613" s="202">
        <v>2.2176190945144842</v>
      </c>
      <c r="K613" s="202">
        <v>9.7631691433811243E-2</v>
      </c>
      <c r="L613" s="202">
        <v>0</v>
      </c>
      <c r="M613" s="202">
        <v>6.7469320639496261E-2</v>
      </c>
      <c r="N613" s="202">
        <v>0</v>
      </c>
      <c r="O613" s="202">
        <v>0</v>
      </c>
      <c r="P613" s="202">
        <v>0</v>
      </c>
      <c r="Q613" s="202">
        <v>0</v>
      </c>
      <c r="R613" s="202">
        <v>0</v>
      </c>
      <c r="S613" s="202">
        <v>0.10454903125295333</v>
      </c>
      <c r="T613" s="202">
        <v>0.13335885207811329</v>
      </c>
      <c r="U613" s="202">
        <v>0</v>
      </c>
      <c r="V613" s="202">
        <v>0</v>
      </c>
      <c r="W613" s="202">
        <v>1.8280508682404075</v>
      </c>
      <c r="X613" s="202">
        <v>2.2176190945144842</v>
      </c>
      <c r="Y613" s="202">
        <v>0</v>
      </c>
      <c r="Z613" s="202">
        <v>2.6316351457485734</v>
      </c>
      <c r="AA613" s="202">
        <v>0</v>
      </c>
      <c r="AB613" s="202">
        <v>0</v>
      </c>
      <c r="AC613" s="202">
        <v>4.192372341963666</v>
      </c>
      <c r="AD613" s="202">
        <v>0</v>
      </c>
      <c r="AE613" s="202">
        <v>0.98686155308596468</v>
      </c>
      <c r="AF613" s="202">
        <v>0.46239519294693993</v>
      </c>
      <c r="AG613" s="202">
        <v>0.27058924868972606</v>
      </c>
      <c r="AH613" s="202">
        <v>1.7023180234690938</v>
      </c>
      <c r="AI613" s="202">
        <v>7.073868417083358E-2</v>
      </c>
      <c r="AJ613" s="656">
        <v>0.32240628960318013</v>
      </c>
    </row>
    <row r="614" spans="1:36" ht="15" customHeight="1" x14ac:dyDescent="0.2">
      <c r="A614" s="33"/>
      <c r="B614" s="200"/>
      <c r="C614" s="200"/>
      <c r="D614" s="200" t="s">
        <v>40</v>
      </c>
      <c r="E614" s="200"/>
      <c r="F614" s="200"/>
      <c r="G614" s="202">
        <v>0</v>
      </c>
      <c r="H614" s="202">
        <v>0</v>
      </c>
      <c r="I614" s="202">
        <v>0</v>
      </c>
      <c r="J614" s="202">
        <v>0</v>
      </c>
      <c r="K614" s="202">
        <v>0</v>
      </c>
      <c r="L614" s="202">
        <v>0</v>
      </c>
      <c r="M614" s="202">
        <v>0</v>
      </c>
      <c r="N614" s="202">
        <v>0</v>
      </c>
      <c r="O614" s="202">
        <v>0</v>
      </c>
      <c r="P614" s="202">
        <v>0</v>
      </c>
      <c r="Q614" s="202">
        <v>0</v>
      </c>
      <c r="R614" s="202">
        <v>0</v>
      </c>
      <c r="S614" s="202">
        <v>0</v>
      </c>
      <c r="T614" s="202">
        <v>0</v>
      </c>
      <c r="U614" s="202">
        <v>0</v>
      </c>
      <c r="V614" s="202">
        <v>-5.0906049983894454E-2</v>
      </c>
      <c r="W614" s="202">
        <v>0</v>
      </c>
      <c r="X614" s="202">
        <v>0</v>
      </c>
      <c r="Y614" s="202">
        <v>-6.7298303572569662E-2</v>
      </c>
      <c r="Z614" s="202">
        <v>0</v>
      </c>
      <c r="AA614" s="202">
        <v>0</v>
      </c>
      <c r="AB614" s="202">
        <v>0</v>
      </c>
      <c r="AC614" s="202">
        <v>0</v>
      </c>
      <c r="AD614" s="202">
        <v>0</v>
      </c>
      <c r="AE614" s="202">
        <v>0</v>
      </c>
      <c r="AF614" s="202">
        <v>0</v>
      </c>
      <c r="AG614" s="202">
        <v>0</v>
      </c>
      <c r="AH614" s="202">
        <v>0</v>
      </c>
      <c r="AI614" s="202">
        <v>0</v>
      </c>
      <c r="AJ614" s="656">
        <v>0</v>
      </c>
    </row>
    <row r="615" spans="1:36" ht="15" customHeight="1" x14ac:dyDescent="0.2">
      <c r="A615" s="33"/>
      <c r="B615" s="200"/>
      <c r="C615" s="200"/>
      <c r="D615" s="200" t="s">
        <v>41</v>
      </c>
      <c r="E615" s="200"/>
      <c r="F615" s="200"/>
      <c r="G615" s="202">
        <v>0</v>
      </c>
      <c r="H615" s="202">
        <v>0</v>
      </c>
      <c r="I615" s="202">
        <v>0</v>
      </c>
      <c r="J615" s="202">
        <v>1.9552369266601435</v>
      </c>
      <c r="K615" s="202">
        <v>8.608019689940026E-2</v>
      </c>
      <c r="L615" s="202">
        <v>0</v>
      </c>
      <c r="M615" s="202">
        <v>5.9486549091018755E-2</v>
      </c>
      <c r="N615" s="202">
        <v>0</v>
      </c>
      <c r="O615" s="202">
        <v>0</v>
      </c>
      <c r="P615" s="202">
        <v>0</v>
      </c>
      <c r="Q615" s="202">
        <v>0</v>
      </c>
      <c r="R615" s="202">
        <v>0</v>
      </c>
      <c r="S615" s="202">
        <v>9.2179097419376299E-2</v>
      </c>
      <c r="T615" s="202">
        <v>0.11758022499225548</v>
      </c>
      <c r="U615" s="202">
        <v>0</v>
      </c>
      <c r="V615" s="202">
        <v>0</v>
      </c>
      <c r="W615" s="202">
        <v>1.6117612669543302</v>
      </c>
      <c r="X615" s="202">
        <v>1.9552369266601435</v>
      </c>
      <c r="Y615" s="202">
        <v>0</v>
      </c>
      <c r="Z615" s="202">
        <v>2.3202678165930859</v>
      </c>
      <c r="AA615" s="202">
        <v>0</v>
      </c>
      <c r="AB615" s="202">
        <v>0</v>
      </c>
      <c r="AC615" s="202">
        <v>3.6963431788589731</v>
      </c>
      <c r="AD615" s="202">
        <v>0</v>
      </c>
      <c r="AE615" s="202">
        <v>0.87009899710360517</v>
      </c>
      <c r="AF615" s="202">
        <v>0.40768595391172757</v>
      </c>
      <c r="AG615" s="202">
        <v>0.23857392475744738</v>
      </c>
      <c r="AH615" s="202">
        <v>1.5009047625172045</v>
      </c>
      <c r="AI615" s="202">
        <v>6.2369091146576891E-2</v>
      </c>
      <c r="AJ615" s="656">
        <v>0.28426012581643778</v>
      </c>
    </row>
    <row r="616" spans="1:36" ht="15" customHeight="1" x14ac:dyDescent="0.2">
      <c r="A616" s="33"/>
      <c r="B616" s="216"/>
      <c r="C616" s="216"/>
      <c r="D616" s="216" t="s">
        <v>42</v>
      </c>
      <c r="E616" s="216"/>
      <c r="F616" s="216"/>
      <c r="G616" s="202">
        <v>0</v>
      </c>
      <c r="H616" s="202">
        <v>0</v>
      </c>
      <c r="I616" s="202">
        <v>0</v>
      </c>
      <c r="J616" s="202">
        <v>0</v>
      </c>
      <c r="K616" s="202">
        <v>0</v>
      </c>
      <c r="L616" s="202">
        <v>0</v>
      </c>
      <c r="M616" s="202">
        <v>0</v>
      </c>
      <c r="N616" s="202">
        <v>0</v>
      </c>
      <c r="O616" s="202">
        <v>0</v>
      </c>
      <c r="P616" s="202">
        <v>0</v>
      </c>
      <c r="Q616" s="202">
        <v>0</v>
      </c>
      <c r="R616" s="202">
        <v>0</v>
      </c>
      <c r="S616" s="202">
        <v>0</v>
      </c>
      <c r="T616" s="202">
        <v>0</v>
      </c>
      <c r="U616" s="202">
        <v>0</v>
      </c>
      <c r="V616" s="202">
        <v>0</v>
      </c>
      <c r="W616" s="202">
        <v>0</v>
      </c>
      <c r="X616" s="202">
        <v>0</v>
      </c>
      <c r="Y616" s="202">
        <v>0</v>
      </c>
      <c r="Z616" s="202">
        <v>0</v>
      </c>
      <c r="AA616" s="202">
        <v>0</v>
      </c>
      <c r="AB616" s="202">
        <v>0</v>
      </c>
      <c r="AC616" s="202">
        <v>0</v>
      </c>
      <c r="AD616" s="202">
        <v>0</v>
      </c>
      <c r="AE616" s="202">
        <v>0</v>
      </c>
      <c r="AF616" s="202">
        <v>0</v>
      </c>
      <c r="AG616" s="202">
        <v>0</v>
      </c>
      <c r="AH616" s="202">
        <v>0</v>
      </c>
      <c r="AI616" s="202">
        <v>0</v>
      </c>
      <c r="AJ616" s="656">
        <v>0</v>
      </c>
    </row>
    <row r="617" spans="1:36" ht="15" customHeight="1" x14ac:dyDescent="0.2">
      <c r="A617" s="33"/>
      <c r="B617" s="216"/>
      <c r="C617" s="216"/>
      <c r="D617" s="216" t="s">
        <v>43</v>
      </c>
      <c r="E617" s="216"/>
      <c r="F617" s="216"/>
      <c r="G617" s="202">
        <v>4.4283376409574385E-20</v>
      </c>
      <c r="H617" s="202">
        <v>3.8418179734714487E-20</v>
      </c>
      <c r="I617" s="202">
        <v>4.196701590134954E-20</v>
      </c>
      <c r="J617" s="202">
        <v>4.0813223712907447E-20</v>
      </c>
      <c r="K617" s="202">
        <v>3.8421378450994784E-20</v>
      </c>
      <c r="L617" s="202">
        <v>4.0623711383346792E-20</v>
      </c>
      <c r="M617" s="202">
        <v>4.0935537334336591E-20</v>
      </c>
      <c r="N617" s="202">
        <v>4.081665333247723E-20</v>
      </c>
      <c r="O617" s="202">
        <v>4.1336139780253286E-20</v>
      </c>
      <c r="P617" s="202">
        <v>4.0386699488608642E-20</v>
      </c>
      <c r="Q617" s="202">
        <v>3.3562806715772937E-20</v>
      </c>
      <c r="R617" s="202">
        <v>4.1983223125644366E-20</v>
      </c>
      <c r="S617" s="202">
        <v>4.1685577227543018E-20</v>
      </c>
      <c r="T617" s="202">
        <v>3.0985539312363278E-20</v>
      </c>
      <c r="U617" s="202">
        <v>3.7698302764636175E-20</v>
      </c>
      <c r="V617" s="202">
        <v>3.7211896996732338E-20</v>
      </c>
      <c r="W617" s="202">
        <v>4.1182700156102798E-20</v>
      </c>
      <c r="X617" s="202">
        <v>4.0813223712907447E-20</v>
      </c>
      <c r="Y617" s="202">
        <v>3.9220518852686253E-20</v>
      </c>
      <c r="Z617" s="202">
        <v>4.1203472646377855E-20</v>
      </c>
      <c r="AA617" s="202">
        <v>4.4931682263951536E-20</v>
      </c>
      <c r="AB617" s="202">
        <v>4.3015200138788975E-20</v>
      </c>
      <c r="AC617" s="202">
        <v>4.0876306576949928E-20</v>
      </c>
      <c r="AD617" s="202">
        <v>3.682066049745629E-20</v>
      </c>
      <c r="AE617" s="202">
        <v>4.0092787462124969E-20</v>
      </c>
      <c r="AF617" s="202">
        <v>4.2707565906641731E-20</v>
      </c>
      <c r="AG617" s="202">
        <v>3.5281007416920515E-20</v>
      </c>
      <c r="AH617" s="202">
        <v>4.1018284823927086E-20</v>
      </c>
      <c r="AI617" s="202">
        <v>4.3073682924627833E-20</v>
      </c>
      <c r="AJ617" s="656">
        <v>4.3281047398559549E-20</v>
      </c>
    </row>
    <row r="618" spans="1:36" ht="15" customHeight="1" x14ac:dyDescent="0.2">
      <c r="A618" s="33"/>
      <c r="B618" s="216"/>
      <c r="C618" s="216"/>
      <c r="D618" s="216" t="s">
        <v>44</v>
      </c>
      <c r="E618" s="216"/>
      <c r="F618" s="216"/>
      <c r="G618" s="202">
        <v>0</v>
      </c>
      <c r="H618" s="202">
        <v>0</v>
      </c>
      <c r="I618" s="202">
        <v>0</v>
      </c>
      <c r="J618" s="202">
        <v>0</v>
      </c>
      <c r="K618" s="202">
        <v>0</v>
      </c>
      <c r="L618" s="202">
        <v>0</v>
      </c>
      <c r="M618" s="202">
        <v>0</v>
      </c>
      <c r="N618" s="202">
        <v>0</v>
      </c>
      <c r="O618" s="202">
        <v>0</v>
      </c>
      <c r="P618" s="202">
        <v>0</v>
      </c>
      <c r="Q618" s="202">
        <v>0</v>
      </c>
      <c r="R618" s="202">
        <v>0</v>
      </c>
      <c r="S618" s="202">
        <v>0</v>
      </c>
      <c r="T618" s="202">
        <v>0</v>
      </c>
      <c r="U618" s="202">
        <v>0</v>
      </c>
      <c r="V618" s="202">
        <v>0</v>
      </c>
      <c r="W618" s="202">
        <v>0</v>
      </c>
      <c r="X618" s="202">
        <v>0</v>
      </c>
      <c r="Y618" s="202">
        <v>0</v>
      </c>
      <c r="Z618" s="202">
        <v>0</v>
      </c>
      <c r="AA618" s="202">
        <v>0</v>
      </c>
      <c r="AB618" s="202">
        <v>0</v>
      </c>
      <c r="AC618" s="202">
        <v>0</v>
      </c>
      <c r="AD618" s="202">
        <v>0</v>
      </c>
      <c r="AE618" s="202">
        <v>0</v>
      </c>
      <c r="AF618" s="202">
        <v>0</v>
      </c>
      <c r="AG618" s="202">
        <v>0</v>
      </c>
      <c r="AH618" s="202">
        <v>0</v>
      </c>
      <c r="AI618" s="202">
        <v>0</v>
      </c>
      <c r="AJ618" s="656">
        <v>0</v>
      </c>
    </row>
    <row r="619" spans="1:36" ht="15" customHeight="1" x14ac:dyDescent="0.2">
      <c r="A619" s="33"/>
      <c r="B619" s="199"/>
      <c r="C619" s="199"/>
      <c r="D619" s="199" t="s">
        <v>564</v>
      </c>
      <c r="E619" s="199"/>
      <c r="F619" s="199"/>
      <c r="G619" s="198">
        <v>15.349296672422167</v>
      </c>
      <c r="H619" s="198">
        <v>12.995718089604239</v>
      </c>
      <c r="I619" s="198">
        <v>14.451222719212527</v>
      </c>
      <c r="J619" s="198">
        <v>22.603068380102144</v>
      </c>
      <c r="K619" s="198">
        <v>4.7110951415831366</v>
      </c>
      <c r="L619" s="198">
        <v>17.895116804507083</v>
      </c>
      <c r="M619" s="198">
        <v>3.6509676237883171</v>
      </c>
      <c r="N619" s="198">
        <v>15.011083912635137</v>
      </c>
      <c r="O619" s="198">
        <v>6.0270732856174352</v>
      </c>
      <c r="P619" s="198">
        <v>10.037787791115868</v>
      </c>
      <c r="Q619" s="198">
        <v>11.127539781157624</v>
      </c>
      <c r="R619" s="198">
        <v>11.528071819155519</v>
      </c>
      <c r="S619" s="198">
        <v>7.7173007356023309</v>
      </c>
      <c r="T619" s="198">
        <v>12.260497211369703</v>
      </c>
      <c r="U619" s="198">
        <v>13.118647271425903</v>
      </c>
      <c r="V619" s="198">
        <v>13.743856929131198</v>
      </c>
      <c r="W619" s="198">
        <v>15.120693614253033</v>
      </c>
      <c r="X619" s="198">
        <v>22.603068380102144</v>
      </c>
      <c r="Y619" s="198">
        <v>8.3910071344627024</v>
      </c>
      <c r="Z619" s="198">
        <v>11.243797283115361</v>
      </c>
      <c r="AA619" s="198">
        <v>19.224392517802592</v>
      </c>
      <c r="AB619" s="198">
        <v>13.289556579191176</v>
      </c>
      <c r="AC619" s="198">
        <v>18.438832754557211</v>
      </c>
      <c r="AD619" s="198">
        <v>13.08594412325599</v>
      </c>
      <c r="AE619" s="198">
        <v>19.907694988216804</v>
      </c>
      <c r="AF619" s="198">
        <v>18.30444502493744</v>
      </c>
      <c r="AG619" s="198">
        <v>11.626053465941569</v>
      </c>
      <c r="AH619" s="198">
        <v>13.758640147975715</v>
      </c>
      <c r="AI619" s="198">
        <v>15.514928500281542</v>
      </c>
      <c r="AJ619" s="657">
        <v>14.640428564730621</v>
      </c>
    </row>
    <row r="620" spans="1:36" ht="15" customHeight="1" x14ac:dyDescent="0.2">
      <c r="A620" s="33"/>
      <c r="B620" s="224"/>
      <c r="C620" s="224"/>
      <c r="D620" s="224"/>
      <c r="E620" s="224"/>
      <c r="F620" s="224"/>
      <c r="G620" s="202"/>
      <c r="H620" s="202"/>
      <c r="I620" s="202"/>
      <c r="J620" s="202"/>
      <c r="K620" s="202"/>
      <c r="L620" s="202"/>
      <c r="M620" s="202"/>
      <c r="N620" s="202"/>
      <c r="O620" s="202"/>
      <c r="P620" s="202"/>
      <c r="Q620" s="202"/>
      <c r="R620" s="202"/>
      <c r="S620" s="202"/>
      <c r="T620" s="202"/>
      <c r="U620" s="202"/>
      <c r="V620" s="202"/>
      <c r="W620" s="202"/>
      <c r="X620" s="202"/>
      <c r="Y620" s="202"/>
      <c r="Z620" s="202"/>
      <c r="AA620" s="202"/>
      <c r="AB620" s="202"/>
      <c r="AC620" s="202"/>
      <c r="AD620" s="202"/>
      <c r="AE620" s="202"/>
      <c r="AF620" s="202"/>
      <c r="AG620" s="202"/>
      <c r="AH620" s="202"/>
      <c r="AI620" s="202"/>
      <c r="AJ620" s="656"/>
    </row>
    <row r="621" spans="1:36" ht="15" customHeight="1" x14ac:dyDescent="0.2">
      <c r="A621" s="33"/>
      <c r="B621" s="205"/>
      <c r="C621" s="205"/>
      <c r="D621" s="205" t="s">
        <v>565</v>
      </c>
      <c r="E621" s="205"/>
      <c r="F621" s="205"/>
      <c r="G621" s="197" t="s">
        <v>543</v>
      </c>
      <c r="H621" s="197" t="s">
        <v>543</v>
      </c>
      <c r="I621" s="197" t="s">
        <v>543</v>
      </c>
      <c r="J621" s="197" t="s">
        <v>543</v>
      </c>
      <c r="K621" s="197" t="s">
        <v>543</v>
      </c>
      <c r="L621" s="197" t="s">
        <v>543</v>
      </c>
      <c r="M621" s="197" t="s">
        <v>543</v>
      </c>
      <c r="N621" s="197" t="s">
        <v>543</v>
      </c>
      <c r="O621" s="197" t="s">
        <v>543</v>
      </c>
      <c r="P621" s="197" t="s">
        <v>543</v>
      </c>
      <c r="Q621" s="197" t="s">
        <v>543</v>
      </c>
      <c r="R621" s="197" t="s">
        <v>543</v>
      </c>
      <c r="S621" s="197" t="s">
        <v>543</v>
      </c>
      <c r="T621" s="197" t="s">
        <v>543</v>
      </c>
      <c r="U621" s="197" t="s">
        <v>543</v>
      </c>
      <c r="V621" s="197" t="s">
        <v>543</v>
      </c>
      <c r="W621" s="197" t="s">
        <v>543</v>
      </c>
      <c r="X621" s="197" t="s">
        <v>543</v>
      </c>
      <c r="Y621" s="197" t="s">
        <v>543</v>
      </c>
      <c r="Z621" s="197" t="s">
        <v>543</v>
      </c>
      <c r="AA621" s="197" t="s">
        <v>543</v>
      </c>
      <c r="AB621" s="197" t="s">
        <v>543</v>
      </c>
      <c r="AC621" s="197" t="s">
        <v>543</v>
      </c>
      <c r="AD621" s="197" t="s">
        <v>543</v>
      </c>
      <c r="AE621" s="197" t="s">
        <v>543</v>
      </c>
      <c r="AF621" s="197" t="s">
        <v>543</v>
      </c>
      <c r="AG621" s="197" t="s">
        <v>543</v>
      </c>
      <c r="AH621" s="197" t="s">
        <v>543</v>
      </c>
      <c r="AI621" s="197" t="s">
        <v>543</v>
      </c>
      <c r="AJ621" s="658" t="s">
        <v>543</v>
      </c>
    </row>
    <row r="622" spans="1:36" ht="15" customHeight="1" x14ac:dyDescent="0.2">
      <c r="A622" s="33"/>
      <c r="B622" s="199"/>
      <c r="C622" s="199"/>
      <c r="D622" s="199" t="s">
        <v>16</v>
      </c>
      <c r="E622" s="199"/>
      <c r="F622" s="199"/>
      <c r="G622" s="198">
        <v>8.8567840794209438</v>
      </c>
      <c r="H622" s="198">
        <v>7.8032449366018222</v>
      </c>
      <c r="I622" s="198">
        <v>9.8002057605900657</v>
      </c>
      <c r="J622" s="198">
        <v>11.095905310195077</v>
      </c>
      <c r="K622" s="198">
        <v>9.6782940588035817</v>
      </c>
      <c r="L622" s="198">
        <v>9.4208208083877061</v>
      </c>
      <c r="M622" s="198">
        <v>9.7755029838198588</v>
      </c>
      <c r="N622" s="198">
        <v>7.5503252823293057</v>
      </c>
      <c r="O622" s="198">
        <v>8.982867060987143</v>
      </c>
      <c r="P622" s="198">
        <v>8.3355428558682885</v>
      </c>
      <c r="Q622" s="198">
        <v>6.1359401029056073</v>
      </c>
      <c r="R622" s="198">
        <v>7.7917942041644901</v>
      </c>
      <c r="S622" s="198">
        <v>9.7108650102477245</v>
      </c>
      <c r="T622" s="198">
        <v>9.3638014162421364</v>
      </c>
      <c r="U622" s="198">
        <v>8.834038628149969</v>
      </c>
      <c r="V622" s="198">
        <v>8.1545493517462884</v>
      </c>
      <c r="W622" s="198">
        <v>10.533370752811596</v>
      </c>
      <c r="X622" s="198">
        <v>11.095905310195077</v>
      </c>
      <c r="Y622" s="198">
        <v>9.1729424795123489</v>
      </c>
      <c r="Z622" s="198">
        <v>21.776137015609859</v>
      </c>
      <c r="AA622" s="198">
        <v>10.010458428173738</v>
      </c>
      <c r="AB622" s="198">
        <v>8.434589603955418</v>
      </c>
      <c r="AC622" s="198">
        <v>15.127698469524288</v>
      </c>
      <c r="AD622" s="198">
        <v>7.8329614383841033</v>
      </c>
      <c r="AE622" s="198">
        <v>9.4122040474167239</v>
      </c>
      <c r="AF622" s="198">
        <v>9.5655370443780043</v>
      </c>
      <c r="AG622" s="198">
        <v>6.8151377395461594</v>
      </c>
      <c r="AH622" s="198">
        <v>11.016558996144379</v>
      </c>
      <c r="AI622" s="198">
        <v>9.5081899494228246</v>
      </c>
      <c r="AJ622" s="657">
        <v>10.212679524846907</v>
      </c>
    </row>
    <row r="623" spans="1:36" ht="15" customHeight="1" x14ac:dyDescent="0.2">
      <c r="A623" s="33"/>
      <c r="B623" s="216"/>
      <c r="C623" s="216"/>
      <c r="D623" s="216" t="s">
        <v>17</v>
      </c>
      <c r="E623" s="216"/>
      <c r="F623" s="216"/>
      <c r="G623" s="202">
        <v>2.7497350536097844</v>
      </c>
      <c r="H623" s="202">
        <v>2.7361365307774497</v>
      </c>
      <c r="I623" s="202">
        <v>2.7797201522882733</v>
      </c>
      <c r="J623" s="202">
        <v>4.0895726187028343</v>
      </c>
      <c r="K623" s="202">
        <v>4.1122569872047485</v>
      </c>
      <c r="L623" s="202">
        <v>2.6595641841125714</v>
      </c>
      <c r="M623" s="202">
        <v>4.3736199534153277</v>
      </c>
      <c r="N623" s="202">
        <v>2.6688863066620998</v>
      </c>
      <c r="O623" s="202">
        <v>3.3911533198225383</v>
      </c>
      <c r="P623" s="202">
        <v>2.8685081082728696</v>
      </c>
      <c r="Q623" s="202">
        <v>2.7544365638930901</v>
      </c>
      <c r="R623" s="202">
        <v>2.76241002204427</v>
      </c>
      <c r="S623" s="202">
        <v>3.2204939280607889</v>
      </c>
      <c r="T623" s="202">
        <v>2.9649190217805965</v>
      </c>
      <c r="U623" s="202">
        <v>2.7719305427910697</v>
      </c>
      <c r="V623" s="202">
        <v>2.7136432745828167</v>
      </c>
      <c r="W623" s="202">
        <v>6.5272539431665999</v>
      </c>
      <c r="X623" s="202">
        <v>4.0895726187028343</v>
      </c>
      <c r="Y623" s="202">
        <v>3.1526120749115156</v>
      </c>
      <c r="Z623" s="202">
        <v>9.7596394516309299</v>
      </c>
      <c r="AA623" s="202">
        <v>2.6505566248356662</v>
      </c>
      <c r="AB623" s="202">
        <v>2.7430176415695371</v>
      </c>
      <c r="AC623" s="202">
        <v>7.3557906635331562</v>
      </c>
      <c r="AD623" s="202">
        <v>2.8860951193099504</v>
      </c>
      <c r="AE623" s="202">
        <v>2.7096102088832899</v>
      </c>
      <c r="AF623" s="202">
        <v>2.6065727915957475</v>
      </c>
      <c r="AG623" s="202">
        <v>5.524340607577388</v>
      </c>
      <c r="AH623" s="202">
        <v>7.3554096071243666</v>
      </c>
      <c r="AI623" s="202">
        <v>2.764542822666376</v>
      </c>
      <c r="AJ623" s="656">
        <v>2.8398616752315138</v>
      </c>
    </row>
    <row r="624" spans="1:36" ht="15" customHeight="1" x14ac:dyDescent="0.2">
      <c r="A624" s="33"/>
      <c r="B624" s="230"/>
      <c r="C624" s="230"/>
      <c r="D624" s="230" t="s">
        <v>18</v>
      </c>
      <c r="E624" s="230"/>
      <c r="F624" s="230"/>
      <c r="G624" s="198">
        <v>2.5911673345536341</v>
      </c>
      <c r="H624" s="198">
        <v>2.5851633504843097</v>
      </c>
      <c r="I624" s="198">
        <v>2.6279259069031973</v>
      </c>
      <c r="J624" s="198">
        <v>3.9142069407015807</v>
      </c>
      <c r="K624" s="198">
        <v>3.8123779025891702</v>
      </c>
      <c r="L624" s="198">
        <v>2.506803730546237</v>
      </c>
      <c r="M624" s="198">
        <v>4.1960935493852016</v>
      </c>
      <c r="N624" s="198">
        <v>2.5101633653562612</v>
      </c>
      <c r="O624" s="198">
        <v>3.2308291553868353</v>
      </c>
      <c r="P624" s="198">
        <v>2.7091143415343852</v>
      </c>
      <c r="Q624" s="198">
        <v>2.616819445128499</v>
      </c>
      <c r="R624" s="198">
        <v>2.6227943472916002</v>
      </c>
      <c r="S624" s="198">
        <v>3.065786043020732</v>
      </c>
      <c r="T624" s="198">
        <v>2.8050874971938762</v>
      </c>
      <c r="U624" s="198">
        <v>2.5985635125546325</v>
      </c>
      <c r="V624" s="198">
        <v>3.45124854470681</v>
      </c>
      <c r="W624" s="198">
        <v>4.208826709516182</v>
      </c>
      <c r="X624" s="198">
        <v>3.9142069407015807</v>
      </c>
      <c r="Y624" s="198">
        <v>2.5618885138198553</v>
      </c>
      <c r="Z624" s="198">
        <v>6.3029823677678838</v>
      </c>
      <c r="AA624" s="198">
        <v>2.4915040526915098</v>
      </c>
      <c r="AB624" s="198">
        <v>2.6023135282758796</v>
      </c>
      <c r="AC624" s="198">
        <v>4.7571281036927733</v>
      </c>
      <c r="AD624" s="198">
        <v>3.5306638205241647</v>
      </c>
      <c r="AE624" s="198">
        <v>2.5926023203954767</v>
      </c>
      <c r="AF624" s="198">
        <v>2.438955265081562</v>
      </c>
      <c r="AG624" s="198">
        <v>5.2769339728667397</v>
      </c>
      <c r="AH624" s="198">
        <v>7.4548275029966629</v>
      </c>
      <c r="AI624" s="198">
        <v>2.5889283558097334</v>
      </c>
      <c r="AJ624" s="657">
        <v>2.6048923746865302</v>
      </c>
    </row>
    <row r="625" spans="1:36" ht="15" customHeight="1" x14ac:dyDescent="0.2">
      <c r="A625" s="33"/>
      <c r="B625" s="216"/>
      <c r="C625" s="216"/>
      <c r="D625" s="216" t="s">
        <v>19</v>
      </c>
      <c r="E625" s="216"/>
      <c r="F625" s="216"/>
      <c r="G625" s="202">
        <v>0</v>
      </c>
      <c r="H625" s="202">
        <v>0</v>
      </c>
      <c r="I625" s="202">
        <v>0</v>
      </c>
      <c r="J625" s="202">
        <v>0</v>
      </c>
      <c r="K625" s="202">
        <v>0</v>
      </c>
      <c r="L625" s="202">
        <v>0</v>
      </c>
      <c r="M625" s="202">
        <v>0</v>
      </c>
      <c r="N625" s="202">
        <v>0</v>
      </c>
      <c r="O625" s="202">
        <v>0</v>
      </c>
      <c r="P625" s="202">
        <v>0</v>
      </c>
      <c r="Q625" s="202">
        <v>0</v>
      </c>
      <c r="R625" s="202">
        <v>0</v>
      </c>
      <c r="S625" s="202">
        <v>0</v>
      </c>
      <c r="T625" s="202">
        <v>0</v>
      </c>
      <c r="U625" s="202">
        <v>0</v>
      </c>
      <c r="V625" s="202">
        <v>0</v>
      </c>
      <c r="W625" s="202">
        <v>0</v>
      </c>
      <c r="X625" s="202">
        <v>0</v>
      </c>
      <c r="Y625" s="202">
        <v>0</v>
      </c>
      <c r="Z625" s="202">
        <v>0</v>
      </c>
      <c r="AA625" s="202">
        <v>0</v>
      </c>
      <c r="AB625" s="202">
        <v>0</v>
      </c>
      <c r="AC625" s="202">
        <v>0</v>
      </c>
      <c r="AD625" s="202">
        <v>0</v>
      </c>
      <c r="AE625" s="202">
        <v>0</v>
      </c>
      <c r="AF625" s="202">
        <v>0</v>
      </c>
      <c r="AG625" s="202">
        <v>0</v>
      </c>
      <c r="AH625" s="202">
        <v>0</v>
      </c>
      <c r="AI625" s="202">
        <v>0</v>
      </c>
      <c r="AJ625" s="656">
        <v>0</v>
      </c>
    </row>
    <row r="626" spans="1:36" ht="15" customHeight="1" x14ac:dyDescent="0.2">
      <c r="A626" s="33"/>
      <c r="B626" s="216"/>
      <c r="C626" s="216"/>
      <c r="D626" s="216" t="s">
        <v>20</v>
      </c>
      <c r="E626" s="216"/>
      <c r="F626" s="216"/>
      <c r="G626" s="202">
        <v>0</v>
      </c>
      <c r="H626" s="202">
        <v>0</v>
      </c>
      <c r="I626" s="202">
        <v>0</v>
      </c>
      <c r="J626" s="202">
        <v>0</v>
      </c>
      <c r="K626" s="202">
        <v>0</v>
      </c>
      <c r="L626" s="202">
        <v>0</v>
      </c>
      <c r="M626" s="202">
        <v>0</v>
      </c>
      <c r="N626" s="202">
        <v>0</v>
      </c>
      <c r="O626" s="202">
        <v>0</v>
      </c>
      <c r="P626" s="202">
        <v>0</v>
      </c>
      <c r="Q626" s="202">
        <v>0</v>
      </c>
      <c r="R626" s="202">
        <v>0</v>
      </c>
      <c r="S626" s="202">
        <v>0</v>
      </c>
      <c r="T626" s="202">
        <v>0</v>
      </c>
      <c r="U626" s="202">
        <v>0</v>
      </c>
      <c r="V626" s="202">
        <v>0</v>
      </c>
      <c r="W626" s="202">
        <v>0</v>
      </c>
      <c r="X626" s="202">
        <v>0</v>
      </c>
      <c r="Y626" s="202">
        <v>0</v>
      </c>
      <c r="Z626" s="202">
        <v>0</v>
      </c>
      <c r="AA626" s="202">
        <v>0</v>
      </c>
      <c r="AB626" s="202">
        <v>0</v>
      </c>
      <c r="AC626" s="202">
        <v>0</v>
      </c>
      <c r="AD626" s="202">
        <v>0</v>
      </c>
      <c r="AE626" s="202">
        <v>0</v>
      </c>
      <c r="AF626" s="202">
        <v>0</v>
      </c>
      <c r="AG626" s="202">
        <v>0</v>
      </c>
      <c r="AH626" s="202">
        <v>0</v>
      </c>
      <c r="AI626" s="202">
        <v>0</v>
      </c>
      <c r="AJ626" s="656">
        <v>0</v>
      </c>
    </row>
    <row r="627" spans="1:36" ht="15" customHeight="1" x14ac:dyDescent="0.2">
      <c r="A627" s="33"/>
      <c r="B627" s="216"/>
      <c r="C627" s="216"/>
      <c r="D627" s="216" t="s">
        <v>22</v>
      </c>
      <c r="E627" s="216"/>
      <c r="F627" s="216"/>
      <c r="G627" s="202">
        <v>0</v>
      </c>
      <c r="H627" s="202">
        <v>0</v>
      </c>
      <c r="I627" s="202">
        <v>0</v>
      </c>
      <c r="J627" s="202">
        <v>0</v>
      </c>
      <c r="K627" s="202">
        <v>0</v>
      </c>
      <c r="L627" s="202">
        <v>0</v>
      </c>
      <c r="M627" s="202">
        <v>0</v>
      </c>
      <c r="N627" s="202">
        <v>0</v>
      </c>
      <c r="O627" s="202">
        <v>0</v>
      </c>
      <c r="P627" s="202">
        <v>0</v>
      </c>
      <c r="Q627" s="202">
        <v>0</v>
      </c>
      <c r="R627" s="202">
        <v>0</v>
      </c>
      <c r="S627" s="202">
        <v>0</v>
      </c>
      <c r="T627" s="202">
        <v>0</v>
      </c>
      <c r="U627" s="202">
        <v>0</v>
      </c>
      <c r="V627" s="202">
        <v>0</v>
      </c>
      <c r="W627" s="202">
        <v>0</v>
      </c>
      <c r="X627" s="202">
        <v>0</v>
      </c>
      <c r="Y627" s="202">
        <v>0</v>
      </c>
      <c r="Z627" s="202">
        <v>0</v>
      </c>
      <c r="AA627" s="202">
        <v>0</v>
      </c>
      <c r="AB627" s="202">
        <v>0</v>
      </c>
      <c r="AC627" s="202">
        <v>0</v>
      </c>
      <c r="AD627" s="202">
        <v>0</v>
      </c>
      <c r="AE627" s="202">
        <v>0</v>
      </c>
      <c r="AF627" s="202">
        <v>0</v>
      </c>
      <c r="AG627" s="202">
        <v>0</v>
      </c>
      <c r="AH627" s="202">
        <v>0</v>
      </c>
      <c r="AI627" s="202">
        <v>0</v>
      </c>
      <c r="AJ627" s="656">
        <v>0</v>
      </c>
    </row>
    <row r="628" spans="1:36" ht="15" customHeight="1" x14ac:dyDescent="0.2">
      <c r="A628" s="33"/>
      <c r="B628" s="216"/>
      <c r="C628" s="216"/>
      <c r="D628" s="216" t="s">
        <v>566</v>
      </c>
      <c r="E628" s="216"/>
      <c r="F628" s="216"/>
      <c r="G628" s="202">
        <v>0</v>
      </c>
      <c r="H628" s="202">
        <v>0</v>
      </c>
      <c r="I628" s="202">
        <v>0</v>
      </c>
      <c r="J628" s="202">
        <v>0</v>
      </c>
      <c r="K628" s="202">
        <v>0</v>
      </c>
      <c r="L628" s="202">
        <v>0</v>
      </c>
      <c r="M628" s="202">
        <v>0</v>
      </c>
      <c r="N628" s="202">
        <v>0</v>
      </c>
      <c r="O628" s="202">
        <v>0</v>
      </c>
      <c r="P628" s="202">
        <v>0</v>
      </c>
      <c r="Q628" s="202">
        <v>0</v>
      </c>
      <c r="R628" s="202">
        <v>0</v>
      </c>
      <c r="S628" s="202">
        <v>0</v>
      </c>
      <c r="T628" s="202">
        <v>0</v>
      </c>
      <c r="U628" s="202">
        <v>0</v>
      </c>
      <c r="V628" s="202">
        <v>0</v>
      </c>
      <c r="W628" s="202">
        <v>0</v>
      </c>
      <c r="X628" s="202">
        <v>0</v>
      </c>
      <c r="Y628" s="202">
        <v>0</v>
      </c>
      <c r="Z628" s="202">
        <v>0</v>
      </c>
      <c r="AA628" s="202">
        <v>0</v>
      </c>
      <c r="AB628" s="202">
        <v>0</v>
      </c>
      <c r="AC628" s="202">
        <v>0</v>
      </c>
      <c r="AD628" s="202">
        <v>0</v>
      </c>
      <c r="AE628" s="202">
        <v>0</v>
      </c>
      <c r="AF628" s="202">
        <v>0</v>
      </c>
      <c r="AG628" s="202">
        <v>0</v>
      </c>
      <c r="AH628" s="202">
        <v>0</v>
      </c>
      <c r="AI628" s="202">
        <v>0</v>
      </c>
      <c r="AJ628" s="656">
        <v>0</v>
      </c>
    </row>
    <row r="629" spans="1:36" ht="15" customHeight="1" x14ac:dyDescent="0.2">
      <c r="A629" s="33"/>
      <c r="B629" s="216"/>
      <c r="C629" s="216"/>
      <c r="D629" s="216" t="s">
        <v>26</v>
      </c>
      <c r="E629" s="216"/>
      <c r="F629" s="216"/>
      <c r="G629" s="202">
        <v>0</v>
      </c>
      <c r="H629" s="202">
        <v>0</v>
      </c>
      <c r="I629" s="202">
        <v>0</v>
      </c>
      <c r="J629" s="202">
        <v>0</v>
      </c>
      <c r="K629" s="202">
        <v>0</v>
      </c>
      <c r="L629" s="202">
        <v>0</v>
      </c>
      <c r="M629" s="202">
        <v>0</v>
      </c>
      <c r="N629" s="202">
        <v>0</v>
      </c>
      <c r="O629" s="202">
        <v>0</v>
      </c>
      <c r="P629" s="202">
        <v>0</v>
      </c>
      <c r="Q629" s="202">
        <v>0</v>
      </c>
      <c r="R629" s="202">
        <v>0</v>
      </c>
      <c r="S629" s="202">
        <v>0</v>
      </c>
      <c r="T629" s="202">
        <v>0</v>
      </c>
      <c r="U629" s="202">
        <v>0</v>
      </c>
      <c r="V629" s="202">
        <v>0</v>
      </c>
      <c r="W629" s="202">
        <v>0</v>
      </c>
      <c r="X629" s="202">
        <v>0</v>
      </c>
      <c r="Y629" s="202">
        <v>0</v>
      </c>
      <c r="Z629" s="202">
        <v>0</v>
      </c>
      <c r="AA629" s="202">
        <v>0</v>
      </c>
      <c r="AB629" s="202">
        <v>0</v>
      </c>
      <c r="AC629" s="202">
        <v>0</v>
      </c>
      <c r="AD629" s="202">
        <v>0</v>
      </c>
      <c r="AE629" s="202">
        <v>0</v>
      </c>
      <c r="AF629" s="202">
        <v>0</v>
      </c>
      <c r="AG629" s="202">
        <v>0</v>
      </c>
      <c r="AH629" s="202">
        <v>0</v>
      </c>
      <c r="AI629" s="202">
        <v>0</v>
      </c>
      <c r="AJ629" s="656">
        <v>0</v>
      </c>
    </row>
    <row r="630" spans="1:36" ht="15" customHeight="1" x14ac:dyDescent="0.2">
      <c r="A630" s="33"/>
      <c r="B630" s="216"/>
      <c r="C630" s="216"/>
      <c r="D630" s="216" t="s">
        <v>567</v>
      </c>
      <c r="E630" s="216"/>
      <c r="F630" s="216"/>
      <c r="G630" s="202">
        <v>0</v>
      </c>
      <c r="H630" s="202">
        <v>0</v>
      </c>
      <c r="I630" s="202">
        <v>0</v>
      </c>
      <c r="J630" s="202">
        <v>0</v>
      </c>
      <c r="K630" s="202">
        <v>0</v>
      </c>
      <c r="L630" s="202">
        <v>0</v>
      </c>
      <c r="M630" s="202">
        <v>0</v>
      </c>
      <c r="N630" s="202">
        <v>0</v>
      </c>
      <c r="O630" s="202">
        <v>0</v>
      </c>
      <c r="P630" s="202">
        <v>0</v>
      </c>
      <c r="Q630" s="202">
        <v>0</v>
      </c>
      <c r="R630" s="202">
        <v>0</v>
      </c>
      <c r="S630" s="202">
        <v>0</v>
      </c>
      <c r="T630" s="202">
        <v>0</v>
      </c>
      <c r="U630" s="202">
        <v>0</v>
      </c>
      <c r="V630" s="202">
        <v>0</v>
      </c>
      <c r="W630" s="202">
        <v>0</v>
      </c>
      <c r="X630" s="202">
        <v>0</v>
      </c>
      <c r="Y630" s="202">
        <v>0</v>
      </c>
      <c r="Z630" s="202">
        <v>0</v>
      </c>
      <c r="AA630" s="202">
        <v>0</v>
      </c>
      <c r="AB630" s="202">
        <v>0</v>
      </c>
      <c r="AC630" s="202">
        <v>0</v>
      </c>
      <c r="AD630" s="202">
        <v>0</v>
      </c>
      <c r="AE630" s="202">
        <v>0</v>
      </c>
      <c r="AF630" s="202">
        <v>0</v>
      </c>
      <c r="AG630" s="202">
        <v>0</v>
      </c>
      <c r="AH630" s="202">
        <v>0</v>
      </c>
      <c r="AI630" s="202">
        <v>0</v>
      </c>
      <c r="AJ630" s="656">
        <v>0</v>
      </c>
    </row>
    <row r="631" spans="1:36" ht="15" customHeight="1" x14ac:dyDescent="0.2">
      <c r="A631" s="33"/>
      <c r="B631" s="216"/>
      <c r="C631" s="216"/>
      <c r="D631" s="216"/>
      <c r="E631" s="216"/>
      <c r="F631" s="216"/>
      <c r="G631" s="202"/>
      <c r="H631" s="202"/>
      <c r="I631" s="202"/>
      <c r="J631" s="202"/>
      <c r="K631" s="202"/>
      <c r="L631" s="202"/>
      <c r="M631" s="202"/>
      <c r="N631" s="202"/>
      <c r="O631" s="202"/>
      <c r="P631" s="202"/>
      <c r="Q631" s="202"/>
      <c r="R631" s="202"/>
      <c r="S631" s="202"/>
      <c r="T631" s="202"/>
      <c r="U631" s="202"/>
      <c r="V631" s="202"/>
      <c r="W631" s="202"/>
      <c r="X631" s="202"/>
      <c r="Y631" s="202"/>
      <c r="Z631" s="202"/>
      <c r="AA631" s="202"/>
      <c r="AB631" s="202"/>
      <c r="AC631" s="202"/>
      <c r="AD631" s="202"/>
      <c r="AE631" s="202"/>
      <c r="AF631" s="202"/>
      <c r="AG631" s="202"/>
      <c r="AH631" s="202"/>
      <c r="AI631" s="202"/>
      <c r="AJ631" s="656"/>
    </row>
    <row r="632" spans="1:36" ht="15" customHeight="1" x14ac:dyDescent="0.2">
      <c r="A632" s="33"/>
      <c r="B632" s="231"/>
      <c r="C632" s="231"/>
      <c r="D632" s="231" t="s">
        <v>45</v>
      </c>
      <c r="E632" s="231"/>
      <c r="F632" s="231"/>
      <c r="G632" s="228">
        <v>2.7998850475544494</v>
      </c>
      <c r="H632" s="228">
        <v>2.3082534965657215</v>
      </c>
      <c r="I632" s="228">
        <v>2.5749127098551781</v>
      </c>
      <c r="J632" s="228">
        <v>3.9041197952843785</v>
      </c>
      <c r="K632" s="228">
        <v>0.7817836137431794</v>
      </c>
      <c r="L632" s="228">
        <v>3.2297217432150367</v>
      </c>
      <c r="M632" s="228">
        <v>0.60466485421000982</v>
      </c>
      <c r="N632" s="228">
        <v>2.7302439085907979</v>
      </c>
      <c r="O632" s="228">
        <v>0.99918403548272139</v>
      </c>
      <c r="P632" s="228">
        <v>1.7618122095073292</v>
      </c>
      <c r="Q632" s="228">
        <v>1.9689614053106641</v>
      </c>
      <c r="R632" s="228">
        <v>2.0599909727808248</v>
      </c>
      <c r="S632" s="228">
        <v>1.2696341508075386</v>
      </c>
      <c r="T632" s="228">
        <v>2.1853586334308504</v>
      </c>
      <c r="U632" s="228">
        <v>2.3084762444994529</v>
      </c>
      <c r="V632" s="228">
        <v>2.3981397831365632</v>
      </c>
      <c r="W632" s="228">
        <v>2.5732685350520494</v>
      </c>
      <c r="X632" s="228">
        <v>3.9041197952843785</v>
      </c>
      <c r="Y632" s="228">
        <v>1.4174277490760805</v>
      </c>
      <c r="Z632" s="228">
        <v>1.8519425380926557</v>
      </c>
      <c r="AA632" s="228">
        <v>3.4664202141187208</v>
      </c>
      <c r="AB632" s="228">
        <v>2.3538415285763343</v>
      </c>
      <c r="AC632" s="228">
        <v>3.10114466629966</v>
      </c>
      <c r="AD632" s="228">
        <v>2.332029892504448</v>
      </c>
      <c r="AE632" s="228">
        <v>3.6280832647679557</v>
      </c>
      <c r="AF632" s="228">
        <v>3.2415565220504114</v>
      </c>
      <c r="AG632" s="228">
        <v>2.0143914229728983</v>
      </c>
      <c r="AH632" s="228">
        <v>2.3085647676544512</v>
      </c>
      <c r="AI632" s="228">
        <v>2.7398446663506912</v>
      </c>
      <c r="AJ632" s="659">
        <v>2.5686856237511222</v>
      </c>
    </row>
    <row r="633" spans="1:36" ht="15" customHeight="1" x14ac:dyDescent="0.2">
      <c r="A633" s="33"/>
      <c r="B633" s="205"/>
      <c r="C633" s="205"/>
      <c r="D633" s="205" t="s">
        <v>568</v>
      </c>
      <c r="E633" s="205"/>
      <c r="F633" s="205"/>
      <c r="G633" s="197" t="s">
        <v>543</v>
      </c>
      <c r="H633" s="197" t="s">
        <v>543</v>
      </c>
      <c r="I633" s="197" t="s">
        <v>543</v>
      </c>
      <c r="J633" s="197" t="s">
        <v>543</v>
      </c>
      <c r="K633" s="197" t="s">
        <v>543</v>
      </c>
      <c r="L633" s="197" t="s">
        <v>543</v>
      </c>
      <c r="M633" s="197" t="s">
        <v>543</v>
      </c>
      <c r="N633" s="197" t="s">
        <v>543</v>
      </c>
      <c r="O633" s="197" t="s">
        <v>543</v>
      </c>
      <c r="P633" s="197" t="s">
        <v>543</v>
      </c>
      <c r="Q633" s="197" t="s">
        <v>543</v>
      </c>
      <c r="R633" s="197" t="s">
        <v>543</v>
      </c>
      <c r="S633" s="197" t="s">
        <v>543</v>
      </c>
      <c r="T633" s="197" t="s">
        <v>543</v>
      </c>
      <c r="U633" s="197" t="s">
        <v>543</v>
      </c>
      <c r="V633" s="197" t="s">
        <v>543</v>
      </c>
      <c r="W633" s="197" t="s">
        <v>543</v>
      </c>
      <c r="X633" s="197" t="s">
        <v>543</v>
      </c>
      <c r="Y633" s="197" t="s">
        <v>543</v>
      </c>
      <c r="Z633" s="197" t="s">
        <v>543</v>
      </c>
      <c r="AA633" s="197" t="s">
        <v>543</v>
      </c>
      <c r="AB633" s="197" t="s">
        <v>543</v>
      </c>
      <c r="AC633" s="197" t="s">
        <v>543</v>
      </c>
      <c r="AD633" s="197" t="s">
        <v>543</v>
      </c>
      <c r="AE633" s="197" t="s">
        <v>543</v>
      </c>
      <c r="AF633" s="197" t="s">
        <v>543</v>
      </c>
      <c r="AG633" s="197" t="s">
        <v>543</v>
      </c>
      <c r="AH633" s="197" t="s">
        <v>543</v>
      </c>
      <c r="AI633" s="197" t="s">
        <v>543</v>
      </c>
      <c r="AJ633" s="658" t="s">
        <v>543</v>
      </c>
    </row>
    <row r="634" spans="1:36" ht="15" customHeight="1" x14ac:dyDescent="0.2">
      <c r="A634" s="33"/>
      <c r="B634" s="203"/>
      <c r="C634" s="203"/>
      <c r="D634" s="203" t="s">
        <v>28</v>
      </c>
      <c r="E634" s="203"/>
      <c r="F634" s="203"/>
      <c r="G634" s="202"/>
      <c r="H634" s="202"/>
      <c r="I634" s="202"/>
      <c r="J634" s="202"/>
      <c r="K634" s="202"/>
      <c r="L634" s="202"/>
      <c r="M634" s="202"/>
      <c r="N634" s="202"/>
      <c r="O634" s="202"/>
      <c r="P634" s="202"/>
      <c r="Q634" s="202"/>
      <c r="R634" s="202"/>
      <c r="S634" s="202"/>
      <c r="T634" s="202"/>
      <c r="U634" s="202"/>
      <c r="V634" s="202"/>
      <c r="W634" s="202"/>
      <c r="X634" s="202"/>
      <c r="Y634" s="202"/>
      <c r="Z634" s="202"/>
      <c r="AA634" s="202"/>
      <c r="AB634" s="202"/>
      <c r="AC634" s="202"/>
      <c r="AD634" s="202"/>
      <c r="AE634" s="202"/>
      <c r="AF634" s="202"/>
      <c r="AG634" s="202"/>
      <c r="AH634" s="202"/>
      <c r="AI634" s="202"/>
      <c r="AJ634" s="656"/>
    </row>
    <row r="635" spans="1:36" ht="15" customHeight="1" x14ac:dyDescent="0.2">
      <c r="A635" s="33"/>
      <c r="B635" s="201"/>
      <c r="C635" s="201"/>
      <c r="D635" s="201" t="s">
        <v>15</v>
      </c>
      <c r="E635" s="201"/>
      <c r="F635" s="201"/>
      <c r="G635" s="202">
        <v>0</v>
      </c>
      <c r="H635" s="202">
        <v>0</v>
      </c>
      <c r="I635" s="202">
        <v>0</v>
      </c>
      <c r="J635" s="202">
        <v>0</v>
      </c>
      <c r="K635" s="202">
        <v>0</v>
      </c>
      <c r="L635" s="202">
        <v>0</v>
      </c>
      <c r="M635" s="202">
        <v>0</v>
      </c>
      <c r="N635" s="202">
        <v>0</v>
      </c>
      <c r="O635" s="202">
        <v>0</v>
      </c>
      <c r="P635" s="202">
        <v>0</v>
      </c>
      <c r="Q635" s="202">
        <v>0</v>
      </c>
      <c r="R635" s="202">
        <v>0</v>
      </c>
      <c r="S635" s="202">
        <v>0</v>
      </c>
      <c r="T635" s="202">
        <v>0</v>
      </c>
      <c r="U635" s="202">
        <v>0</v>
      </c>
      <c r="V635" s="202">
        <v>0</v>
      </c>
      <c r="W635" s="202">
        <v>0</v>
      </c>
      <c r="X635" s="202">
        <v>0</v>
      </c>
      <c r="Y635" s="202">
        <v>0</v>
      </c>
      <c r="Z635" s="202">
        <v>0</v>
      </c>
      <c r="AA635" s="202">
        <v>0</v>
      </c>
      <c r="AB635" s="202">
        <v>0</v>
      </c>
      <c r="AC635" s="202">
        <v>0</v>
      </c>
      <c r="AD635" s="202">
        <v>0</v>
      </c>
      <c r="AE635" s="202">
        <v>0</v>
      </c>
      <c r="AF635" s="202">
        <v>0</v>
      </c>
      <c r="AG635" s="202">
        <v>0</v>
      </c>
      <c r="AH635" s="202">
        <v>0</v>
      </c>
      <c r="AI635" s="202">
        <v>0</v>
      </c>
      <c r="AJ635" s="656">
        <v>0</v>
      </c>
    </row>
    <row r="636" spans="1:36" ht="15" customHeight="1" x14ac:dyDescent="0.2">
      <c r="A636" s="33"/>
      <c r="B636" s="203"/>
      <c r="C636" s="203"/>
      <c r="D636" s="203" t="s">
        <v>29</v>
      </c>
      <c r="E636" s="203"/>
      <c r="F636" s="203"/>
      <c r="G636" s="202"/>
      <c r="H636" s="202"/>
      <c r="I636" s="202"/>
      <c r="J636" s="202"/>
      <c r="K636" s="202"/>
      <c r="L636" s="202"/>
      <c r="M636" s="202"/>
      <c r="N636" s="202"/>
      <c r="O636" s="202"/>
      <c r="P636" s="202"/>
      <c r="Q636" s="202"/>
      <c r="R636" s="202"/>
      <c r="S636" s="202"/>
      <c r="T636" s="202"/>
      <c r="U636" s="202"/>
      <c r="V636" s="202"/>
      <c r="W636" s="202"/>
      <c r="X636" s="202"/>
      <c r="Y636" s="202"/>
      <c r="Z636" s="202"/>
      <c r="AA636" s="202"/>
      <c r="AB636" s="202"/>
      <c r="AC636" s="202"/>
      <c r="AD636" s="202"/>
      <c r="AE636" s="202"/>
      <c r="AF636" s="202"/>
      <c r="AG636" s="202"/>
      <c r="AH636" s="202"/>
      <c r="AI636" s="202"/>
      <c r="AJ636" s="656"/>
    </row>
    <row r="637" spans="1:36" ht="15" customHeight="1" x14ac:dyDescent="0.2">
      <c r="A637" s="33"/>
      <c r="B637" s="201"/>
      <c r="C637" s="201"/>
      <c r="D637" s="201" t="s">
        <v>30</v>
      </c>
      <c r="E637" s="201"/>
      <c r="F637" s="201"/>
      <c r="G637" s="202">
        <v>1.4012251935167703</v>
      </c>
      <c r="H637" s="202">
        <v>1.1663057884894446</v>
      </c>
      <c r="I637" s="202">
        <v>1.9340435539711007</v>
      </c>
      <c r="J637" s="202">
        <v>1.6558767047528442</v>
      </c>
      <c r="K637" s="202">
        <v>1.287158632341582</v>
      </c>
      <c r="L637" s="202">
        <v>1.8904301768326641</v>
      </c>
      <c r="M637" s="202">
        <v>1.3420874499018201</v>
      </c>
      <c r="N637" s="202">
        <v>1.1322041278794666</v>
      </c>
      <c r="O637" s="202">
        <v>1.5819336859927495</v>
      </c>
      <c r="P637" s="202">
        <v>1.2535290790007365</v>
      </c>
      <c r="Q637" s="202">
        <v>0.74394788027857817</v>
      </c>
      <c r="R637" s="202">
        <v>1.1467285872176156</v>
      </c>
      <c r="S637" s="202">
        <v>1.7400998952154092</v>
      </c>
      <c r="T637" s="202">
        <v>1.7020980294837214</v>
      </c>
      <c r="U637" s="202">
        <v>1.41003169318713</v>
      </c>
      <c r="V637" s="202">
        <v>1.2571165660590871</v>
      </c>
      <c r="W637" s="202">
        <v>1.3341495831064711</v>
      </c>
      <c r="X637" s="202">
        <v>1.6558767047528442</v>
      </c>
      <c r="Y637" s="202">
        <v>1.4211740402795643</v>
      </c>
      <c r="Z637" s="202">
        <v>1.5252404221147244</v>
      </c>
      <c r="AA637" s="202">
        <v>2.0739710396627302</v>
      </c>
      <c r="AB637" s="202">
        <v>1.3006915806705823</v>
      </c>
      <c r="AC637" s="202">
        <v>1.2497437784857821</v>
      </c>
      <c r="AD637" s="202">
        <v>1.1609152072978681</v>
      </c>
      <c r="AE637" s="202">
        <v>1.5920854680012928</v>
      </c>
      <c r="AF637" s="202">
        <v>1.7860503028835502</v>
      </c>
      <c r="AG637" s="202">
        <v>0.81110032027409951</v>
      </c>
      <c r="AH637" s="202">
        <v>1.2416070865500524</v>
      </c>
      <c r="AI637" s="202">
        <v>1.810499492404599</v>
      </c>
      <c r="AJ637" s="656">
        <v>1.8503066100157226</v>
      </c>
    </row>
    <row r="638" spans="1:36" ht="15" customHeight="1" x14ac:dyDescent="0.2">
      <c r="A638" s="33"/>
      <c r="B638" s="216"/>
      <c r="C638" s="216"/>
      <c r="D638" s="216" t="s">
        <v>31</v>
      </c>
      <c r="E638" s="216"/>
      <c r="F638" s="216"/>
      <c r="G638" s="202"/>
      <c r="H638" s="202"/>
      <c r="I638" s="202"/>
      <c r="J638" s="202"/>
      <c r="K638" s="202"/>
      <c r="L638" s="202"/>
      <c r="M638" s="202"/>
      <c r="N638" s="202"/>
      <c r="O638" s="202"/>
      <c r="P638" s="202"/>
      <c r="Q638" s="202"/>
      <c r="R638" s="202"/>
      <c r="S638" s="202"/>
      <c r="T638" s="202"/>
      <c r="U638" s="202"/>
      <c r="V638" s="202"/>
      <c r="W638" s="202"/>
      <c r="X638" s="202"/>
      <c r="Y638" s="202"/>
      <c r="Z638" s="202"/>
      <c r="AA638" s="202"/>
      <c r="AB638" s="202"/>
      <c r="AC638" s="202"/>
      <c r="AD638" s="202"/>
      <c r="AE638" s="202"/>
      <c r="AF638" s="202"/>
      <c r="AG638" s="202"/>
      <c r="AH638" s="202"/>
      <c r="AI638" s="202"/>
      <c r="AJ638" s="656"/>
    </row>
    <row r="639" spans="1:36" ht="15" customHeight="1" x14ac:dyDescent="0.2">
      <c r="A639" s="33"/>
      <c r="B639" s="200"/>
      <c r="C639" s="200"/>
      <c r="D639" s="200" t="s">
        <v>26</v>
      </c>
      <c r="E639" s="200"/>
      <c r="F639" s="200"/>
      <c r="G639" s="202">
        <v>4.1716880773163068</v>
      </c>
      <c r="H639" s="202">
        <v>3.6643284965796914</v>
      </c>
      <c r="I639" s="202">
        <v>3.7767999960220853</v>
      </c>
      <c r="J639" s="202">
        <v>3.090785278050316</v>
      </c>
      <c r="K639" s="202">
        <v>1.2079621796524007</v>
      </c>
      <c r="L639" s="202">
        <v>4.4142756969390708</v>
      </c>
      <c r="M639" s="202">
        <v>1.5956154109976157</v>
      </c>
      <c r="N639" s="202">
        <v>3.5949216622681868</v>
      </c>
      <c r="O639" s="202">
        <v>2.917084184420669</v>
      </c>
      <c r="P639" s="202">
        <v>3.1970148427639251</v>
      </c>
      <c r="Q639" s="202">
        <v>2.2823843904853236</v>
      </c>
      <c r="R639" s="202">
        <v>3.3406871735825776</v>
      </c>
      <c r="S639" s="202">
        <v>3.4972799785778594</v>
      </c>
      <c r="T639" s="202">
        <v>3.4036699408823914</v>
      </c>
      <c r="U639" s="202">
        <v>4.2880695736748393</v>
      </c>
      <c r="V639" s="202">
        <v>3.6293275934406775</v>
      </c>
      <c r="W639" s="202">
        <v>2.3342919007406358</v>
      </c>
      <c r="X639" s="202">
        <v>3.090785278050316</v>
      </c>
      <c r="Y639" s="202">
        <v>3.7778479141268928</v>
      </c>
      <c r="Z639" s="202">
        <v>1.6443505849817477</v>
      </c>
      <c r="AA639" s="202">
        <v>4.6817081404989827</v>
      </c>
      <c r="AB639" s="202">
        <v>4.0391076215814161</v>
      </c>
      <c r="AC639" s="202">
        <v>2.4838581097844252</v>
      </c>
      <c r="AD639" s="202">
        <v>3.4015989594488349</v>
      </c>
      <c r="AE639" s="202">
        <v>3.7769301608659722</v>
      </c>
      <c r="AF639" s="202">
        <v>4.0920795937156162</v>
      </c>
      <c r="AG639" s="202">
        <v>2.0770192706274888</v>
      </c>
      <c r="AH639" s="202">
        <v>2.0400045924592289</v>
      </c>
      <c r="AI639" s="202">
        <v>3.2152128370402462</v>
      </c>
      <c r="AJ639" s="656">
        <v>3.1016937756567589</v>
      </c>
    </row>
    <row r="640" spans="1:36" ht="15" customHeight="1" x14ac:dyDescent="0.2">
      <c r="A640" s="33"/>
      <c r="B640" s="200"/>
      <c r="C640" s="200"/>
      <c r="D640" s="200" t="s">
        <v>32</v>
      </c>
      <c r="E640" s="200"/>
      <c r="F640" s="200"/>
      <c r="G640" s="202">
        <v>2.328229813731804</v>
      </c>
      <c r="H640" s="202">
        <v>2.1180602418278207</v>
      </c>
      <c r="I640" s="202">
        <v>3.1122582678616451</v>
      </c>
      <c r="J640" s="202">
        <v>3.1334457760056167</v>
      </c>
      <c r="K640" s="202">
        <v>4.737513579945956</v>
      </c>
      <c r="L640" s="202">
        <v>2.1940630523051743</v>
      </c>
      <c r="M640" s="202">
        <v>4.0545960200830935</v>
      </c>
      <c r="N640" s="202">
        <v>2.054112615310578</v>
      </c>
      <c r="O640" s="202">
        <v>3.1241594277735549</v>
      </c>
      <c r="P640" s="202">
        <v>2.8856192872886246</v>
      </c>
      <c r="Q640" s="202">
        <v>2.5243331495839469</v>
      </c>
      <c r="R640" s="202">
        <v>2.4266773183467776</v>
      </c>
      <c r="S640" s="202">
        <v>2.8027761599466836</v>
      </c>
      <c r="T640" s="202">
        <v>3.0484603581992911</v>
      </c>
      <c r="U640" s="202">
        <v>2.0925507537565338</v>
      </c>
      <c r="V640" s="202">
        <v>2.3921193614102267</v>
      </c>
      <c r="W640" s="202">
        <v>3.3666492665553571</v>
      </c>
      <c r="X640" s="202">
        <v>3.1334457760056167</v>
      </c>
      <c r="Y640" s="202">
        <v>2.6917412914915322</v>
      </c>
      <c r="Z640" s="202">
        <v>4.4982483911111855</v>
      </c>
      <c r="AA640" s="202">
        <v>2.2695024719358985</v>
      </c>
      <c r="AB640" s="202">
        <v>2.137552671453367</v>
      </c>
      <c r="AC640" s="202">
        <v>2.8530717165833201</v>
      </c>
      <c r="AD640" s="202">
        <v>2.411112497584186</v>
      </c>
      <c r="AE640" s="202">
        <v>2.2186102715662472</v>
      </c>
      <c r="AF640" s="202">
        <v>2.2709005076808357</v>
      </c>
      <c r="AG640" s="202">
        <v>3.0837517045555076</v>
      </c>
      <c r="AH640" s="202">
        <v>4.6777761304634842</v>
      </c>
      <c r="AI640" s="202">
        <v>3.5083313545242163</v>
      </c>
      <c r="AJ640" s="656">
        <v>3.6899232172625713</v>
      </c>
    </row>
    <row r="641" spans="1:36" ht="15" customHeight="1" x14ac:dyDescent="0.2">
      <c r="A641" s="33"/>
      <c r="B641" s="216"/>
      <c r="C641" s="216"/>
      <c r="D641" s="216" t="s">
        <v>33</v>
      </c>
      <c r="E641" s="216"/>
      <c r="F641" s="216"/>
      <c r="G641" s="202"/>
      <c r="H641" s="202"/>
      <c r="I641" s="202"/>
      <c r="J641" s="202"/>
      <c r="K641" s="202"/>
      <c r="L641" s="202"/>
      <c r="M641" s="202"/>
      <c r="N641" s="202"/>
      <c r="O641" s="202"/>
      <c r="P641" s="202"/>
      <c r="Q641" s="202"/>
      <c r="R641" s="202"/>
      <c r="S641" s="202"/>
      <c r="T641" s="202"/>
      <c r="U641" s="202"/>
      <c r="V641" s="202"/>
      <c r="W641" s="202"/>
      <c r="X641" s="202"/>
      <c r="Y641" s="202"/>
      <c r="Z641" s="202"/>
      <c r="AA641" s="202"/>
      <c r="AB641" s="202"/>
      <c r="AC641" s="202"/>
      <c r="AD641" s="202"/>
      <c r="AE641" s="202"/>
      <c r="AF641" s="202"/>
      <c r="AG641" s="202"/>
      <c r="AH641" s="202"/>
      <c r="AI641" s="202"/>
      <c r="AJ641" s="656"/>
    </row>
    <row r="642" spans="1:36" ht="15" customHeight="1" x14ac:dyDescent="0.2">
      <c r="A642" s="33"/>
      <c r="B642" s="200"/>
      <c r="C642" s="200"/>
      <c r="D642" s="200" t="s">
        <v>26</v>
      </c>
      <c r="E642" s="200"/>
      <c r="F642" s="200"/>
      <c r="G642" s="202">
        <v>0</v>
      </c>
      <c r="H642" s="202">
        <v>0</v>
      </c>
      <c r="I642" s="202">
        <v>0</v>
      </c>
      <c r="J642" s="202">
        <v>0</v>
      </c>
      <c r="K642" s="202">
        <v>0</v>
      </c>
      <c r="L642" s="202">
        <v>0</v>
      </c>
      <c r="M642" s="202">
        <v>0</v>
      </c>
      <c r="N642" s="202">
        <v>0</v>
      </c>
      <c r="O642" s="202">
        <v>0</v>
      </c>
      <c r="P642" s="202">
        <v>0</v>
      </c>
      <c r="Q642" s="202">
        <v>0</v>
      </c>
      <c r="R642" s="202">
        <v>0</v>
      </c>
      <c r="S642" s="202">
        <v>0</v>
      </c>
      <c r="T642" s="202">
        <v>0</v>
      </c>
      <c r="U642" s="202">
        <v>0</v>
      </c>
      <c r="V642" s="202">
        <v>0</v>
      </c>
      <c r="W642" s="202">
        <v>0</v>
      </c>
      <c r="X642" s="202">
        <v>0</v>
      </c>
      <c r="Y642" s="202">
        <v>0</v>
      </c>
      <c r="Z642" s="202">
        <v>0</v>
      </c>
      <c r="AA642" s="202">
        <v>0</v>
      </c>
      <c r="AB642" s="202">
        <v>0</v>
      </c>
      <c r="AC642" s="202">
        <v>0</v>
      </c>
      <c r="AD642" s="202">
        <v>0</v>
      </c>
      <c r="AE642" s="202">
        <v>0</v>
      </c>
      <c r="AF642" s="202">
        <v>0</v>
      </c>
      <c r="AG642" s="202">
        <v>0</v>
      </c>
      <c r="AH642" s="202">
        <v>0</v>
      </c>
      <c r="AI642" s="202">
        <v>0</v>
      </c>
      <c r="AJ642" s="656">
        <v>0</v>
      </c>
    </row>
    <row r="643" spans="1:36" ht="15" customHeight="1" x14ac:dyDescent="0.2">
      <c r="A643" s="33"/>
      <c r="B643" s="200"/>
      <c r="C643" s="200"/>
      <c r="D643" s="200" t="s">
        <v>32</v>
      </c>
      <c r="E643" s="200"/>
      <c r="F643" s="200"/>
      <c r="G643" s="202">
        <v>0.93265916406382354</v>
      </c>
      <c r="H643" s="202">
        <v>0.83399966625100741</v>
      </c>
      <c r="I643" s="202">
        <v>0.95360595803256643</v>
      </c>
      <c r="J643" s="202">
        <v>0.7905680700415384</v>
      </c>
      <c r="K643" s="202">
        <v>1.3297107040584264</v>
      </c>
      <c r="L643" s="202">
        <v>0.89987782274764139</v>
      </c>
      <c r="M643" s="202">
        <v>1.9043888374976066</v>
      </c>
      <c r="N643" s="202">
        <v>0.75059141198005208</v>
      </c>
      <c r="O643" s="202">
        <v>1.3269911236387981</v>
      </c>
      <c r="P643" s="202">
        <v>0.97534596255078898</v>
      </c>
      <c r="Q643" s="202">
        <v>0.5711996441344116</v>
      </c>
      <c r="R643" s="202">
        <v>0.8565936392044502</v>
      </c>
      <c r="S643" s="202">
        <v>1.2633549109314643</v>
      </c>
      <c r="T643" s="202">
        <v>0.90500067338318724</v>
      </c>
      <c r="U643" s="202">
        <v>1.0182946173445142</v>
      </c>
      <c r="V643" s="202">
        <v>0.85491959545183649</v>
      </c>
      <c r="W643" s="202">
        <v>0.86905687208918747</v>
      </c>
      <c r="X643" s="202">
        <v>0.7905680700415384</v>
      </c>
      <c r="Y643" s="202">
        <v>1.2513446143892941</v>
      </c>
      <c r="Z643" s="202">
        <v>1.4143872922171534</v>
      </c>
      <c r="AA643" s="202">
        <v>0.96158224614994381</v>
      </c>
      <c r="AB643" s="202">
        <v>0.93421750020240002</v>
      </c>
      <c r="AC643" s="202">
        <v>0.88349707283107781</v>
      </c>
      <c r="AD643" s="202">
        <v>0.83866897332105483</v>
      </c>
      <c r="AE643" s="202">
        <v>0.74082576096006791</v>
      </c>
      <c r="AF643" s="202">
        <v>0.84565329850777959</v>
      </c>
      <c r="AG643" s="202">
        <v>0.73900427913371092</v>
      </c>
      <c r="AH643" s="202">
        <v>0.99405855904563067</v>
      </c>
      <c r="AI643" s="202">
        <v>0.82914352068813157</v>
      </c>
      <c r="AJ643" s="656">
        <v>0.87951082909772427</v>
      </c>
    </row>
    <row r="644" spans="1:36" ht="15" customHeight="1" x14ac:dyDescent="0.2">
      <c r="A644" s="33"/>
      <c r="B644" s="200"/>
      <c r="C644" s="200"/>
      <c r="D644" s="200" t="s">
        <v>30</v>
      </c>
      <c r="E644" s="200"/>
      <c r="F644" s="200"/>
      <c r="G644" s="202">
        <v>2.2981830792239508E-2</v>
      </c>
      <c r="H644" s="202">
        <v>2.0550743453857549E-2</v>
      </c>
      <c r="I644" s="202">
        <v>2.349798470266911E-2</v>
      </c>
      <c r="J644" s="202">
        <v>1.9480537280389249E-2</v>
      </c>
      <c r="K644" s="202">
        <v>3.276565285666265E-2</v>
      </c>
      <c r="L644" s="202">
        <v>2.2174059563156736E-2</v>
      </c>
      <c r="M644" s="202">
        <v>4.6926405392618525E-2</v>
      </c>
      <c r="N644" s="202">
        <v>1.8495464891023411E-2</v>
      </c>
      <c r="O644" s="202">
        <v>3.2698639161372882E-2</v>
      </c>
      <c r="P644" s="202">
        <v>2.4033684264214542E-2</v>
      </c>
      <c r="Q644" s="202">
        <v>1.4075038423346422E-2</v>
      </c>
      <c r="R644" s="202">
        <v>2.1107485813068341E-2</v>
      </c>
      <c r="S644" s="202">
        <v>3.1130567212852546E-2</v>
      </c>
      <c r="T644" s="202">
        <v>2.230029269420435E-2</v>
      </c>
      <c r="U644" s="202">
        <v>2.5091990186951563E-2</v>
      </c>
      <c r="V644" s="202">
        <v>2.1066235384461882E-2</v>
      </c>
      <c r="W644" s="202">
        <v>2.1414594690906705E-2</v>
      </c>
      <c r="X644" s="202">
        <v>1.9480537280389249E-2</v>
      </c>
      <c r="Y644" s="202">
        <v>3.0834619225064495E-2</v>
      </c>
      <c r="Z644" s="202">
        <v>3.4852184674619299E-2</v>
      </c>
      <c r="AA644" s="202">
        <v>2.3694529926183559E-2</v>
      </c>
      <c r="AB644" s="202">
        <v>2.3020230047652548E-2</v>
      </c>
      <c r="AC644" s="202">
        <v>2.1770418407482964E-2</v>
      </c>
      <c r="AD644" s="202">
        <v>2.0665800732159803E-2</v>
      </c>
      <c r="AE644" s="202">
        <v>1.8254827637925044E-2</v>
      </c>
      <c r="AF644" s="202">
        <v>2.0837902809557392E-2</v>
      </c>
      <c r="AG644" s="202">
        <v>1.8209944159868516E-2</v>
      </c>
      <c r="AH644" s="202">
        <v>2.4494784892287583E-2</v>
      </c>
      <c r="AI644" s="202">
        <v>2.0431082252929424E-2</v>
      </c>
      <c r="AJ644" s="656">
        <v>2.1672192622001603E-2</v>
      </c>
    </row>
    <row r="645" spans="1:36" s="484" customFormat="1" ht="15" customHeight="1" x14ac:dyDescent="0.25">
      <c r="A645" s="33"/>
      <c r="B645" s="216"/>
      <c r="C645" s="216"/>
      <c r="D645" s="216" t="s">
        <v>34</v>
      </c>
      <c r="E645" s="216"/>
      <c r="F645" s="216"/>
      <c r="G645" s="202" t="s">
        <v>544</v>
      </c>
      <c r="H645" s="202" t="s">
        <v>544</v>
      </c>
      <c r="I645" s="202" t="s">
        <v>544</v>
      </c>
      <c r="J645" s="202" t="s">
        <v>544</v>
      </c>
      <c r="K645" s="202" t="s">
        <v>544</v>
      </c>
      <c r="L645" s="202" t="s">
        <v>544</v>
      </c>
      <c r="M645" s="202" t="s">
        <v>544</v>
      </c>
      <c r="N645" s="202" t="s">
        <v>544</v>
      </c>
      <c r="O645" s="202" t="s">
        <v>544</v>
      </c>
      <c r="P645" s="202" t="s">
        <v>544</v>
      </c>
      <c r="Q645" s="202" t="s">
        <v>544</v>
      </c>
      <c r="R645" s="202" t="s">
        <v>544</v>
      </c>
      <c r="S645" s="202" t="s">
        <v>544</v>
      </c>
      <c r="T645" s="202" t="s">
        <v>544</v>
      </c>
      <c r="U645" s="202" t="s">
        <v>544</v>
      </c>
      <c r="V645" s="202" t="s">
        <v>544</v>
      </c>
      <c r="W645" s="202" t="s">
        <v>544</v>
      </c>
      <c r="X645" s="202" t="s">
        <v>544</v>
      </c>
      <c r="Y645" s="202" t="s">
        <v>544</v>
      </c>
      <c r="Z645" s="202" t="s">
        <v>544</v>
      </c>
      <c r="AA645" s="202" t="s">
        <v>544</v>
      </c>
      <c r="AB645" s="202" t="s">
        <v>544</v>
      </c>
      <c r="AC645" s="202" t="s">
        <v>544</v>
      </c>
      <c r="AD645" s="202" t="s">
        <v>544</v>
      </c>
      <c r="AE645" s="202" t="s">
        <v>544</v>
      </c>
      <c r="AF645" s="202" t="s">
        <v>544</v>
      </c>
      <c r="AG645" s="202" t="s">
        <v>544</v>
      </c>
      <c r="AH645" s="202" t="s">
        <v>544</v>
      </c>
      <c r="AI645" s="202" t="s">
        <v>544</v>
      </c>
      <c r="AJ645" s="656" t="s">
        <v>544</v>
      </c>
    </row>
    <row r="646" spans="1:36" ht="15" customHeight="1" x14ac:dyDescent="0.2">
      <c r="A646" s="33"/>
      <c r="B646" s="200"/>
      <c r="C646" s="200"/>
      <c r="D646" s="200" t="s">
        <v>35</v>
      </c>
      <c r="E646" s="200"/>
      <c r="F646" s="200"/>
      <c r="G646" s="202">
        <v>0</v>
      </c>
      <c r="H646" s="202">
        <v>0</v>
      </c>
      <c r="I646" s="202">
        <v>0</v>
      </c>
      <c r="J646" s="202">
        <v>0</v>
      </c>
      <c r="K646" s="202">
        <v>0</v>
      </c>
      <c r="L646" s="202">
        <v>0</v>
      </c>
      <c r="M646" s="202">
        <v>0</v>
      </c>
      <c r="N646" s="202">
        <v>0</v>
      </c>
      <c r="O646" s="202">
        <v>0</v>
      </c>
      <c r="P646" s="202">
        <v>0</v>
      </c>
      <c r="Q646" s="202">
        <v>0</v>
      </c>
      <c r="R646" s="202">
        <v>0</v>
      </c>
      <c r="S646" s="202">
        <v>0</v>
      </c>
      <c r="T646" s="202">
        <v>0</v>
      </c>
      <c r="U646" s="202">
        <v>0</v>
      </c>
      <c r="V646" s="202">
        <v>0</v>
      </c>
      <c r="W646" s="202">
        <v>0</v>
      </c>
      <c r="X646" s="202">
        <v>0</v>
      </c>
      <c r="Y646" s="202">
        <v>0</v>
      </c>
      <c r="Z646" s="202">
        <v>0</v>
      </c>
      <c r="AA646" s="202">
        <v>0</v>
      </c>
      <c r="AB646" s="202">
        <v>0</v>
      </c>
      <c r="AC646" s="202">
        <v>0</v>
      </c>
      <c r="AD646" s="202">
        <v>0</v>
      </c>
      <c r="AE646" s="202">
        <v>0</v>
      </c>
      <c r="AF646" s="202">
        <v>0</v>
      </c>
      <c r="AG646" s="202">
        <v>0</v>
      </c>
      <c r="AH646" s="202">
        <v>0</v>
      </c>
      <c r="AI646" s="202">
        <v>0</v>
      </c>
      <c r="AJ646" s="656">
        <v>0</v>
      </c>
    </row>
    <row r="647" spans="1:36" ht="15" customHeight="1" x14ac:dyDescent="0.2">
      <c r="A647" s="33"/>
      <c r="B647" s="200"/>
      <c r="C647" s="200"/>
      <c r="D647" s="200" t="s">
        <v>36</v>
      </c>
      <c r="E647" s="200"/>
      <c r="F647" s="200"/>
      <c r="G647" s="202">
        <v>0</v>
      </c>
      <c r="H647" s="202">
        <v>0</v>
      </c>
      <c r="I647" s="202">
        <v>0</v>
      </c>
      <c r="J647" s="202">
        <v>0</v>
      </c>
      <c r="K647" s="202">
        <v>0</v>
      </c>
      <c r="L647" s="202">
        <v>0</v>
      </c>
      <c r="M647" s="202">
        <v>0</v>
      </c>
      <c r="N647" s="202">
        <v>0</v>
      </c>
      <c r="O647" s="202">
        <v>0</v>
      </c>
      <c r="P647" s="202">
        <v>0</v>
      </c>
      <c r="Q647" s="202">
        <v>0</v>
      </c>
      <c r="R647" s="202">
        <v>0</v>
      </c>
      <c r="S647" s="202">
        <v>0</v>
      </c>
      <c r="T647" s="202">
        <v>0</v>
      </c>
      <c r="U647" s="202">
        <v>0</v>
      </c>
      <c r="V647" s="202">
        <v>0</v>
      </c>
      <c r="W647" s="202">
        <v>0</v>
      </c>
      <c r="X647" s="202">
        <v>0</v>
      </c>
      <c r="Y647" s="202">
        <v>0</v>
      </c>
      <c r="Z647" s="202">
        <v>0</v>
      </c>
      <c r="AA647" s="202">
        <v>0</v>
      </c>
      <c r="AB647" s="202">
        <v>0</v>
      </c>
      <c r="AC647" s="202">
        <v>0</v>
      </c>
      <c r="AD647" s="202">
        <v>0</v>
      </c>
      <c r="AE647" s="202">
        <v>0</v>
      </c>
      <c r="AF647" s="202">
        <v>0</v>
      </c>
      <c r="AG647" s="202">
        <v>0</v>
      </c>
      <c r="AH647" s="202">
        <v>0</v>
      </c>
      <c r="AI647" s="202">
        <v>0</v>
      </c>
      <c r="AJ647" s="656">
        <v>0</v>
      </c>
    </row>
    <row r="648" spans="1:36" ht="15" customHeight="1" x14ac:dyDescent="0.2">
      <c r="A648" s="33"/>
      <c r="B648" s="200"/>
      <c r="C648" s="200"/>
      <c r="D648" s="200" t="s">
        <v>37</v>
      </c>
      <c r="E648" s="200"/>
      <c r="F648" s="200"/>
      <c r="G648" s="202">
        <v>0</v>
      </c>
      <c r="H648" s="202">
        <v>0</v>
      </c>
      <c r="I648" s="202">
        <v>0</v>
      </c>
      <c r="J648" s="202">
        <v>6.9452501693621521E-2</v>
      </c>
      <c r="K648" s="202">
        <v>3.1270840149100608E-2</v>
      </c>
      <c r="L648" s="202">
        <v>0</v>
      </c>
      <c r="M648" s="202">
        <v>2.4016122961180938E-2</v>
      </c>
      <c r="N648" s="202">
        <v>0</v>
      </c>
      <c r="O648" s="202">
        <v>0</v>
      </c>
      <c r="P648" s="202">
        <v>0</v>
      </c>
      <c r="Q648" s="202">
        <v>0</v>
      </c>
      <c r="R648" s="202">
        <v>0</v>
      </c>
      <c r="S648" s="202">
        <v>1.0861342461247633E-2</v>
      </c>
      <c r="T648" s="202">
        <v>8.1490236343281178E-3</v>
      </c>
      <c r="U648" s="202">
        <v>0</v>
      </c>
      <c r="V648" s="202">
        <v>0</v>
      </c>
      <c r="W648" s="202">
        <v>7.5285838609338351E-2</v>
      </c>
      <c r="X648" s="202">
        <v>6.9452501693621521E-2</v>
      </c>
      <c r="Y648" s="202">
        <v>0</v>
      </c>
      <c r="Z648" s="202">
        <v>0.36545927168031556</v>
      </c>
      <c r="AA648" s="202">
        <v>0</v>
      </c>
      <c r="AB648" s="202">
        <v>0</v>
      </c>
      <c r="AC648" s="202">
        <v>0.22043964862536078</v>
      </c>
      <c r="AD648" s="202">
        <v>0</v>
      </c>
      <c r="AE648" s="202">
        <v>3.0760263310467387E-2</v>
      </c>
      <c r="AF648" s="202">
        <v>1.5878609564677054E-2</v>
      </c>
      <c r="AG648" s="202">
        <v>2.4842750218321795E-3</v>
      </c>
      <c r="AH648" s="202">
        <v>5.885365117771018E-2</v>
      </c>
      <c r="AI648" s="202">
        <v>3.5963077622821484E-3</v>
      </c>
      <c r="AJ648" s="656">
        <v>1.9330160405695431E-2</v>
      </c>
    </row>
    <row r="649" spans="1:36" ht="15" customHeight="1" x14ac:dyDescent="0.2">
      <c r="A649" s="33"/>
      <c r="B649" s="200"/>
      <c r="C649" s="200"/>
      <c r="D649" s="200" t="s">
        <v>38</v>
      </c>
      <c r="E649" s="200"/>
      <c r="F649" s="200"/>
      <c r="G649" s="202">
        <v>0</v>
      </c>
      <c r="H649" s="202">
        <v>0</v>
      </c>
      <c r="I649" s="202">
        <v>0</v>
      </c>
      <c r="J649" s="202">
        <v>0</v>
      </c>
      <c r="K649" s="202">
        <v>0</v>
      </c>
      <c r="L649" s="202">
        <v>0</v>
      </c>
      <c r="M649" s="202">
        <v>0</v>
      </c>
      <c r="N649" s="202">
        <v>0</v>
      </c>
      <c r="O649" s="202">
        <v>0</v>
      </c>
      <c r="P649" s="202">
        <v>0</v>
      </c>
      <c r="Q649" s="202">
        <v>0</v>
      </c>
      <c r="R649" s="202">
        <v>0</v>
      </c>
      <c r="S649" s="202">
        <v>0</v>
      </c>
      <c r="T649" s="202">
        <v>0</v>
      </c>
      <c r="U649" s="202">
        <v>0</v>
      </c>
      <c r="V649" s="202">
        <v>0</v>
      </c>
      <c r="W649" s="202">
        <v>0</v>
      </c>
      <c r="X649" s="202">
        <v>0</v>
      </c>
      <c r="Y649" s="202">
        <v>0</v>
      </c>
      <c r="Z649" s="202">
        <v>0</v>
      </c>
      <c r="AA649" s="202">
        <v>0</v>
      </c>
      <c r="AB649" s="202">
        <v>0</v>
      </c>
      <c r="AC649" s="202">
        <v>0</v>
      </c>
      <c r="AD649" s="202">
        <v>0</v>
      </c>
      <c r="AE649" s="202">
        <v>0</v>
      </c>
      <c r="AF649" s="202">
        <v>0</v>
      </c>
      <c r="AG649" s="202">
        <v>0</v>
      </c>
      <c r="AH649" s="202">
        <v>0</v>
      </c>
      <c r="AI649" s="202">
        <v>0</v>
      </c>
      <c r="AJ649" s="656">
        <v>0</v>
      </c>
    </row>
    <row r="650" spans="1:36" ht="15" customHeight="1" x14ac:dyDescent="0.2">
      <c r="A650" s="33"/>
      <c r="B650" s="200"/>
      <c r="C650" s="200"/>
      <c r="D650" s="200" t="s">
        <v>39</v>
      </c>
      <c r="E650" s="200"/>
      <c r="F650" s="200"/>
      <c r="G650" s="202">
        <v>0</v>
      </c>
      <c r="H650" s="202">
        <v>0</v>
      </c>
      <c r="I650" s="202">
        <v>0</v>
      </c>
      <c r="J650" s="202">
        <v>1.2415994165044828</v>
      </c>
      <c r="K650" s="202">
        <v>0.55902747829015931</v>
      </c>
      <c r="L650" s="202">
        <v>0</v>
      </c>
      <c r="M650" s="202">
        <v>0.42933520792154084</v>
      </c>
      <c r="N650" s="202">
        <v>0</v>
      </c>
      <c r="O650" s="202">
        <v>0</v>
      </c>
      <c r="P650" s="202">
        <v>0</v>
      </c>
      <c r="Q650" s="202">
        <v>0</v>
      </c>
      <c r="R650" s="202">
        <v>0</v>
      </c>
      <c r="S650" s="202">
        <v>0.1941677568625137</v>
      </c>
      <c r="T650" s="202">
        <v>0.14567974864456532</v>
      </c>
      <c r="U650" s="202">
        <v>0</v>
      </c>
      <c r="V650" s="202">
        <v>0</v>
      </c>
      <c r="W650" s="202">
        <v>1.3458817322485279</v>
      </c>
      <c r="X650" s="202">
        <v>1.2415994165044828</v>
      </c>
      <c r="Y650" s="202">
        <v>0</v>
      </c>
      <c r="Z650" s="202">
        <v>6.533299843914846</v>
      </c>
      <c r="AA650" s="202">
        <v>0</v>
      </c>
      <c r="AB650" s="202">
        <v>0</v>
      </c>
      <c r="AC650" s="202">
        <v>3.9407902153773304</v>
      </c>
      <c r="AD650" s="202">
        <v>0</v>
      </c>
      <c r="AE650" s="202">
        <v>0.54989991787881243</v>
      </c>
      <c r="AF650" s="202">
        <v>0.28386122730862162</v>
      </c>
      <c r="AG650" s="202">
        <v>4.4411278821174155E-2</v>
      </c>
      <c r="AH650" s="202">
        <v>1.0521242169756757</v>
      </c>
      <c r="AI650" s="202">
        <v>6.4291040788097858E-2</v>
      </c>
      <c r="AJ650" s="656">
        <v>0.34556445477692094</v>
      </c>
    </row>
    <row r="651" spans="1:36" ht="15" customHeight="1" x14ac:dyDescent="0.2">
      <c r="A651" s="33"/>
      <c r="B651" s="200"/>
      <c r="C651" s="200"/>
      <c r="D651" s="200" t="s">
        <v>40</v>
      </c>
      <c r="E651" s="200"/>
      <c r="F651" s="200"/>
      <c r="G651" s="202">
        <v>0</v>
      </c>
      <c r="H651" s="202">
        <v>0</v>
      </c>
      <c r="I651" s="202">
        <v>0</v>
      </c>
      <c r="J651" s="202">
        <v>0</v>
      </c>
      <c r="K651" s="202">
        <v>0</v>
      </c>
      <c r="L651" s="202">
        <v>0</v>
      </c>
      <c r="M651" s="202">
        <v>0</v>
      </c>
      <c r="N651" s="202">
        <v>0</v>
      </c>
      <c r="O651" s="202">
        <v>0</v>
      </c>
      <c r="P651" s="202">
        <v>0</v>
      </c>
      <c r="Q651" s="202">
        <v>0</v>
      </c>
      <c r="R651" s="202">
        <v>0</v>
      </c>
      <c r="S651" s="202">
        <v>0</v>
      </c>
      <c r="T651" s="202">
        <v>0</v>
      </c>
      <c r="U651" s="202">
        <v>0</v>
      </c>
      <c r="V651" s="202">
        <v>0</v>
      </c>
      <c r="W651" s="202">
        <v>0</v>
      </c>
      <c r="X651" s="202">
        <v>0</v>
      </c>
      <c r="Y651" s="202">
        <v>0</v>
      </c>
      <c r="Z651" s="202">
        <v>0</v>
      </c>
      <c r="AA651" s="202">
        <v>0</v>
      </c>
      <c r="AB651" s="202">
        <v>0</v>
      </c>
      <c r="AC651" s="202">
        <v>0</v>
      </c>
      <c r="AD651" s="202">
        <v>0</v>
      </c>
      <c r="AE651" s="202">
        <v>0</v>
      </c>
      <c r="AF651" s="202">
        <v>0</v>
      </c>
      <c r="AG651" s="202">
        <v>0</v>
      </c>
      <c r="AH651" s="202">
        <v>0</v>
      </c>
      <c r="AI651" s="202">
        <v>0</v>
      </c>
      <c r="AJ651" s="656">
        <v>0</v>
      </c>
    </row>
    <row r="652" spans="1:36" ht="15" customHeight="1" x14ac:dyDescent="0.2">
      <c r="A652" s="33"/>
      <c r="B652" s="200"/>
      <c r="C652" s="200"/>
      <c r="D652" s="200" t="s">
        <v>41</v>
      </c>
      <c r="E652" s="200"/>
      <c r="F652" s="200"/>
      <c r="G652" s="202">
        <v>0</v>
      </c>
      <c r="H652" s="202">
        <v>0</v>
      </c>
      <c r="I652" s="202">
        <v>0</v>
      </c>
      <c r="J652" s="202">
        <v>1.094697025866268</v>
      </c>
      <c r="K652" s="202">
        <v>0.49288499150929466</v>
      </c>
      <c r="L652" s="202">
        <v>0</v>
      </c>
      <c r="M652" s="202">
        <v>0.37853752906438287</v>
      </c>
      <c r="N652" s="202">
        <v>0</v>
      </c>
      <c r="O652" s="202">
        <v>0</v>
      </c>
      <c r="P652" s="202">
        <v>0</v>
      </c>
      <c r="Q652" s="202">
        <v>0</v>
      </c>
      <c r="R652" s="202">
        <v>0</v>
      </c>
      <c r="S652" s="202">
        <v>0.17119439903969297</v>
      </c>
      <c r="T652" s="202">
        <v>0.12844334932044918</v>
      </c>
      <c r="U652" s="202">
        <v>0</v>
      </c>
      <c r="V652" s="202">
        <v>0</v>
      </c>
      <c r="W652" s="202">
        <v>1.1866409647711724</v>
      </c>
      <c r="X652" s="202">
        <v>1.094697025866268</v>
      </c>
      <c r="Y652" s="202">
        <v>0</v>
      </c>
      <c r="Z652" s="202">
        <v>5.7602990249152661</v>
      </c>
      <c r="AA652" s="202">
        <v>0</v>
      </c>
      <c r="AB652" s="202">
        <v>0</v>
      </c>
      <c r="AC652" s="202">
        <v>3.4745275094295098</v>
      </c>
      <c r="AD652" s="202">
        <v>0</v>
      </c>
      <c r="AE652" s="202">
        <v>0.48483737719593833</v>
      </c>
      <c r="AF652" s="202">
        <v>0.25027560190736836</v>
      </c>
      <c r="AG652" s="202">
        <v>3.9156666952477902E-2</v>
      </c>
      <c r="AH652" s="202">
        <v>0.92763997458031144</v>
      </c>
      <c r="AI652" s="202">
        <v>5.6684313962323415E-2</v>
      </c>
      <c r="AJ652" s="656">
        <v>0.30467828500950983</v>
      </c>
    </row>
    <row r="653" spans="1:36" ht="15" customHeight="1" x14ac:dyDescent="0.2">
      <c r="A653" s="33"/>
      <c r="B653" s="216"/>
      <c r="C653" s="216"/>
      <c r="D653" s="216" t="s">
        <v>42</v>
      </c>
      <c r="E653" s="216"/>
      <c r="F653" s="216"/>
      <c r="G653" s="202">
        <v>0</v>
      </c>
      <c r="H653" s="202">
        <v>0</v>
      </c>
      <c r="I653" s="202">
        <v>0</v>
      </c>
      <c r="J653" s="202">
        <v>0</v>
      </c>
      <c r="K653" s="202">
        <v>0</v>
      </c>
      <c r="L653" s="202">
        <v>0</v>
      </c>
      <c r="M653" s="202">
        <v>0</v>
      </c>
      <c r="N653" s="202">
        <v>0</v>
      </c>
      <c r="O653" s="202">
        <v>0</v>
      </c>
      <c r="P653" s="202">
        <v>0</v>
      </c>
      <c r="Q653" s="202">
        <v>0</v>
      </c>
      <c r="R653" s="202">
        <v>0</v>
      </c>
      <c r="S653" s="202">
        <v>0</v>
      </c>
      <c r="T653" s="202">
        <v>0</v>
      </c>
      <c r="U653" s="202">
        <v>0</v>
      </c>
      <c r="V653" s="202">
        <v>0</v>
      </c>
      <c r="W653" s="202">
        <v>0</v>
      </c>
      <c r="X653" s="202">
        <v>0</v>
      </c>
      <c r="Y653" s="202">
        <v>0</v>
      </c>
      <c r="Z653" s="202">
        <v>0</v>
      </c>
      <c r="AA653" s="202">
        <v>0</v>
      </c>
      <c r="AB653" s="202">
        <v>0</v>
      </c>
      <c r="AC653" s="202">
        <v>0</v>
      </c>
      <c r="AD653" s="202">
        <v>0</v>
      </c>
      <c r="AE653" s="202">
        <v>0</v>
      </c>
      <c r="AF653" s="202">
        <v>0</v>
      </c>
      <c r="AG653" s="202">
        <v>0</v>
      </c>
      <c r="AH653" s="202">
        <v>0</v>
      </c>
      <c r="AI653" s="202">
        <v>0</v>
      </c>
      <c r="AJ653" s="656">
        <v>0</v>
      </c>
    </row>
    <row r="654" spans="1:36" ht="15" customHeight="1" x14ac:dyDescent="0.2">
      <c r="A654" s="33"/>
      <c r="B654" s="216"/>
      <c r="C654" s="216"/>
      <c r="D654" s="216" t="s">
        <v>43</v>
      </c>
      <c r="E654" s="216"/>
      <c r="F654" s="216"/>
      <c r="G654" s="202">
        <v>2.7716662126626016E-20</v>
      </c>
      <c r="H654" s="202">
        <v>2.3727796233656674E-20</v>
      </c>
      <c r="I654" s="202">
        <v>3.3078086134009127E-20</v>
      </c>
      <c r="J654" s="202">
        <v>2.4849923124152329E-20</v>
      </c>
      <c r="K654" s="202">
        <v>2.294838975337595E-19</v>
      </c>
      <c r="L654" s="202">
        <v>2.0429085626331807E-20</v>
      </c>
      <c r="M654" s="202">
        <v>2.4483691906892922E-19</v>
      </c>
      <c r="N654" s="202">
        <v>2.1062494697092351E-20</v>
      </c>
      <c r="O654" s="202">
        <v>8.3515997806840347E-20</v>
      </c>
      <c r="P654" s="202">
        <v>4.5354727484553326E-20</v>
      </c>
      <c r="Q654" s="202">
        <v>2.2097593452608581E-20</v>
      </c>
      <c r="R654" s="202">
        <v>3.1999554009723885E-20</v>
      </c>
      <c r="S654" s="202">
        <v>6.3493534648023808E-20</v>
      </c>
      <c r="T654" s="202">
        <v>2.7019496734485069E-20</v>
      </c>
      <c r="U654" s="202">
        <v>2.7069393168426528E-20</v>
      </c>
      <c r="V654" s="202">
        <v>2.4650263629942432E-20</v>
      </c>
      <c r="W654" s="202">
        <v>3.9374536499072147E-20</v>
      </c>
      <c r="X654" s="202">
        <v>2.4849923124152329E-20</v>
      </c>
      <c r="Y654" s="202">
        <v>5.2212568179961355E-20</v>
      </c>
      <c r="Z654" s="202">
        <v>1.6155921826884668E-19</v>
      </c>
      <c r="AA654" s="202">
        <v>2.3662330963792743E-20</v>
      </c>
      <c r="AB654" s="202">
        <v>2.8285244942321413E-20</v>
      </c>
      <c r="AC654" s="202">
        <v>3.5558683848095523E-20</v>
      </c>
      <c r="AD654" s="202">
        <v>2.3602104028640331E-20</v>
      </c>
      <c r="AE654" s="202">
        <v>1.7474504086997674E-20</v>
      </c>
      <c r="AF654" s="202">
        <v>2.2532498120196044E-20</v>
      </c>
      <c r="AG654" s="202">
        <v>2.9293396706558679E-20</v>
      </c>
      <c r="AH654" s="202">
        <v>7.3012359723930744E-20</v>
      </c>
      <c r="AI654" s="202">
        <v>3.4579346336729101E-20</v>
      </c>
      <c r="AJ654" s="656">
        <v>4.1806776362342556E-20</v>
      </c>
    </row>
    <row r="655" spans="1:36" ht="15" customHeight="1" x14ac:dyDescent="0.2">
      <c r="A655" s="33"/>
      <c r="B655" s="216"/>
      <c r="C655" s="216"/>
      <c r="D655" s="216" t="s">
        <v>44</v>
      </c>
      <c r="E655" s="216"/>
      <c r="F655" s="216"/>
      <c r="G655" s="202">
        <v>0</v>
      </c>
      <c r="H655" s="202">
        <v>0</v>
      </c>
      <c r="I655" s="202">
        <v>0</v>
      </c>
      <c r="J655" s="202">
        <v>0</v>
      </c>
      <c r="K655" s="202">
        <v>0</v>
      </c>
      <c r="L655" s="202">
        <v>0</v>
      </c>
      <c r="M655" s="202">
        <v>0</v>
      </c>
      <c r="N655" s="202">
        <v>0</v>
      </c>
      <c r="O655" s="202">
        <v>0</v>
      </c>
      <c r="P655" s="202">
        <v>0</v>
      </c>
      <c r="Q655" s="202">
        <v>0</v>
      </c>
      <c r="R655" s="202">
        <v>0</v>
      </c>
      <c r="S655" s="202">
        <v>0</v>
      </c>
      <c r="T655" s="202">
        <v>0</v>
      </c>
      <c r="U655" s="202">
        <v>0</v>
      </c>
      <c r="V655" s="202">
        <v>0</v>
      </c>
      <c r="W655" s="202">
        <v>0</v>
      </c>
      <c r="X655" s="202">
        <v>0</v>
      </c>
      <c r="Y655" s="202">
        <v>0</v>
      </c>
      <c r="Z655" s="202">
        <v>0</v>
      </c>
      <c r="AA655" s="202">
        <v>0</v>
      </c>
      <c r="AB655" s="202">
        <v>0</v>
      </c>
      <c r="AC655" s="202">
        <v>0</v>
      </c>
      <c r="AD655" s="202">
        <v>0</v>
      </c>
      <c r="AE655" s="202">
        <v>0</v>
      </c>
      <c r="AF655" s="202">
        <v>0</v>
      </c>
      <c r="AG655" s="202">
        <v>0</v>
      </c>
      <c r="AH655" s="202">
        <v>0</v>
      </c>
      <c r="AI655" s="202">
        <v>0</v>
      </c>
      <c r="AJ655" s="656">
        <v>0</v>
      </c>
    </row>
    <row r="656" spans="1:36" ht="15" customHeight="1" x14ac:dyDescent="0.2">
      <c r="A656" s="33"/>
      <c r="B656" s="199"/>
      <c r="C656" s="199"/>
      <c r="D656" s="199" t="s">
        <v>564</v>
      </c>
      <c r="E656" s="199"/>
      <c r="F656" s="199"/>
      <c r="G656" s="227">
        <v>8.8567840794209438</v>
      </c>
      <c r="H656" s="227">
        <v>7.8032449366018222</v>
      </c>
      <c r="I656" s="227">
        <v>9.8002057605900657</v>
      </c>
      <c r="J656" s="227">
        <v>11.095905310195077</v>
      </c>
      <c r="K656" s="227">
        <v>9.6782940588035817</v>
      </c>
      <c r="L656" s="227">
        <v>9.4208208083877061</v>
      </c>
      <c r="M656" s="227">
        <v>9.7755029838198588</v>
      </c>
      <c r="N656" s="227">
        <v>7.5503252823293057</v>
      </c>
      <c r="O656" s="227">
        <v>8.982867060987143</v>
      </c>
      <c r="P656" s="227">
        <v>8.3355428558682885</v>
      </c>
      <c r="Q656" s="227">
        <v>6.1359401029056073</v>
      </c>
      <c r="R656" s="227">
        <v>7.7917942041644901</v>
      </c>
      <c r="S656" s="227">
        <v>9.7108650102477245</v>
      </c>
      <c r="T656" s="227">
        <v>9.3638014162421364</v>
      </c>
      <c r="U656" s="227">
        <v>8.834038628149969</v>
      </c>
      <c r="V656" s="227">
        <v>8.1545493517462884</v>
      </c>
      <c r="W656" s="227">
        <v>10.533370752811596</v>
      </c>
      <c r="X656" s="227">
        <v>11.095905310195077</v>
      </c>
      <c r="Y656" s="227">
        <v>9.1729424795123489</v>
      </c>
      <c r="Z656" s="227">
        <v>21.776137015609859</v>
      </c>
      <c r="AA656" s="227">
        <v>10.010458428173738</v>
      </c>
      <c r="AB656" s="227">
        <v>8.434589603955418</v>
      </c>
      <c r="AC656" s="227">
        <v>15.127698469524288</v>
      </c>
      <c r="AD656" s="227">
        <v>7.8329614383841033</v>
      </c>
      <c r="AE656" s="227">
        <v>9.4122040474167239</v>
      </c>
      <c r="AF656" s="227">
        <v>9.5655370443780043</v>
      </c>
      <c r="AG656" s="227">
        <v>6.8151377395461594</v>
      </c>
      <c r="AH656" s="227">
        <v>11.016558996144379</v>
      </c>
      <c r="AI656" s="227">
        <v>9.5081899494228246</v>
      </c>
      <c r="AJ656" s="660">
        <v>10.212679524846907</v>
      </c>
    </row>
    <row r="657" spans="1:36" ht="15" customHeight="1" x14ac:dyDescent="0.2">
      <c r="A657" s="33"/>
      <c r="B657" s="224"/>
      <c r="C657" s="224"/>
      <c r="D657" s="224"/>
      <c r="E657" s="224"/>
      <c r="F657" s="224"/>
      <c r="G657" s="223"/>
      <c r="H657" s="223"/>
      <c r="I657" s="223"/>
      <c r="J657" s="223"/>
      <c r="K657" s="223"/>
      <c r="L657" s="223"/>
      <c r="M657" s="223"/>
      <c r="N657" s="223"/>
      <c r="O657" s="223"/>
      <c r="P657" s="223"/>
      <c r="Q657" s="223"/>
      <c r="R657" s="223"/>
      <c r="S657" s="223"/>
      <c r="T657" s="223"/>
      <c r="U657" s="223"/>
      <c r="V657" s="223"/>
      <c r="W657" s="223"/>
      <c r="X657" s="223"/>
      <c r="Y657" s="223"/>
      <c r="Z657" s="223"/>
      <c r="AA657" s="223"/>
      <c r="AB657" s="223"/>
      <c r="AC657" s="223"/>
      <c r="AD657" s="223"/>
      <c r="AE657" s="228">
        <v>9.4122040474167239</v>
      </c>
      <c r="AF657" s="223"/>
      <c r="AG657" s="223"/>
      <c r="AH657" s="223"/>
      <c r="AI657" s="223"/>
      <c r="AJ657" s="642"/>
    </row>
    <row r="658" spans="1:36" ht="15" customHeight="1" x14ac:dyDescent="0.2">
      <c r="A658" s="33"/>
      <c r="B658" s="222"/>
      <c r="C658" s="222"/>
      <c r="D658" s="222" t="s">
        <v>555</v>
      </c>
      <c r="E658" s="222"/>
      <c r="F658" s="222"/>
      <c r="G658" s="222"/>
      <c r="H658" s="222"/>
      <c r="I658" s="222"/>
      <c r="J658" s="222"/>
      <c r="K658" s="222"/>
      <c r="L658" s="222"/>
      <c r="M658" s="222"/>
      <c r="N658" s="222"/>
      <c r="O658" s="222"/>
      <c r="P658" s="222"/>
      <c r="Q658" s="222"/>
      <c r="R658" s="222"/>
      <c r="S658" s="222"/>
      <c r="T658" s="222"/>
      <c r="U658" s="222"/>
      <c r="V658" s="222"/>
      <c r="W658" s="222"/>
      <c r="X658" s="222"/>
      <c r="Y658" s="222"/>
      <c r="Z658" s="222"/>
      <c r="AA658" s="222"/>
      <c r="AB658" s="222"/>
      <c r="AC658" s="222"/>
      <c r="AD658" s="222"/>
      <c r="AE658" s="264" t="s">
        <v>555</v>
      </c>
      <c r="AF658" s="222"/>
      <c r="AG658" s="222"/>
      <c r="AH658" s="222"/>
      <c r="AI658" s="222"/>
      <c r="AJ658" s="643"/>
    </row>
    <row r="659" spans="1:36" ht="15" customHeight="1" x14ac:dyDescent="0.25">
      <c r="A659" s="33"/>
      <c r="B659" s="226"/>
      <c r="C659" s="226"/>
      <c r="D659" s="226" t="s">
        <v>570</v>
      </c>
      <c r="E659" s="226"/>
      <c r="F659" s="226"/>
      <c r="G659" s="229" t="s">
        <v>408</v>
      </c>
      <c r="H659" s="229" t="s">
        <v>408</v>
      </c>
      <c r="I659" s="229" t="s">
        <v>408</v>
      </c>
      <c r="J659" s="229" t="s">
        <v>408</v>
      </c>
      <c r="K659" s="229" t="s">
        <v>408</v>
      </c>
      <c r="L659" s="229" t="s">
        <v>408</v>
      </c>
      <c r="M659" s="229" t="s">
        <v>408</v>
      </c>
      <c r="N659" s="229" t="s">
        <v>408</v>
      </c>
      <c r="O659" s="229" t="s">
        <v>408</v>
      </c>
      <c r="P659" s="229" t="s">
        <v>408</v>
      </c>
      <c r="Q659" s="229" t="s">
        <v>408</v>
      </c>
      <c r="R659" s="229" t="s">
        <v>408</v>
      </c>
      <c r="S659" s="229" t="s">
        <v>408</v>
      </c>
      <c r="T659" s="229" t="s">
        <v>408</v>
      </c>
      <c r="U659" s="229" t="s">
        <v>408</v>
      </c>
      <c r="V659" s="229" t="s">
        <v>408</v>
      </c>
      <c r="W659" s="229" t="s">
        <v>408</v>
      </c>
      <c r="X659" s="229" t="s">
        <v>408</v>
      </c>
      <c r="Y659" s="229" t="s">
        <v>408</v>
      </c>
      <c r="Z659" s="229" t="s">
        <v>408</v>
      </c>
      <c r="AA659" s="229" t="s">
        <v>408</v>
      </c>
      <c r="AB659" s="229" t="s">
        <v>408</v>
      </c>
      <c r="AC659" s="229" t="s">
        <v>408</v>
      </c>
      <c r="AD659" s="229" t="s">
        <v>408</v>
      </c>
      <c r="AE659" s="229" t="s">
        <v>408</v>
      </c>
      <c r="AF659" s="229" t="s">
        <v>408</v>
      </c>
      <c r="AG659" s="229" t="s">
        <v>408</v>
      </c>
      <c r="AH659" s="229" t="s">
        <v>408</v>
      </c>
      <c r="AI659" s="229" t="s">
        <v>408</v>
      </c>
      <c r="AJ659" s="644" t="s">
        <v>408</v>
      </c>
    </row>
    <row r="660" spans="1:36" ht="15" customHeight="1" x14ac:dyDescent="0.2">
      <c r="A660" s="33"/>
      <c r="B660" s="221"/>
      <c r="C660" s="221"/>
      <c r="D660" s="221"/>
      <c r="E660" s="221"/>
      <c r="F660" s="221"/>
      <c r="G660" s="220"/>
      <c r="H660" s="220"/>
      <c r="I660" s="220"/>
      <c r="J660" s="220"/>
      <c r="K660" s="220"/>
      <c r="L660" s="220"/>
      <c r="M660" s="220"/>
      <c r="N660" s="220"/>
      <c r="O660" s="220"/>
      <c r="P660" s="220"/>
      <c r="Q660" s="220"/>
      <c r="R660" s="220"/>
      <c r="S660" s="220"/>
      <c r="T660" s="220"/>
      <c r="U660" s="220"/>
      <c r="V660" s="220"/>
      <c r="W660" s="220"/>
      <c r="X660" s="220"/>
      <c r="Y660" s="220"/>
      <c r="Z660" s="220"/>
      <c r="AA660" s="220"/>
      <c r="AB660" s="220"/>
      <c r="AC660" s="220"/>
      <c r="AD660" s="220"/>
      <c r="AE660" s="265"/>
      <c r="AF660" s="220"/>
      <c r="AG660" s="220"/>
      <c r="AH660" s="220"/>
      <c r="AI660" s="220"/>
      <c r="AJ660" s="645"/>
    </row>
    <row r="661" spans="1:36" ht="15" customHeight="1" x14ac:dyDescent="0.2">
      <c r="A661" s="33"/>
      <c r="B661" s="219"/>
      <c r="C661" s="219"/>
      <c r="D661" s="219" t="s">
        <v>557</v>
      </c>
      <c r="E661" s="219"/>
      <c r="F661" s="219"/>
      <c r="G661" s="219"/>
      <c r="H661" s="219"/>
      <c r="I661" s="219"/>
      <c r="J661" s="219"/>
      <c r="K661" s="219"/>
      <c r="L661" s="219"/>
      <c r="M661" s="219"/>
      <c r="N661" s="219"/>
      <c r="O661" s="219"/>
      <c r="P661" s="219"/>
      <c r="Q661" s="219"/>
      <c r="R661" s="219"/>
      <c r="S661" s="219"/>
      <c r="T661" s="219"/>
      <c r="U661" s="219"/>
      <c r="V661" s="219"/>
      <c r="W661" s="219"/>
      <c r="X661" s="219"/>
      <c r="Y661" s="219"/>
      <c r="Z661" s="219"/>
      <c r="AA661" s="219"/>
      <c r="AB661" s="219"/>
      <c r="AC661" s="219"/>
      <c r="AD661" s="219"/>
      <c r="AE661" s="266"/>
      <c r="AF661" s="219"/>
      <c r="AG661" s="219"/>
      <c r="AH661" s="219"/>
      <c r="AI661" s="219"/>
      <c r="AJ661" s="646"/>
    </row>
    <row r="662" spans="1:36" ht="15" customHeight="1" x14ac:dyDescent="0.2">
      <c r="A662" s="33"/>
      <c r="B662" s="218"/>
      <c r="C662" s="218"/>
      <c r="D662" s="218" t="s">
        <v>557</v>
      </c>
      <c r="E662" s="218"/>
      <c r="F662" s="218"/>
      <c r="G662" s="217" t="s">
        <v>178</v>
      </c>
      <c r="H662" s="217" t="s">
        <v>178</v>
      </c>
      <c r="I662" s="217" t="s">
        <v>178</v>
      </c>
      <c r="J662" s="217" t="s">
        <v>178</v>
      </c>
      <c r="K662" s="217" t="s">
        <v>178</v>
      </c>
      <c r="L662" s="217" t="s">
        <v>178</v>
      </c>
      <c r="M662" s="217" t="s">
        <v>178</v>
      </c>
      <c r="N662" s="217" t="s">
        <v>178</v>
      </c>
      <c r="O662" s="217" t="s">
        <v>178</v>
      </c>
      <c r="P662" s="217" t="s">
        <v>178</v>
      </c>
      <c r="Q662" s="217" t="s">
        <v>178</v>
      </c>
      <c r="R662" s="217" t="s">
        <v>178</v>
      </c>
      <c r="S662" s="217" t="s">
        <v>178</v>
      </c>
      <c r="T662" s="217" t="s">
        <v>178</v>
      </c>
      <c r="U662" s="217" t="s">
        <v>178</v>
      </c>
      <c r="V662" s="217" t="s">
        <v>178</v>
      </c>
      <c r="W662" s="217" t="s">
        <v>178</v>
      </c>
      <c r="X662" s="217" t="s">
        <v>178</v>
      </c>
      <c r="Y662" s="217" t="s">
        <v>178</v>
      </c>
      <c r="Z662" s="217" t="s">
        <v>178</v>
      </c>
      <c r="AA662" s="217" t="s">
        <v>178</v>
      </c>
      <c r="AB662" s="217" t="s">
        <v>178</v>
      </c>
      <c r="AC662" s="217" t="s">
        <v>178</v>
      </c>
      <c r="AD662" s="217" t="s">
        <v>178</v>
      </c>
      <c r="AE662" s="267" t="s">
        <v>602</v>
      </c>
      <c r="AF662" s="217" t="s">
        <v>178</v>
      </c>
      <c r="AG662" s="217" t="s">
        <v>178</v>
      </c>
      <c r="AH662" s="217" t="s">
        <v>178</v>
      </c>
      <c r="AI662" s="217" t="s">
        <v>178</v>
      </c>
      <c r="AJ662" s="647" t="s">
        <v>178</v>
      </c>
    </row>
    <row r="663" spans="1:36" ht="15" customHeight="1" x14ac:dyDescent="0.2">
      <c r="A663" s="33"/>
      <c r="B663" s="218"/>
      <c r="C663" s="218"/>
      <c r="D663" s="218"/>
      <c r="E663" s="218"/>
      <c r="F663" s="218"/>
      <c r="G663" s="217"/>
      <c r="H663" s="217"/>
      <c r="I663" s="217"/>
      <c r="J663" s="217"/>
      <c r="K663" s="217"/>
      <c r="L663" s="217"/>
      <c r="M663" s="217"/>
      <c r="N663" s="217"/>
      <c r="O663" s="217"/>
      <c r="P663" s="217"/>
      <c r="Q663" s="217"/>
      <c r="R663" s="217"/>
      <c r="S663" s="217"/>
      <c r="T663" s="217"/>
      <c r="U663" s="217"/>
      <c r="V663" s="217"/>
      <c r="W663" s="217"/>
      <c r="X663" s="217"/>
      <c r="Y663" s="217"/>
      <c r="Z663" s="217"/>
      <c r="AA663" s="217"/>
      <c r="AB663" s="217"/>
      <c r="AC663" s="217"/>
      <c r="AD663" s="217"/>
      <c r="AE663" s="267"/>
      <c r="AF663" s="217"/>
      <c r="AG663" s="217"/>
      <c r="AH663" s="217"/>
      <c r="AI663" s="217"/>
      <c r="AJ663" s="647"/>
    </row>
    <row r="664" spans="1:36" ht="15" customHeight="1" x14ac:dyDescent="0.2">
      <c r="A664" s="33"/>
      <c r="B664" s="216"/>
      <c r="C664" s="216"/>
      <c r="D664" s="216" t="s">
        <v>16</v>
      </c>
      <c r="E664" s="216"/>
      <c r="F664" s="216"/>
      <c r="G664" s="215">
        <v>44091.249518968973</v>
      </c>
      <c r="H664" s="215">
        <v>38111.497293171582</v>
      </c>
      <c r="I664" s="215">
        <v>41467.776504381654</v>
      </c>
      <c r="J664" s="215">
        <v>39259.663534506501</v>
      </c>
      <c r="K664" s="215">
        <v>23554.035399240049</v>
      </c>
      <c r="L664" s="215">
        <v>45217.776958439303</v>
      </c>
      <c r="M664" s="215">
        <v>15143.219361864089</v>
      </c>
      <c r="N664" s="215">
        <v>45363.20426720861</v>
      </c>
      <c r="O664" s="215">
        <v>20595.84474154847</v>
      </c>
      <c r="P664" s="215">
        <v>32254.882182189824</v>
      </c>
      <c r="Q664" s="215">
        <v>43512.997630768747</v>
      </c>
      <c r="R664" s="215">
        <v>37469.530560423518</v>
      </c>
      <c r="S664" s="215">
        <v>23475.551404595597</v>
      </c>
      <c r="T664" s="215">
        <v>49070.127233788437</v>
      </c>
      <c r="U664" s="215">
        <v>32833.439848390808</v>
      </c>
      <c r="V664" s="215">
        <v>36495.294624502101</v>
      </c>
      <c r="W664" s="215">
        <v>24211.036874012174</v>
      </c>
      <c r="X664" s="215">
        <v>39259.663534506501</v>
      </c>
      <c r="Y664" s="215">
        <v>21008.134674428802</v>
      </c>
      <c r="Z664" s="215">
        <v>15341.989124793708</v>
      </c>
      <c r="AA664" s="215">
        <v>41255.748556661463</v>
      </c>
      <c r="AB664" s="215">
        <v>39212.77700885907</v>
      </c>
      <c r="AC664" s="215">
        <v>26428.871670559533</v>
      </c>
      <c r="AD664" s="215">
        <v>37706.970800155366</v>
      </c>
      <c r="AE664" s="215">
        <v>48632.01371858707</v>
      </c>
      <c r="AF664" s="215">
        <v>40550.496970412685</v>
      </c>
      <c r="AG664" s="215">
        <v>32594.405285519584</v>
      </c>
      <c r="AH664" s="215">
        <v>39437.025288100522</v>
      </c>
      <c r="AI664" s="215">
        <v>38559.158595454108</v>
      </c>
      <c r="AJ664" s="648">
        <v>36250.083872098985</v>
      </c>
    </row>
    <row r="665" spans="1:36" ht="15" customHeight="1" x14ac:dyDescent="0.2">
      <c r="A665" s="33"/>
      <c r="B665" s="216"/>
      <c r="C665" s="216"/>
      <c r="D665" s="216" t="s">
        <v>17</v>
      </c>
      <c r="E665" s="216"/>
      <c r="F665" s="216"/>
      <c r="G665" s="215">
        <v>24342.769072652696</v>
      </c>
      <c r="H665" s="215">
        <v>17134.093768727111</v>
      </c>
      <c r="I665" s="215">
        <v>23964.278587425189</v>
      </c>
      <c r="J665" s="215">
        <v>28125.879668778907</v>
      </c>
      <c r="K665" s="215">
        <v>8237.9101251906559</v>
      </c>
      <c r="L665" s="215">
        <v>20494.628562653816</v>
      </c>
      <c r="M665" s="215">
        <v>5749.4293373403816</v>
      </c>
      <c r="N665" s="215">
        <v>20546.496289865234</v>
      </c>
      <c r="O665" s="215">
        <v>9217.2064174769675</v>
      </c>
      <c r="P665" s="215">
        <v>18402.371463079551</v>
      </c>
      <c r="Q665" s="215">
        <v>21064.725328613622</v>
      </c>
      <c r="R665" s="215">
        <v>18911.006257506266</v>
      </c>
      <c r="S665" s="215">
        <v>10217.842254548828</v>
      </c>
      <c r="T665" s="215">
        <v>18471.252297737363</v>
      </c>
      <c r="U665" s="215">
        <v>16220.813944959953</v>
      </c>
      <c r="V665" s="215">
        <v>19261.933577442131</v>
      </c>
      <c r="W665" s="215">
        <v>17142.023962122516</v>
      </c>
      <c r="X665" s="215">
        <v>28125.879668778907</v>
      </c>
      <c r="Y665" s="215">
        <v>14410.874767797935</v>
      </c>
      <c r="Z665" s="215">
        <v>9669.5121826173709</v>
      </c>
      <c r="AA665" s="215">
        <v>26425.583112526154</v>
      </c>
      <c r="AB665" s="215">
        <v>18031.40463241738</v>
      </c>
      <c r="AC665" s="215">
        <v>10512.998794549949</v>
      </c>
      <c r="AD665" s="215">
        <v>16023.429163568935</v>
      </c>
      <c r="AE665" s="215">
        <v>16374.036966903841</v>
      </c>
      <c r="AF665" s="215">
        <v>23945.790114215284</v>
      </c>
      <c r="AG665" s="215">
        <v>11387.190804035825</v>
      </c>
      <c r="AH665" s="215">
        <v>6835.3586033860111</v>
      </c>
      <c r="AI665" s="215">
        <v>25477.445764551878</v>
      </c>
      <c r="AJ665" s="648">
        <v>27891.353890118127</v>
      </c>
    </row>
    <row r="666" spans="1:36" ht="15" customHeight="1" x14ac:dyDescent="0.2">
      <c r="A666" s="33"/>
      <c r="B666" s="216"/>
      <c r="C666" s="216"/>
      <c r="D666" s="216" t="s">
        <v>18</v>
      </c>
      <c r="E666" s="216"/>
      <c r="F666" s="216"/>
      <c r="G666" s="215">
        <v>13563.37389691661</v>
      </c>
      <c r="H666" s="215">
        <v>18500.175808573036</v>
      </c>
      <c r="I666" s="215">
        <v>18766.856892009324</v>
      </c>
      <c r="J666" s="215">
        <v>25667.61333853133</v>
      </c>
      <c r="K666" s="215">
        <v>28181.138335414616</v>
      </c>
      <c r="L666" s="215">
        <v>16671.660076849064</v>
      </c>
      <c r="M666" s="215">
        <v>15341.172294467851</v>
      </c>
      <c r="N666" s="215">
        <v>18767.645555250714</v>
      </c>
      <c r="O666" s="215">
        <v>19661.19748617096</v>
      </c>
      <c r="P666" s="215">
        <v>23944.776692293854</v>
      </c>
      <c r="Q666" s="215">
        <v>20631.717796893779</v>
      </c>
      <c r="R666" s="215">
        <v>14471.137638033026</v>
      </c>
      <c r="S666" s="215">
        <v>19588.482998016847</v>
      </c>
      <c r="T666" s="215">
        <v>28823.176088671527</v>
      </c>
      <c r="U666" s="215">
        <v>22882.436241829921</v>
      </c>
      <c r="V666" s="215">
        <v>22203.808098730231</v>
      </c>
      <c r="W666" s="215">
        <v>11000.249986074003</v>
      </c>
      <c r="X666" s="215">
        <v>25667.61333853133</v>
      </c>
      <c r="Y666" s="215">
        <v>14737.808171794622</v>
      </c>
      <c r="Z666" s="215">
        <v>16358.379270456449</v>
      </c>
      <c r="AA666" s="215">
        <v>16038.075283097951</v>
      </c>
      <c r="AB666" s="215">
        <v>15516.706333138911</v>
      </c>
      <c r="AC666" s="215">
        <v>12388.261368503765</v>
      </c>
      <c r="AD666" s="215">
        <v>20341.902025436317</v>
      </c>
      <c r="AE666" s="215">
        <v>20576.243166391214</v>
      </c>
      <c r="AF666" s="215">
        <v>17694.133059476866</v>
      </c>
      <c r="AG666" s="215">
        <v>22830.992979183175</v>
      </c>
      <c r="AH666" s="215">
        <v>52411.178161574047</v>
      </c>
      <c r="AI666" s="215">
        <v>37756.151796471808</v>
      </c>
      <c r="AJ666" s="648">
        <v>36299.007436777058</v>
      </c>
    </row>
    <row r="667" spans="1:36" ht="15" customHeight="1" x14ac:dyDescent="0.2">
      <c r="A667" s="33"/>
      <c r="B667" s="216"/>
      <c r="C667" s="216"/>
      <c r="D667" s="216" t="s">
        <v>19</v>
      </c>
      <c r="E667" s="216"/>
      <c r="F667" s="216"/>
      <c r="G667" s="215">
        <v>4.622264255170619E-9</v>
      </c>
      <c r="H667" s="215">
        <v>1.1388194720886006E-8</v>
      </c>
      <c r="I667" s="215">
        <v>6.589386777505463E-9</v>
      </c>
      <c r="J667" s="215">
        <v>1.3915190806155286E-8</v>
      </c>
      <c r="K667" s="215">
        <v>2.3505197215445554E-8</v>
      </c>
      <c r="L667" s="215">
        <v>9.0670513136159413E-9</v>
      </c>
      <c r="M667" s="215">
        <v>1.2460193006111701E-8</v>
      </c>
      <c r="N667" s="215">
        <v>1.0455989090020962E-8</v>
      </c>
      <c r="O667" s="215">
        <v>1.6564684969343047E-8</v>
      </c>
      <c r="P667" s="215">
        <v>1.3488208158828309E-8</v>
      </c>
      <c r="Q667" s="215">
        <v>1.3081893302929637E-8</v>
      </c>
      <c r="R667" s="215">
        <v>5.6517281841967079E-9</v>
      </c>
      <c r="S667" s="215">
        <v>1.5010828720086216E-8</v>
      </c>
      <c r="T667" s="215">
        <v>2.0753743162209767E-8</v>
      </c>
      <c r="U667" s="215">
        <v>1.3037513709182667E-8</v>
      </c>
      <c r="V667" s="215">
        <v>1.4795186271951681E-8</v>
      </c>
      <c r="W667" s="215">
        <v>7.4611220090677067E-9</v>
      </c>
      <c r="X667" s="215">
        <v>1.3915190806155286E-8</v>
      </c>
      <c r="Y667" s="215">
        <v>1.0833696775818037E-8</v>
      </c>
      <c r="Z667" s="215">
        <v>1.2108531253427016E-8</v>
      </c>
      <c r="AA667" s="215">
        <v>7.6054005517993432E-9</v>
      </c>
      <c r="AB667" s="215">
        <v>7.1560420690885027E-9</v>
      </c>
      <c r="AC667" s="215">
        <v>7.5670749221061338E-9</v>
      </c>
      <c r="AD667" s="215">
        <v>1.3873451859663541E-8</v>
      </c>
      <c r="AE667" s="215">
        <v>1.0625711944097805E-8</v>
      </c>
      <c r="AF667" s="215">
        <v>6.6667302621011216E-9</v>
      </c>
      <c r="AG667" s="215">
        <v>1.78437233214004E-8</v>
      </c>
      <c r="AH667" s="215">
        <v>4.3900059049488183E-8</v>
      </c>
      <c r="AI667" s="215">
        <v>1.9391059367906226E-8</v>
      </c>
      <c r="AJ667" s="648">
        <v>2.1200504190566746E-8</v>
      </c>
    </row>
    <row r="668" spans="1:36" ht="15" customHeight="1" x14ac:dyDescent="0.2">
      <c r="A668" s="165"/>
      <c r="B668" s="216"/>
      <c r="C668" s="216"/>
      <c r="D668" s="216" t="s">
        <v>20</v>
      </c>
      <c r="E668" s="216"/>
      <c r="F668" s="216"/>
      <c r="G668" s="215">
        <v>4.2797487079099537E-18</v>
      </c>
      <c r="H668" s="215">
        <v>1.4274220690499673E-17</v>
      </c>
      <c r="I668" s="215">
        <v>6.7380126716229391E-18</v>
      </c>
      <c r="J668" s="215">
        <v>9.5462955872403676E-18</v>
      </c>
      <c r="K668" s="215">
        <v>1.5323908417068888E-17</v>
      </c>
      <c r="L668" s="215">
        <v>9.9860803184565593E-18</v>
      </c>
      <c r="M668" s="215">
        <v>1.0520892346047295E-17</v>
      </c>
      <c r="N668" s="215">
        <v>8.8630782065194064E-18</v>
      </c>
      <c r="O668" s="215">
        <v>9.6763516240873198E-18</v>
      </c>
      <c r="P668" s="215">
        <v>9.2062342895304395E-18</v>
      </c>
      <c r="Q668" s="215">
        <v>2.719993744029728E-17</v>
      </c>
      <c r="R668" s="215">
        <v>4.7085102972134331E-18</v>
      </c>
      <c r="S668" s="215">
        <v>1.0608050718914061E-17</v>
      </c>
      <c r="T668" s="215">
        <v>3.5685551726249183E-17</v>
      </c>
      <c r="U668" s="215">
        <v>1.6428712781976926E-17</v>
      </c>
      <c r="V668" s="215">
        <v>2.0442093828369902E-17</v>
      </c>
      <c r="W668" s="215">
        <v>7.016363622444969E-18</v>
      </c>
      <c r="X668" s="215">
        <v>9.5462955872403676E-18</v>
      </c>
      <c r="Y668" s="215">
        <v>1.7300545257597539E-17</v>
      </c>
      <c r="Z668" s="215">
        <v>8.1228686413915946E-18</v>
      </c>
      <c r="AA668" s="215">
        <v>2.8636553854397494E-18</v>
      </c>
      <c r="AB668" s="215">
        <v>1.1454621541758996E-18</v>
      </c>
      <c r="AC668" s="215">
        <v>7.4439848215675205E-18</v>
      </c>
      <c r="AD668" s="215">
        <v>1.9232826090009135E-17</v>
      </c>
      <c r="AE668" s="215">
        <v>1.0683637399525218E-17</v>
      </c>
      <c r="AF668" s="215">
        <v>4.5377923800045246E-18</v>
      </c>
      <c r="AG668" s="215">
        <v>2.3409293149794908E-17</v>
      </c>
      <c r="AH668" s="215">
        <v>8.6786049067421257E-18</v>
      </c>
      <c r="AI668" s="215">
        <v>2.019244182040849E-18</v>
      </c>
      <c r="AJ668" s="648">
        <v>1.5209891241346648E-18</v>
      </c>
    </row>
    <row r="669" spans="1:36" ht="15" customHeight="1" x14ac:dyDescent="0.2">
      <c r="A669" s="165"/>
      <c r="B669" s="216"/>
      <c r="C669" s="216"/>
      <c r="D669" s="216" t="s">
        <v>22</v>
      </c>
      <c r="E669" s="216"/>
      <c r="F669" s="216"/>
      <c r="G669" s="215">
        <v>13124.990921543063</v>
      </c>
      <c r="H669" s="215">
        <v>28826.192437058638</v>
      </c>
      <c r="I669" s="215">
        <v>16557.208798907748</v>
      </c>
      <c r="J669" s="215">
        <v>10849.081456272808</v>
      </c>
      <c r="K669" s="215">
        <v>46146.847463707876</v>
      </c>
      <c r="L669" s="215">
        <v>17489.506669618742</v>
      </c>
      <c r="M669" s="215">
        <v>65545.58229682922</v>
      </c>
      <c r="N669" s="215">
        <v>16933.312353465004</v>
      </c>
      <c r="O669" s="215">
        <v>52962.627739826108</v>
      </c>
      <c r="P669" s="215">
        <v>29256.328174445818</v>
      </c>
      <c r="Q669" s="215">
        <v>21426.847366140908</v>
      </c>
      <c r="R669" s="215">
        <v>31627.126780590454</v>
      </c>
      <c r="S669" s="215">
        <v>46953.888989659856</v>
      </c>
      <c r="T669" s="215">
        <v>10920.604792398135</v>
      </c>
      <c r="U669" s="215">
        <v>30037.706821435848</v>
      </c>
      <c r="V669" s="215">
        <v>22542.314401313371</v>
      </c>
      <c r="W669" s="215">
        <v>50416.602898627782</v>
      </c>
      <c r="X669" s="215">
        <v>10849.081456272808</v>
      </c>
      <c r="Y669" s="215">
        <v>47173.748686091683</v>
      </c>
      <c r="Z669" s="215">
        <v>62488.190019591049</v>
      </c>
      <c r="AA669" s="215">
        <v>11430.17967327449</v>
      </c>
      <c r="AB669" s="215">
        <v>28177.80236249273</v>
      </c>
      <c r="AC669" s="215">
        <v>55162.44740809693</v>
      </c>
      <c r="AD669" s="215">
        <v>27754.814714373959</v>
      </c>
      <c r="AE669" s="215">
        <v>15597.295498001808</v>
      </c>
      <c r="AF669" s="215">
        <v>19216.152432549967</v>
      </c>
      <c r="AG669" s="215">
        <v>37168.701293115366</v>
      </c>
      <c r="AH669" s="215">
        <v>10086.788227061701</v>
      </c>
      <c r="AI669" s="215">
        <v>3368.7812842696385</v>
      </c>
      <c r="AJ669" s="648">
        <v>5292.2068460740256</v>
      </c>
    </row>
    <row r="670" spans="1:36" ht="15" customHeight="1" x14ac:dyDescent="0.2">
      <c r="A670" s="165"/>
      <c r="B670" s="216"/>
      <c r="C670" s="216"/>
      <c r="D670" s="216" t="s">
        <v>180</v>
      </c>
      <c r="E670" s="216"/>
      <c r="F670" s="216"/>
      <c r="G670" s="215">
        <v>0</v>
      </c>
      <c r="H670" s="215">
        <v>0</v>
      </c>
      <c r="I670" s="215">
        <v>0</v>
      </c>
      <c r="J670" s="215">
        <v>0</v>
      </c>
      <c r="K670" s="215">
        <v>0</v>
      </c>
      <c r="L670" s="215">
        <v>0</v>
      </c>
      <c r="M670" s="215">
        <v>0</v>
      </c>
      <c r="N670" s="215">
        <v>0</v>
      </c>
      <c r="O670" s="215">
        <v>0</v>
      </c>
      <c r="P670" s="215">
        <v>0</v>
      </c>
      <c r="Q670" s="215">
        <v>0</v>
      </c>
      <c r="R670" s="215">
        <v>0</v>
      </c>
      <c r="S670" s="215">
        <v>0</v>
      </c>
      <c r="T670" s="215">
        <v>0</v>
      </c>
      <c r="U670" s="215">
        <v>0</v>
      </c>
      <c r="V670" s="215">
        <v>0</v>
      </c>
      <c r="W670" s="215">
        <v>0</v>
      </c>
      <c r="X670" s="215">
        <v>0</v>
      </c>
      <c r="Y670" s="215">
        <v>0</v>
      </c>
      <c r="Z670" s="215">
        <v>0</v>
      </c>
      <c r="AA670" s="215">
        <v>0</v>
      </c>
      <c r="AB670" s="215">
        <v>0</v>
      </c>
      <c r="AC670" s="215">
        <v>0</v>
      </c>
      <c r="AD670" s="215">
        <v>0</v>
      </c>
      <c r="AE670" s="215">
        <v>0</v>
      </c>
      <c r="AF670" s="215">
        <v>0</v>
      </c>
      <c r="AG670" s="215">
        <v>0</v>
      </c>
      <c r="AH670" s="215">
        <v>0</v>
      </c>
      <c r="AI670" s="215">
        <v>0</v>
      </c>
      <c r="AJ670" s="648">
        <v>0</v>
      </c>
    </row>
    <row r="671" spans="1:36" ht="15" customHeight="1" x14ac:dyDescent="0.2">
      <c r="A671" s="165"/>
      <c r="B671" s="216"/>
      <c r="C671" s="216"/>
      <c r="D671" s="216"/>
      <c r="E671" s="216"/>
      <c r="F671" s="216"/>
      <c r="G671" s="215"/>
      <c r="H671" s="215"/>
      <c r="I671" s="215"/>
      <c r="J671" s="215"/>
      <c r="K671" s="215"/>
      <c r="L671" s="215"/>
      <c r="M671" s="215"/>
      <c r="N671" s="215"/>
      <c r="O671" s="215"/>
      <c r="P671" s="215"/>
      <c r="Q671" s="215"/>
      <c r="R671" s="215"/>
      <c r="S671" s="215"/>
      <c r="T671" s="215"/>
      <c r="U671" s="215"/>
      <c r="V671" s="215"/>
      <c r="W671" s="215"/>
      <c r="X671" s="215"/>
      <c r="Y671" s="215"/>
      <c r="Z671" s="215"/>
      <c r="AA671" s="215"/>
      <c r="AB671" s="215"/>
      <c r="AC671" s="215"/>
      <c r="AD671" s="215"/>
      <c r="AE671" s="215"/>
      <c r="AF671" s="215"/>
      <c r="AG671" s="215"/>
      <c r="AH671" s="215"/>
      <c r="AI671" s="215"/>
      <c r="AJ671" s="648"/>
    </row>
    <row r="672" spans="1:36" ht="15" customHeight="1" x14ac:dyDescent="0.2">
      <c r="A672" s="165"/>
      <c r="B672" s="218"/>
      <c r="C672" s="218"/>
      <c r="D672" s="218" t="s">
        <v>557</v>
      </c>
      <c r="E672" s="218"/>
      <c r="F672" s="218"/>
      <c r="G672" s="214" t="s">
        <v>12</v>
      </c>
      <c r="H672" s="214" t="s">
        <v>12</v>
      </c>
      <c r="I672" s="214" t="s">
        <v>12</v>
      </c>
      <c r="J672" s="214" t="s">
        <v>12</v>
      </c>
      <c r="K672" s="214" t="s">
        <v>12</v>
      </c>
      <c r="L672" s="214" t="s">
        <v>12</v>
      </c>
      <c r="M672" s="214" t="s">
        <v>12</v>
      </c>
      <c r="N672" s="214" t="s">
        <v>12</v>
      </c>
      <c r="O672" s="214" t="s">
        <v>12</v>
      </c>
      <c r="P672" s="214" t="s">
        <v>12</v>
      </c>
      <c r="Q672" s="214" t="s">
        <v>12</v>
      </c>
      <c r="R672" s="214" t="s">
        <v>12</v>
      </c>
      <c r="S672" s="214" t="s">
        <v>12</v>
      </c>
      <c r="T672" s="214" t="s">
        <v>12</v>
      </c>
      <c r="U672" s="214" t="s">
        <v>12</v>
      </c>
      <c r="V672" s="214" t="s">
        <v>12</v>
      </c>
      <c r="W672" s="214" t="s">
        <v>12</v>
      </c>
      <c r="X672" s="214" t="s">
        <v>12</v>
      </c>
      <c r="Y672" s="214" t="s">
        <v>12</v>
      </c>
      <c r="Z672" s="214" t="s">
        <v>12</v>
      </c>
      <c r="AA672" s="214" t="s">
        <v>12</v>
      </c>
      <c r="AB672" s="214" t="s">
        <v>12</v>
      </c>
      <c r="AC672" s="214" t="s">
        <v>12</v>
      </c>
      <c r="AD672" s="214" t="s">
        <v>12</v>
      </c>
      <c r="AE672" s="214" t="s">
        <v>12</v>
      </c>
      <c r="AF672" s="214" t="s">
        <v>12</v>
      </c>
      <c r="AG672" s="214" t="s">
        <v>12</v>
      </c>
      <c r="AH672" s="214" t="s">
        <v>12</v>
      </c>
      <c r="AI672" s="214" t="s">
        <v>12</v>
      </c>
      <c r="AJ672" s="649" t="s">
        <v>12</v>
      </c>
    </row>
    <row r="673" spans="1:36" ht="15" customHeight="1" x14ac:dyDescent="0.2">
      <c r="A673" s="165"/>
      <c r="B673" s="216"/>
      <c r="C673" s="216"/>
      <c r="D673" s="216" t="s">
        <v>16</v>
      </c>
      <c r="E673" s="216"/>
      <c r="F673" s="216"/>
      <c r="G673" s="215">
        <v>222495326.83533579</v>
      </c>
      <c r="H673" s="215">
        <v>189312845.04788426</v>
      </c>
      <c r="I673" s="215">
        <v>208534097.05235398</v>
      </c>
      <c r="J673" s="215">
        <v>196221642.28367335</v>
      </c>
      <c r="K673" s="215">
        <v>118246170.55786686</v>
      </c>
      <c r="L673" s="215">
        <v>227666091.77714807</v>
      </c>
      <c r="M673" s="215">
        <v>75621663.405902386</v>
      </c>
      <c r="N673" s="215">
        <v>224524697.24807581</v>
      </c>
      <c r="O673" s="215">
        <v>103214356.85053465</v>
      </c>
      <c r="P673" s="215">
        <v>161745443.02010804</v>
      </c>
      <c r="Q673" s="215">
        <v>210401671.96721318</v>
      </c>
      <c r="R673" s="215">
        <v>185605010.29260984</v>
      </c>
      <c r="S673" s="215">
        <v>118146380.15239206</v>
      </c>
      <c r="T673" s="215">
        <v>245309733.76415998</v>
      </c>
      <c r="U673" s="215">
        <v>167084694.39083689</v>
      </c>
      <c r="V673" s="215">
        <v>183283159.36187515</v>
      </c>
      <c r="W673" s="215">
        <v>117896588.54417621</v>
      </c>
      <c r="X673" s="215">
        <v>196221642.28367335</v>
      </c>
      <c r="Y673" s="215">
        <v>106744713.54345098</v>
      </c>
      <c r="Z673" s="215">
        <v>76998956.457228169</v>
      </c>
      <c r="AA673" s="215">
        <v>210885180.33891481</v>
      </c>
      <c r="AB673" s="215">
        <v>196572122.25241256</v>
      </c>
      <c r="AC673" s="215">
        <v>127894776.10516247</v>
      </c>
      <c r="AD673" s="215">
        <v>187074523.06703234</v>
      </c>
      <c r="AE673" s="215">
        <v>240212085.04376787</v>
      </c>
      <c r="AF673" s="215">
        <v>203667616.01224583</v>
      </c>
      <c r="AG673" s="215">
        <v>158285180.92983931</v>
      </c>
      <c r="AH673" s="215">
        <v>199588064.6290926</v>
      </c>
      <c r="AI673" s="215">
        <v>194241242.57378948</v>
      </c>
      <c r="AJ673" s="648">
        <v>183062134.16999027</v>
      </c>
    </row>
    <row r="674" spans="1:36" ht="15" customHeight="1" x14ac:dyDescent="0.2">
      <c r="A674" s="165"/>
      <c r="B674" s="216"/>
      <c r="C674" s="216"/>
      <c r="D674" s="216" t="s">
        <v>17</v>
      </c>
      <c r="E674" s="216"/>
      <c r="F674" s="216"/>
      <c r="G674" s="215">
        <v>129813125.131916</v>
      </c>
      <c r="H674" s="215">
        <v>91371291.893021047</v>
      </c>
      <c r="I674" s="215">
        <v>127794742.07231268</v>
      </c>
      <c r="J674" s="215">
        <v>149987387.465716</v>
      </c>
      <c r="K674" s="215">
        <v>43930452.394926257</v>
      </c>
      <c r="L674" s="215">
        <v>109292076.59964877</v>
      </c>
      <c r="M674" s="215">
        <v>30660085.866884656</v>
      </c>
      <c r="N674" s="215">
        <v>109568672.56712924</v>
      </c>
      <c r="O674" s="215">
        <v>49152763.453802481</v>
      </c>
      <c r="P674" s="215">
        <v>98134659.304001063</v>
      </c>
      <c r="Q674" s="215">
        <v>112332241.93975306</v>
      </c>
      <c r="R674" s="215">
        <v>100847065.27631661</v>
      </c>
      <c r="S674" s="215">
        <v>54488872.289309494</v>
      </c>
      <c r="T674" s="215">
        <v>98501981.377424091</v>
      </c>
      <c r="U674" s="215">
        <v>86501028.05042769</v>
      </c>
      <c r="V674" s="215">
        <v>102718461.74559584</v>
      </c>
      <c r="W674" s="215">
        <v>91413581.378842711</v>
      </c>
      <c r="X674" s="215">
        <v>149987387.465716</v>
      </c>
      <c r="Y674" s="215">
        <v>76849132.648353517</v>
      </c>
      <c r="Z674" s="215">
        <v>51564782.592332631</v>
      </c>
      <c r="AA674" s="215">
        <v>140920185.25221896</v>
      </c>
      <c r="AB674" s="215">
        <v>96156397.77324371</v>
      </c>
      <c r="AC674" s="215">
        <v>56062858.911222339</v>
      </c>
      <c r="AD674" s="215">
        <v>85448430.654898271</v>
      </c>
      <c r="AE674" s="215">
        <v>87318123.232217744</v>
      </c>
      <c r="AF674" s="215">
        <v>127696148.25666532</v>
      </c>
      <c r="AG674" s="215">
        <v>60724678.459278569</v>
      </c>
      <c r="AH674" s="215">
        <v>36451040.51451996</v>
      </c>
      <c r="AI674" s="215">
        <v>135864036.05951679</v>
      </c>
      <c r="AJ674" s="648">
        <v>148736727.60195574</v>
      </c>
    </row>
    <row r="675" spans="1:36" ht="15" customHeight="1" x14ac:dyDescent="0.2">
      <c r="A675" s="165"/>
      <c r="B675" s="216"/>
      <c r="C675" s="216"/>
      <c r="D675" s="216" t="s">
        <v>18</v>
      </c>
      <c r="E675" s="216"/>
      <c r="F675" s="216"/>
      <c r="G675" s="215">
        <v>75492087.009031266</v>
      </c>
      <c r="H675" s="215">
        <v>103392454.75664793</v>
      </c>
      <c r="I675" s="215">
        <v>104444229.92547958</v>
      </c>
      <c r="J675" s="215">
        <v>143693794.64638281</v>
      </c>
      <c r="K675" s="215">
        <v>158190658.51723289</v>
      </c>
      <c r="L675" s="215">
        <v>92811693.542030379</v>
      </c>
      <c r="M675" s="215">
        <v>85708552.931583896</v>
      </c>
      <c r="N675" s="215">
        <v>104503445.72070111</v>
      </c>
      <c r="O675" s="215">
        <v>110477036.94615908</v>
      </c>
      <c r="P675" s="215">
        <v>133387937.61300594</v>
      </c>
      <c r="Q675" s="215">
        <v>115151834.23503119</v>
      </c>
      <c r="R675" s="215">
        <v>80461456.183666229</v>
      </c>
      <c r="S675" s="215">
        <v>109696337.7606862</v>
      </c>
      <c r="T675" s="215">
        <v>160471259.05827296</v>
      </c>
      <c r="U675" s="215">
        <v>128048016.96412192</v>
      </c>
      <c r="V675" s="215">
        <v>124393447.23771533</v>
      </c>
      <c r="W675" s="215">
        <v>61687765.466803335</v>
      </c>
      <c r="X675" s="215">
        <v>143693794.64638281</v>
      </c>
      <c r="Y675" s="215">
        <v>82517849.322405875</v>
      </c>
      <c r="Z675" s="215">
        <v>91716399.696175352</v>
      </c>
      <c r="AA675" s="215">
        <v>89153179.160989329</v>
      </c>
      <c r="AB675" s="215">
        <v>86274726.861440182</v>
      </c>
      <c r="AC675" s="215">
        <v>69381586.279673249</v>
      </c>
      <c r="AD675" s="215">
        <v>113896166.90087967</v>
      </c>
      <c r="AE675" s="215">
        <v>114898451.6689719</v>
      </c>
      <c r="AF675" s="215">
        <v>98527039.363840759</v>
      </c>
      <c r="AG675" s="215">
        <v>128673549.17486638</v>
      </c>
      <c r="AH675" s="215">
        <v>297301398.45289445</v>
      </c>
      <c r="AI675" s="215">
        <v>211624002.2105304</v>
      </c>
      <c r="AJ675" s="648">
        <v>203495853.62533692</v>
      </c>
    </row>
    <row r="676" spans="1:36" ht="15" customHeight="1" x14ac:dyDescent="0.2">
      <c r="A676" s="165"/>
      <c r="B676" s="216"/>
      <c r="C676" s="216"/>
      <c r="D676" s="216" t="s">
        <v>19</v>
      </c>
      <c r="E676" s="216"/>
      <c r="F676" s="216"/>
      <c r="G676" s="215">
        <v>2.4690031373442759E-5</v>
      </c>
      <c r="H676" s="215">
        <v>6.1667340437148081E-5</v>
      </c>
      <c r="I676" s="215">
        <v>3.5201345283842226E-5</v>
      </c>
      <c r="J676" s="215">
        <v>7.5611002853328459E-5</v>
      </c>
      <c r="K676" s="215">
        <v>1.2802905021952327E-4</v>
      </c>
      <c r="L676" s="215">
        <v>4.8706630510849549E-5</v>
      </c>
      <c r="M676" s="215">
        <v>6.7444001953988431E-5</v>
      </c>
      <c r="N676" s="215">
        <v>5.6204144239231364E-5</v>
      </c>
      <c r="O676" s="215">
        <v>9.0338996751251796E-5</v>
      </c>
      <c r="P676" s="215">
        <v>7.2570862285639137E-5</v>
      </c>
      <c r="Q676" s="215">
        <v>7.0674375381177946E-5</v>
      </c>
      <c r="R676" s="215">
        <v>3.0152120568948429E-5</v>
      </c>
      <c r="S676" s="215">
        <v>8.1524327884054381E-5</v>
      </c>
      <c r="T676" s="215">
        <v>1.1172352554833657E-4</v>
      </c>
      <c r="U676" s="215">
        <v>7.0773457426687899E-5</v>
      </c>
      <c r="V676" s="215">
        <v>8.0441065536297144E-5</v>
      </c>
      <c r="W676" s="215">
        <v>4.0627736060324158E-5</v>
      </c>
      <c r="X676" s="215">
        <v>7.5611002853328459E-5</v>
      </c>
      <c r="Y676" s="215">
        <v>5.8829570932629809E-5</v>
      </c>
      <c r="Z676" s="215">
        <v>6.5884357590300749E-5</v>
      </c>
      <c r="AA676" s="215">
        <v>4.0662047251223189E-5</v>
      </c>
      <c r="AB676" s="215">
        <v>3.8266969638186024E-5</v>
      </c>
      <c r="AC676" s="215">
        <v>4.1133150934282082E-5</v>
      </c>
      <c r="AD676" s="215">
        <v>7.5352209149408804E-5</v>
      </c>
      <c r="AE676" s="215">
        <v>5.743263241316953E-5</v>
      </c>
      <c r="AF676" s="215">
        <v>3.5706095949044676E-5</v>
      </c>
      <c r="AG676" s="215">
        <v>9.7774374148497926E-5</v>
      </c>
      <c r="AH676" s="215">
        <v>2.423754377371112E-4</v>
      </c>
      <c r="AI676" s="215">
        <v>1.0565657984017168E-4</v>
      </c>
      <c r="AJ676" s="648">
        <v>1.1547412008054773E-4</v>
      </c>
    </row>
    <row r="677" spans="1:36" ht="15" customHeight="1" x14ac:dyDescent="0.2">
      <c r="A677" s="165"/>
      <c r="B677" s="216"/>
      <c r="C677" s="216"/>
      <c r="D677" s="216" t="s">
        <v>20</v>
      </c>
      <c r="E677" s="216"/>
      <c r="F677" s="216"/>
      <c r="G677" s="215">
        <v>2.2906911073371424E-14</v>
      </c>
      <c r="H677" s="215">
        <v>7.6401285756480005E-14</v>
      </c>
      <c r="I677" s="215">
        <v>3.6064513973647055E-14</v>
      </c>
      <c r="J677" s="215">
        <v>5.1095557010828614E-14</v>
      </c>
      <c r="K677" s="215">
        <v>8.2019630441739127E-14</v>
      </c>
      <c r="L677" s="215">
        <v>5.3449459171199993E-14</v>
      </c>
      <c r="M677" s="215">
        <v>5.6311985079402963E-14</v>
      </c>
      <c r="N677" s="215">
        <v>4.7438706842258834E-14</v>
      </c>
      <c r="O677" s="215">
        <v>5.1791668458938186E-14</v>
      </c>
      <c r="P677" s="215">
        <v>4.9275414185213791E-14</v>
      </c>
      <c r="Q677" s="215">
        <v>1.4558484403408695E-13</v>
      </c>
      <c r="R677" s="215">
        <v>2.5201813009949995E-14</v>
      </c>
      <c r="S677" s="215">
        <v>5.6778491230305871E-14</v>
      </c>
      <c r="T677" s="215">
        <v>1.9100321439119999E-13</v>
      </c>
      <c r="U677" s="215">
        <v>8.7932981217135501E-14</v>
      </c>
      <c r="V677" s="215">
        <v>1.0941418700928E-13</v>
      </c>
      <c r="W677" s="215">
        <v>3.7554358568000002E-14</v>
      </c>
      <c r="X677" s="215">
        <v>5.1095557010828614E-14</v>
      </c>
      <c r="Y677" s="215">
        <v>9.2599374118430782E-14</v>
      </c>
      <c r="Z677" s="215">
        <v>4.3476811917749999E-14</v>
      </c>
      <c r="AA677" s="215">
        <v>1.5327418438800001E-14</v>
      </c>
      <c r="AB677" s="215">
        <v>6.1309673755199997E-15</v>
      </c>
      <c r="AC677" s="215">
        <v>3.9843156684413806E-14</v>
      </c>
      <c r="AD677" s="215">
        <v>1.0294170686217931E-13</v>
      </c>
      <c r="AE677" s="215">
        <v>5.7183061098600002E-14</v>
      </c>
      <c r="AF677" s="215">
        <v>2.4288063064559996E-14</v>
      </c>
      <c r="AG677" s="215">
        <v>1.2529581362610161E-13</v>
      </c>
      <c r="AH677" s="215">
        <v>4.645133263834834E-14</v>
      </c>
      <c r="AI677" s="215">
        <v>1.0807795053000003E-14</v>
      </c>
      <c r="AJ677" s="648">
        <v>8.1409365334285685E-15</v>
      </c>
    </row>
    <row r="678" spans="1:36" ht="15" customHeight="1" x14ac:dyDescent="0.2">
      <c r="A678" s="165"/>
      <c r="B678" s="216"/>
      <c r="C678" s="216"/>
      <c r="D678" s="216" t="s">
        <v>22</v>
      </c>
      <c r="E678" s="216"/>
      <c r="F678" s="216"/>
      <c r="G678" s="215">
        <v>79845189.558522135</v>
      </c>
      <c r="H678" s="215">
        <v>173126997.64738789</v>
      </c>
      <c r="I678" s="215">
        <v>101248652.48499662</v>
      </c>
      <c r="J678" s="215">
        <v>68631115.794225097</v>
      </c>
      <c r="K678" s="215">
        <v>285972845.11489546</v>
      </c>
      <c r="L678" s="215">
        <v>104311894.55032718</v>
      </c>
      <c r="M678" s="215">
        <v>398014402.56582785</v>
      </c>
      <c r="N678" s="215">
        <v>100188735.42049935</v>
      </c>
      <c r="O678" s="215">
        <v>327367929.89997715</v>
      </c>
      <c r="P678" s="215">
        <v>173497870.75097206</v>
      </c>
      <c r="Q678" s="215">
        <v>136419678.49920616</v>
      </c>
      <c r="R678" s="215">
        <v>183620334.63800219</v>
      </c>
      <c r="S678" s="215">
        <v>295688504.78965837</v>
      </c>
      <c r="T678" s="215">
        <v>65314886.226231433</v>
      </c>
      <c r="U678" s="215">
        <v>180986641.85936922</v>
      </c>
      <c r="V678" s="215">
        <v>143134752.35435614</v>
      </c>
      <c r="W678" s="215">
        <v>311168817.28454202</v>
      </c>
      <c r="X678" s="215">
        <v>68631115.794225097</v>
      </c>
      <c r="Y678" s="215">
        <v>295548889.51753527</v>
      </c>
      <c r="Z678" s="215">
        <v>388017603.76723039</v>
      </c>
      <c r="AA678" s="215">
        <v>68967482.961124703</v>
      </c>
      <c r="AB678" s="215">
        <v>170583823.62764806</v>
      </c>
      <c r="AC678" s="215">
        <v>340671261.05001271</v>
      </c>
      <c r="AD678" s="215">
        <v>168647718.71429119</v>
      </c>
      <c r="AE678" s="215">
        <v>93337272.276788384</v>
      </c>
      <c r="AF678" s="215">
        <v>114194861.04321392</v>
      </c>
      <c r="AG678" s="215">
        <v>235659270.56404284</v>
      </c>
      <c r="AH678" s="215">
        <v>62963544.550319575</v>
      </c>
      <c r="AI678" s="215">
        <v>20771362.890842959</v>
      </c>
      <c r="AJ678" s="648">
        <v>32552703.135153618</v>
      </c>
    </row>
    <row r="679" spans="1:36" ht="15" customHeight="1" x14ac:dyDescent="0.2">
      <c r="A679" s="165"/>
      <c r="B679" s="216"/>
      <c r="C679" s="216"/>
      <c r="D679" s="216" t="s">
        <v>181</v>
      </c>
      <c r="E679" s="216"/>
      <c r="F679" s="216"/>
      <c r="G679" s="215">
        <v>0</v>
      </c>
      <c r="H679" s="215">
        <v>0</v>
      </c>
      <c r="I679" s="215">
        <v>0</v>
      </c>
      <c r="J679" s="215">
        <v>0</v>
      </c>
      <c r="K679" s="215">
        <v>0</v>
      </c>
      <c r="L679" s="215">
        <v>0</v>
      </c>
      <c r="M679" s="215">
        <v>0</v>
      </c>
      <c r="N679" s="215">
        <v>0</v>
      </c>
      <c r="O679" s="215">
        <v>0</v>
      </c>
      <c r="P679" s="215">
        <v>0</v>
      </c>
      <c r="Q679" s="215">
        <v>0</v>
      </c>
      <c r="R679" s="215">
        <v>0</v>
      </c>
      <c r="S679" s="215">
        <v>0</v>
      </c>
      <c r="T679" s="215">
        <v>0</v>
      </c>
      <c r="U679" s="215">
        <v>0</v>
      </c>
      <c r="V679" s="215">
        <v>0</v>
      </c>
      <c r="W679" s="215">
        <v>0</v>
      </c>
      <c r="X679" s="215">
        <v>0</v>
      </c>
      <c r="Y679" s="215">
        <v>0</v>
      </c>
      <c r="Z679" s="215">
        <v>0</v>
      </c>
      <c r="AA679" s="215">
        <v>0</v>
      </c>
      <c r="AB679" s="215">
        <v>0</v>
      </c>
      <c r="AC679" s="215">
        <v>0</v>
      </c>
      <c r="AD679" s="215">
        <v>0</v>
      </c>
      <c r="AE679" s="215">
        <v>0</v>
      </c>
      <c r="AF679" s="215">
        <v>0</v>
      </c>
      <c r="AG679" s="215">
        <v>0</v>
      </c>
      <c r="AH679" s="215">
        <v>0</v>
      </c>
      <c r="AI679" s="215">
        <v>0</v>
      </c>
      <c r="AJ679" s="648">
        <v>0</v>
      </c>
    </row>
    <row r="680" spans="1:36" ht="15" customHeight="1" x14ac:dyDescent="0.2">
      <c r="A680" s="165"/>
      <c r="B680" s="216"/>
      <c r="C680" s="216"/>
      <c r="D680" s="216" t="s">
        <v>182</v>
      </c>
      <c r="E680" s="216"/>
      <c r="F680" s="216"/>
      <c r="G680" s="215">
        <v>167596.34260476194</v>
      </c>
      <c r="H680" s="215">
        <v>0</v>
      </c>
      <c r="I680" s="215">
        <v>0</v>
      </c>
      <c r="J680" s="215">
        <v>0</v>
      </c>
      <c r="K680" s="215">
        <v>0</v>
      </c>
      <c r="L680" s="215">
        <v>0</v>
      </c>
      <c r="M680" s="215">
        <v>0</v>
      </c>
      <c r="N680" s="215">
        <v>0</v>
      </c>
      <c r="O680" s="215">
        <v>0</v>
      </c>
      <c r="P680" s="215">
        <v>0</v>
      </c>
      <c r="Q680" s="215">
        <v>5037230.2236763574</v>
      </c>
      <c r="R680" s="215">
        <v>0</v>
      </c>
      <c r="S680" s="215">
        <v>0</v>
      </c>
      <c r="T680" s="215">
        <v>0</v>
      </c>
      <c r="U680" s="215">
        <v>0</v>
      </c>
      <c r="V680" s="215">
        <v>0</v>
      </c>
      <c r="W680" s="215">
        <v>0</v>
      </c>
      <c r="X680" s="215">
        <v>0</v>
      </c>
      <c r="Y680" s="215">
        <v>0</v>
      </c>
      <c r="Z680" s="215">
        <v>0</v>
      </c>
      <c r="AA680" s="215">
        <v>0</v>
      </c>
      <c r="AB680" s="215">
        <v>0</v>
      </c>
      <c r="AC680" s="215">
        <v>0</v>
      </c>
      <c r="AD680" s="215">
        <v>0</v>
      </c>
      <c r="AE680" s="215">
        <v>0</v>
      </c>
      <c r="AF680" s="215">
        <v>0</v>
      </c>
      <c r="AG680" s="215">
        <v>0</v>
      </c>
      <c r="AH680" s="215">
        <v>0</v>
      </c>
      <c r="AI680" s="215">
        <v>0</v>
      </c>
      <c r="AJ680" s="648">
        <v>0</v>
      </c>
    </row>
    <row r="681" spans="1:36" ht="15" customHeight="1" x14ac:dyDescent="0.2">
      <c r="A681" s="165"/>
      <c r="B681" s="216"/>
      <c r="C681" s="216"/>
      <c r="D681" s="216"/>
      <c r="E681" s="216"/>
      <c r="F681" s="216"/>
      <c r="G681" s="215"/>
      <c r="H681" s="215"/>
      <c r="I681" s="215"/>
      <c r="J681" s="215"/>
      <c r="K681" s="215"/>
      <c r="L681" s="215"/>
      <c r="M681" s="215"/>
      <c r="N681" s="215"/>
      <c r="O681" s="215"/>
      <c r="P681" s="215"/>
      <c r="Q681" s="215"/>
      <c r="R681" s="215"/>
      <c r="S681" s="215"/>
      <c r="T681" s="215"/>
      <c r="U681" s="215"/>
      <c r="V681" s="215"/>
      <c r="W681" s="215"/>
      <c r="X681" s="215"/>
      <c r="Y681" s="215"/>
      <c r="Z681" s="215"/>
      <c r="AA681" s="215"/>
      <c r="AB681" s="215"/>
      <c r="AC681" s="215"/>
      <c r="AD681" s="215"/>
      <c r="AE681" s="215"/>
      <c r="AF681" s="215"/>
      <c r="AG681" s="215"/>
      <c r="AH681" s="215"/>
      <c r="AI681" s="215"/>
      <c r="AJ681" s="648"/>
    </row>
    <row r="682" spans="1:36" ht="15" customHeight="1" x14ac:dyDescent="0.2">
      <c r="A682" s="165"/>
      <c r="B682" s="213"/>
      <c r="C682" s="213"/>
      <c r="D682" s="213" t="s">
        <v>23</v>
      </c>
      <c r="E682" s="213"/>
      <c r="F682" s="213"/>
      <c r="G682" s="215">
        <v>3.736242386617845E-6</v>
      </c>
      <c r="H682" s="215">
        <v>4.4373575399076073E-5</v>
      </c>
      <c r="I682" s="215">
        <v>8.450888177191989E-6</v>
      </c>
      <c r="J682" s="215">
        <v>1.1533097151353464E-5</v>
      </c>
      <c r="K682" s="215">
        <v>2.5475388927650491E-5</v>
      </c>
      <c r="L682" s="215">
        <v>1.8718461583974381E-5</v>
      </c>
      <c r="M682" s="215">
        <v>1.9765241168262198E-5</v>
      </c>
      <c r="N682" s="215">
        <v>1.0128155751667726E-5</v>
      </c>
      <c r="O682" s="215">
        <v>5.9321145738308381E-5</v>
      </c>
      <c r="P682" s="215">
        <v>2.3279122506390671E-5</v>
      </c>
      <c r="Q682" s="215">
        <v>3.8188061082514224E-5</v>
      </c>
      <c r="R682" s="215">
        <v>2.2450531679680758E-5</v>
      </c>
      <c r="S682" s="215">
        <v>5.4671498408625988E-5</v>
      </c>
      <c r="T682" s="215">
        <v>2.3863433481981692E-5</v>
      </c>
      <c r="U682" s="215">
        <v>8.6873730858680318E-5</v>
      </c>
      <c r="V682" s="215">
        <v>1.3207629573870004E-4</v>
      </c>
      <c r="W682" s="215">
        <v>4.4909695397205991E-5</v>
      </c>
      <c r="X682" s="215">
        <v>1.1533097151353464E-5</v>
      </c>
      <c r="Y682" s="215">
        <v>2.3224646031106579E-4</v>
      </c>
      <c r="Z682" s="215">
        <v>3.3138878601796271E-5</v>
      </c>
      <c r="AA682" s="215">
        <v>4.2461892097035057E-5</v>
      </c>
      <c r="AB682" s="215">
        <v>3.6984608346981416E-5</v>
      </c>
      <c r="AC682" s="215">
        <v>0</v>
      </c>
      <c r="AD682" s="215">
        <v>1.5289144941798991E-4</v>
      </c>
      <c r="AE682" s="215">
        <v>3.7774390989058127E-5</v>
      </c>
      <c r="AF682" s="215">
        <v>1.5696965188274801E-5</v>
      </c>
      <c r="AG682" s="215">
        <v>1.9143991067975224E-4</v>
      </c>
      <c r="AH682" s="215">
        <v>3.8379279304727774E-4</v>
      </c>
      <c r="AI682" s="215">
        <v>1.990558880819371E-5</v>
      </c>
      <c r="AJ682" s="648">
        <v>1.883433860044162E-5</v>
      </c>
    </row>
    <row r="683" spans="1:36" ht="15" customHeight="1" x14ac:dyDescent="0.2">
      <c r="A683" s="165"/>
      <c r="B683" s="213"/>
      <c r="C683" s="213"/>
      <c r="D683" s="213" t="s">
        <v>24</v>
      </c>
      <c r="E683" s="213"/>
      <c r="F683" s="213"/>
      <c r="G683" s="215">
        <v>13.982102471275317</v>
      </c>
      <c r="H683" s="215">
        <v>14.127931978388215</v>
      </c>
      <c r="I683" s="215">
        <v>14.151671876194257</v>
      </c>
      <c r="J683" s="215">
        <v>14.037270637445095</v>
      </c>
      <c r="K683" s="215">
        <v>14.639275400702973</v>
      </c>
      <c r="L683" s="215">
        <v>13.852513705399609</v>
      </c>
      <c r="M683" s="215">
        <v>14.674666044697259</v>
      </c>
      <c r="N683" s="215">
        <v>14.205970257151574</v>
      </c>
      <c r="O683" s="215">
        <v>14.35690524834247</v>
      </c>
      <c r="P683" s="215">
        <v>14.248333322808701</v>
      </c>
      <c r="Q683" s="215">
        <v>14.803260735607331</v>
      </c>
      <c r="R683" s="215">
        <v>14.336966138960246</v>
      </c>
      <c r="S683" s="215">
        <v>14.1978102071311</v>
      </c>
      <c r="T683" s="215">
        <v>14.38297130623298</v>
      </c>
      <c r="U683" s="215">
        <v>13.668350789096793</v>
      </c>
      <c r="V683" s="215">
        <v>13.95884701011202</v>
      </c>
      <c r="W683" s="215">
        <v>14.631811906078317</v>
      </c>
      <c r="X683" s="215">
        <v>14.037270637445095</v>
      </c>
      <c r="Y683" s="215">
        <v>13.861638124857807</v>
      </c>
      <c r="Z683" s="215">
        <v>14.455595353713498</v>
      </c>
      <c r="AA683" s="215">
        <v>13.572007365645673</v>
      </c>
      <c r="AB683" s="215">
        <v>14.027064272111716</v>
      </c>
      <c r="AC683" s="215">
        <v>14.624074324016748</v>
      </c>
      <c r="AD683" s="215">
        <v>14.17698987147887</v>
      </c>
      <c r="AE683" s="215">
        <v>14.153653357952853</v>
      </c>
      <c r="AF683" s="215">
        <v>13.850794256505953</v>
      </c>
      <c r="AG683" s="215">
        <v>15.385056540867096</v>
      </c>
      <c r="AH683" s="215">
        <v>14.342609218114889</v>
      </c>
      <c r="AI683" s="215">
        <v>14.065215702186849</v>
      </c>
      <c r="AJ683" s="648">
        <v>14.093776663911765</v>
      </c>
    </row>
    <row r="684" spans="1:36" ht="15" customHeight="1" x14ac:dyDescent="0.2">
      <c r="A684" s="165"/>
      <c r="B684" s="212"/>
      <c r="C684" s="212"/>
      <c r="D684" s="212"/>
      <c r="E684" s="212"/>
      <c r="F684" s="212"/>
      <c r="G684" s="215"/>
      <c r="H684" s="215"/>
      <c r="I684" s="215"/>
      <c r="J684" s="215"/>
      <c r="K684" s="215"/>
      <c r="L684" s="215"/>
      <c r="M684" s="215"/>
      <c r="N684" s="215"/>
      <c r="O684" s="215"/>
      <c r="P684" s="215"/>
      <c r="Q684" s="215"/>
      <c r="R684" s="215"/>
      <c r="S684" s="215"/>
      <c r="T684" s="215"/>
      <c r="U684" s="215"/>
      <c r="V684" s="215"/>
      <c r="W684" s="215"/>
      <c r="X684" s="215"/>
      <c r="Y684" s="215"/>
      <c r="Z684" s="215"/>
      <c r="AA684" s="215"/>
      <c r="AB684" s="215"/>
      <c r="AC684" s="215"/>
      <c r="AD684" s="215"/>
      <c r="AE684" s="215"/>
      <c r="AF684" s="215"/>
      <c r="AG684" s="215"/>
      <c r="AH684" s="215"/>
      <c r="AI684" s="215"/>
      <c r="AJ684" s="648"/>
    </row>
    <row r="685" spans="1:36" ht="15" customHeight="1" x14ac:dyDescent="0.2">
      <c r="A685" s="165"/>
      <c r="B685" s="211"/>
      <c r="C685" s="211"/>
      <c r="D685" s="211" t="s">
        <v>558</v>
      </c>
      <c r="E685" s="211"/>
      <c r="F685" s="211"/>
      <c r="G685" s="214" t="s">
        <v>13</v>
      </c>
      <c r="H685" s="214" t="s">
        <v>13</v>
      </c>
      <c r="I685" s="214" t="s">
        <v>13</v>
      </c>
      <c r="J685" s="214" t="s">
        <v>13</v>
      </c>
      <c r="K685" s="214" t="s">
        <v>13</v>
      </c>
      <c r="L685" s="214" t="s">
        <v>13</v>
      </c>
      <c r="M685" s="214" t="s">
        <v>13</v>
      </c>
      <c r="N685" s="214" t="s">
        <v>13</v>
      </c>
      <c r="O685" s="214" t="s">
        <v>13</v>
      </c>
      <c r="P685" s="214" t="s">
        <v>13</v>
      </c>
      <c r="Q685" s="214" t="s">
        <v>13</v>
      </c>
      <c r="R685" s="214" t="s">
        <v>13</v>
      </c>
      <c r="S685" s="214" t="s">
        <v>13</v>
      </c>
      <c r="T685" s="214" t="s">
        <v>13</v>
      </c>
      <c r="U685" s="214" t="s">
        <v>13</v>
      </c>
      <c r="V685" s="214" t="s">
        <v>13</v>
      </c>
      <c r="W685" s="214" t="s">
        <v>13</v>
      </c>
      <c r="X685" s="214" t="s">
        <v>13</v>
      </c>
      <c r="Y685" s="214" t="s">
        <v>13</v>
      </c>
      <c r="Z685" s="214" t="s">
        <v>13</v>
      </c>
      <c r="AA685" s="214" t="s">
        <v>13</v>
      </c>
      <c r="AB685" s="214" t="s">
        <v>13</v>
      </c>
      <c r="AC685" s="214" t="s">
        <v>13</v>
      </c>
      <c r="AD685" s="214" t="s">
        <v>13</v>
      </c>
      <c r="AE685" s="214" t="s">
        <v>13</v>
      </c>
      <c r="AF685" s="214" t="s">
        <v>13</v>
      </c>
      <c r="AG685" s="214" t="s">
        <v>13</v>
      </c>
      <c r="AH685" s="214" t="s">
        <v>13</v>
      </c>
      <c r="AI685" s="214" t="s">
        <v>13</v>
      </c>
      <c r="AJ685" s="649" t="s">
        <v>13</v>
      </c>
    </row>
    <row r="686" spans="1:36" ht="15" customHeight="1" x14ac:dyDescent="0.2">
      <c r="A686" s="165"/>
      <c r="B686" s="216"/>
      <c r="C686" s="216"/>
      <c r="D686" s="216" t="s">
        <v>16</v>
      </c>
      <c r="E686" s="216"/>
      <c r="F686" s="216"/>
      <c r="G686" s="215">
        <v>5120893.0710585564</v>
      </c>
      <c r="H686" s="215">
        <v>4357173.92476096</v>
      </c>
      <c r="I686" s="215">
        <v>4799565.1318338411</v>
      </c>
      <c r="J686" s="215">
        <v>4516184.958373744</v>
      </c>
      <c r="K686" s="215">
        <v>2721522.308363474</v>
      </c>
      <c r="L686" s="215">
        <v>5239902.0171754137</v>
      </c>
      <c r="M686" s="215">
        <v>1740488.0258172974</v>
      </c>
      <c r="N686" s="215">
        <v>5167600.5189543171</v>
      </c>
      <c r="O686" s="215">
        <v>2375554.0952140396</v>
      </c>
      <c r="P686" s="215">
        <v>3722689.9558657319</v>
      </c>
      <c r="Q686" s="215">
        <v>4842548.7377244188</v>
      </c>
      <c r="R686" s="215">
        <v>4271835.3894443642</v>
      </c>
      <c r="S686" s="215">
        <v>2719225.5590194655</v>
      </c>
      <c r="T686" s="215">
        <v>5645983.3730611224</v>
      </c>
      <c r="U686" s="215">
        <v>3845576.740671061</v>
      </c>
      <c r="V686" s="215">
        <v>4218396.2879929002</v>
      </c>
      <c r="W686" s="215">
        <v>2713476.4220199822</v>
      </c>
      <c r="X686" s="215">
        <v>4516184.958373744</v>
      </c>
      <c r="Y686" s="215">
        <v>2456807.8428062308</v>
      </c>
      <c r="Z686" s="215">
        <v>1772187.4351652118</v>
      </c>
      <c r="AA686" s="215">
        <v>4853677.0373865422</v>
      </c>
      <c r="AB686" s="215">
        <v>4524251.5118110199</v>
      </c>
      <c r="AC686" s="215">
        <v>2943592.0389744462</v>
      </c>
      <c r="AD686" s="215">
        <v>4305657.3033308592</v>
      </c>
      <c r="AE686" s="215">
        <v>5528657.2503858991</v>
      </c>
      <c r="AF686" s="215">
        <v>4687559.5028024912</v>
      </c>
      <c r="AG686" s="215">
        <v>3643049.4869438042</v>
      </c>
      <c r="AH686" s="215">
        <v>4593665.636768722</v>
      </c>
      <c r="AI686" s="215">
        <v>4470604.6071074177</v>
      </c>
      <c r="AJ686" s="648">
        <v>4213309.2311555659</v>
      </c>
    </row>
    <row r="687" spans="1:36" ht="15" customHeight="1" x14ac:dyDescent="0.2">
      <c r="A687" s="165"/>
      <c r="B687" s="216"/>
      <c r="C687" s="216"/>
      <c r="D687" s="216" t="s">
        <v>17</v>
      </c>
      <c r="E687" s="216"/>
      <c r="F687" s="216"/>
      <c r="G687" s="215">
        <v>3127114.4325427213</v>
      </c>
      <c r="H687" s="215">
        <v>2201075.4714392922</v>
      </c>
      <c r="I687" s="215">
        <v>3078492.8868425363</v>
      </c>
      <c r="J687" s="215">
        <v>3613099.3962805546</v>
      </c>
      <c r="K687" s="215">
        <v>1058256.2554649534</v>
      </c>
      <c r="L687" s="215">
        <v>2632775.6130208024</v>
      </c>
      <c r="M687" s="215">
        <v>738581.68748270546</v>
      </c>
      <c r="N687" s="215">
        <v>2639438.6314252382</v>
      </c>
      <c r="O687" s="215">
        <v>1184058.3595807273</v>
      </c>
      <c r="P687" s="215">
        <v>2364000.6288297507</v>
      </c>
      <c r="Q687" s="215">
        <v>2706011.2346322173</v>
      </c>
      <c r="R687" s="215">
        <v>2429340.7387325331</v>
      </c>
      <c r="S687" s="215">
        <v>1312601.7787163176</v>
      </c>
      <c r="T687" s="215">
        <v>2372849.1805923358</v>
      </c>
      <c r="U687" s="215">
        <v>2083753.9576325174</v>
      </c>
      <c r="V687" s="215">
        <v>2474421.472303547</v>
      </c>
      <c r="W687" s="215">
        <v>2202094.1978687141</v>
      </c>
      <c r="X687" s="215">
        <v>3613099.3962805546</v>
      </c>
      <c r="Y687" s="215">
        <v>1851246.0245360192</v>
      </c>
      <c r="Z687" s="215">
        <v>1242162.3444590056</v>
      </c>
      <c r="AA687" s="215">
        <v>3394676.3448687927</v>
      </c>
      <c r="AB687" s="215">
        <v>2316345.5848741499</v>
      </c>
      <c r="AC687" s="215">
        <v>1350518.100944991</v>
      </c>
      <c r="AD687" s="215">
        <v>2058397.5654813231</v>
      </c>
      <c r="AE687" s="215">
        <v>2103437.2533943309</v>
      </c>
      <c r="AF687" s="215">
        <v>3076117.82543363</v>
      </c>
      <c r="AG687" s="215">
        <v>1462818.3261789358</v>
      </c>
      <c r="AH687" s="215">
        <v>878082.04877836315</v>
      </c>
      <c r="AI687" s="215">
        <v>3272876.9729060512</v>
      </c>
      <c r="AJ687" s="648">
        <v>3582971.8070541774</v>
      </c>
    </row>
    <row r="688" spans="1:36" ht="15" customHeight="1" x14ac:dyDescent="0.2">
      <c r="A688" s="165"/>
      <c r="B688" s="216"/>
      <c r="C688" s="216"/>
      <c r="D688" s="216" t="s">
        <v>18</v>
      </c>
      <c r="E688" s="216"/>
      <c r="F688" s="216"/>
      <c r="G688" s="215">
        <v>1771578.8508217353</v>
      </c>
      <c r="H688" s="215">
        <v>2426319.0148592377</v>
      </c>
      <c r="I688" s="215">
        <v>2451001.1069664368</v>
      </c>
      <c r="J688" s="215">
        <v>3372073.7851557769</v>
      </c>
      <c r="K688" s="215">
        <v>3712272.850440159</v>
      </c>
      <c r="L688" s="215">
        <v>2178019.4441880905</v>
      </c>
      <c r="M688" s="215">
        <v>2011329.4747032817</v>
      </c>
      <c r="N688" s="215">
        <v>2452390.7287745681</v>
      </c>
      <c r="O688" s="215">
        <v>2592573.4723939039</v>
      </c>
      <c r="P688" s="215">
        <v>3130225.4129185816</v>
      </c>
      <c r="Q688" s="215">
        <v>2702277.314703282</v>
      </c>
      <c r="R688" s="215">
        <v>1888195.4351619666</v>
      </c>
      <c r="S688" s="215">
        <v>2574252.7420944218</v>
      </c>
      <c r="T688" s="215">
        <v>3765791.8859543828</v>
      </c>
      <c r="U688" s="215">
        <v>3004913.0674604746</v>
      </c>
      <c r="V688" s="215">
        <v>2919150.9870535475</v>
      </c>
      <c r="W688" s="215">
        <v>1447631.7318180148</v>
      </c>
      <c r="X688" s="215">
        <v>3372073.7851557769</v>
      </c>
      <c r="Y688" s="215">
        <v>1936452.9776131408</v>
      </c>
      <c r="Z688" s="215">
        <v>2152316.0958024533</v>
      </c>
      <c r="AA688" s="215">
        <v>2092164.7942549908</v>
      </c>
      <c r="AB688" s="215">
        <v>2024615.9236512359</v>
      </c>
      <c r="AC688" s="215">
        <v>1628183.2409114358</v>
      </c>
      <c r="AD688" s="215">
        <v>2672810.4688259857</v>
      </c>
      <c r="AE688" s="215">
        <v>2696331.1657361207</v>
      </c>
      <c r="AF688" s="215">
        <v>2312141.9222411923</v>
      </c>
      <c r="AG688" s="215">
        <v>3019592.4819391081</v>
      </c>
      <c r="AH688" s="215">
        <v>6976795.7237142529</v>
      </c>
      <c r="AI688" s="215">
        <v>4966197.4055317454</v>
      </c>
      <c r="AJ688" s="648">
        <v>4775453.491826687</v>
      </c>
    </row>
    <row r="689" spans="1:36" ht="15" customHeight="1" x14ac:dyDescent="0.2">
      <c r="A689" s="165"/>
      <c r="B689" s="210"/>
      <c r="C689" s="210"/>
      <c r="D689" s="210" t="s">
        <v>19</v>
      </c>
      <c r="E689" s="210"/>
      <c r="F689" s="210"/>
      <c r="G689" s="215">
        <v>5.950953340226118E-7</v>
      </c>
      <c r="H689" s="215">
        <v>1.4933555613243878E-6</v>
      </c>
      <c r="I689" s="215">
        <v>8.4847692935686352E-7</v>
      </c>
      <c r="J689" s="215">
        <v>1.8332695451104451E-6</v>
      </c>
      <c r="K689" s="215">
        <v>3.1069085628890731E-6</v>
      </c>
      <c r="L689" s="215">
        <v>1.1762093151220764E-6</v>
      </c>
      <c r="M689" s="215">
        <v>1.6330031897137454E-6</v>
      </c>
      <c r="N689" s="215">
        <v>1.3575672126788956E-6</v>
      </c>
      <c r="O689" s="215">
        <v>2.1932815293280978E-6</v>
      </c>
      <c r="P689" s="215">
        <v>1.7534549319213435E-6</v>
      </c>
      <c r="Q689" s="215">
        <v>1.7100722264106236E-6</v>
      </c>
      <c r="R689" s="215">
        <v>7.2644981293919861E-7</v>
      </c>
      <c r="S689" s="215">
        <v>1.9762961568866102E-6</v>
      </c>
      <c r="T689" s="215">
        <v>2.699975775081534E-6</v>
      </c>
      <c r="U689" s="215">
        <v>1.7153830479830052E-6</v>
      </c>
      <c r="V689" s="215">
        <v>1.9508020424042622E-6</v>
      </c>
      <c r="W689" s="215">
        <v>9.8581819220936079E-7</v>
      </c>
      <c r="X689" s="215">
        <v>1.8332695451104451E-6</v>
      </c>
      <c r="Y689" s="215">
        <v>1.4260596989348306E-6</v>
      </c>
      <c r="Z689" s="215">
        <v>1.5982252072020769E-6</v>
      </c>
      <c r="AA689" s="215">
        <v>9.803664472429207E-7</v>
      </c>
      <c r="AB689" s="215">
        <v>9.2268089607371381E-7</v>
      </c>
      <c r="AC689" s="215">
        <v>9.9745597711706912E-7</v>
      </c>
      <c r="AD689" s="215">
        <v>1.8267164895660262E-6</v>
      </c>
      <c r="AE689" s="215">
        <v>1.3899035735610996E-6</v>
      </c>
      <c r="AF689" s="215">
        <v>8.6138779660200147E-7</v>
      </c>
      <c r="AG689" s="215">
        <v>2.3779271809928946E-6</v>
      </c>
      <c r="AH689" s="215">
        <v>5.9115908694400227E-6</v>
      </c>
      <c r="AI689" s="215">
        <v>2.5643134101748186E-6</v>
      </c>
      <c r="AJ689" s="648">
        <v>2.8022209635564561E-6</v>
      </c>
    </row>
    <row r="690" spans="1:36" ht="15" customHeight="1" x14ac:dyDescent="0.2">
      <c r="A690" s="165"/>
      <c r="B690" s="210"/>
      <c r="C690" s="210"/>
      <c r="D690" s="210" t="s">
        <v>20</v>
      </c>
      <c r="E690" s="210"/>
      <c r="F690" s="210"/>
      <c r="G690" s="215">
        <v>7.7636571428571417E-16</v>
      </c>
      <c r="H690" s="215">
        <v>2.5894080000000004E-15</v>
      </c>
      <c r="I690" s="215">
        <v>1.2223058823529412E-15</v>
      </c>
      <c r="J690" s="215">
        <v>1.7317410666360942E-15</v>
      </c>
      <c r="K690" s="215">
        <v>2.7798260869565217E-15</v>
      </c>
      <c r="L690" s="215">
        <v>1.8115199999999999E-15</v>
      </c>
      <c r="M690" s="215">
        <v>1.9085373134328353E-15</v>
      </c>
      <c r="N690" s="215">
        <v>1.607802352941177E-15</v>
      </c>
      <c r="O690" s="215">
        <v>1.7553338181818184E-15</v>
      </c>
      <c r="P690" s="215">
        <v>1.6700524137931035E-15</v>
      </c>
      <c r="Q690" s="215">
        <v>4.9341913043478262E-15</v>
      </c>
      <c r="R690" s="215">
        <v>8.541449999999999E-16</v>
      </c>
      <c r="S690" s="215">
        <v>1.9243482352941174E-15</v>
      </c>
      <c r="T690" s="215">
        <v>6.4735200000000003E-15</v>
      </c>
      <c r="U690" s="215">
        <v>2.980242580645162E-15</v>
      </c>
      <c r="V690" s="215">
        <v>3.7082880000000005E-15</v>
      </c>
      <c r="W690" s="215">
        <v>1.2728000000000001E-15</v>
      </c>
      <c r="X690" s="215">
        <v>1.7317410666360942E-15</v>
      </c>
      <c r="Y690" s="215">
        <v>3.1383969230769236E-15</v>
      </c>
      <c r="Z690" s="215">
        <v>1.473525E-15</v>
      </c>
      <c r="AA690" s="215">
        <v>5.1948000000000011E-16</v>
      </c>
      <c r="AB690" s="215">
        <v>2.07792E-16</v>
      </c>
      <c r="AC690" s="215">
        <v>1.350372413793104E-15</v>
      </c>
      <c r="AD690" s="215">
        <v>3.4889213793103451E-15</v>
      </c>
      <c r="AE690" s="215">
        <v>1.9380600000000002E-15</v>
      </c>
      <c r="AF690" s="215">
        <v>8.2317599999999993E-16</v>
      </c>
      <c r="AG690" s="215">
        <v>4.2465513368983962E-15</v>
      </c>
      <c r="AH690" s="215">
        <v>1.5743380645161275E-15</v>
      </c>
      <c r="AI690" s="215">
        <v>3.663000000000001E-16</v>
      </c>
      <c r="AJ690" s="648">
        <v>2.7591428571428564E-16</v>
      </c>
    </row>
    <row r="691" spans="1:36" ht="15" customHeight="1" x14ac:dyDescent="0.2">
      <c r="A691" s="165"/>
      <c r="B691" s="210"/>
      <c r="C691" s="210"/>
      <c r="D691" s="210" t="s">
        <v>22</v>
      </c>
      <c r="E691" s="210"/>
      <c r="F691" s="210"/>
      <c r="G691" s="215">
        <v>2042883.1421284042</v>
      </c>
      <c r="H691" s="215">
        <v>4394875.5814950373</v>
      </c>
      <c r="I691" s="215">
        <v>2599079.2791443658</v>
      </c>
      <c r="J691" s="215">
        <v>1807167.0237796227</v>
      </c>
      <c r="K691" s="215">
        <v>7408322.6386791728</v>
      </c>
      <c r="L691" s="215">
        <v>2637778.2933050515</v>
      </c>
      <c r="M691" s="215">
        <v>10170786.434224473</v>
      </c>
      <c r="N691" s="215">
        <v>2522644.5492368918</v>
      </c>
      <c r="O691" s="215">
        <v>8465118.4121386986</v>
      </c>
      <c r="P691" s="215">
        <v>4373335.8862604676</v>
      </c>
      <c r="Q691" s="215">
        <v>3612264.2569941315</v>
      </c>
      <c r="R691" s="215">
        <v>4578408.582154654</v>
      </c>
      <c r="S691" s="215">
        <v>7755214.4164199317</v>
      </c>
      <c r="T691" s="215">
        <v>1655339.6839038413</v>
      </c>
      <c r="U691" s="215">
        <v>4603127.7347205253</v>
      </c>
      <c r="V691" s="215">
        <v>3780762.9088702709</v>
      </c>
      <c r="W691" s="215">
        <v>8037830.4289742215</v>
      </c>
      <c r="X691" s="215">
        <v>1807167.0237796227</v>
      </c>
      <c r="Y691" s="215">
        <v>7719617.2270429255</v>
      </c>
      <c r="Z691" s="215">
        <v>10066529.048282363</v>
      </c>
      <c r="AA691" s="215">
        <v>1755769.3892232387</v>
      </c>
      <c r="AB691" s="215">
        <v>4350953.905795184</v>
      </c>
      <c r="AC691" s="215">
        <v>8803748.4430942722</v>
      </c>
      <c r="AD691" s="215">
        <v>4311515.1520285383</v>
      </c>
      <c r="AE691" s="215">
        <v>2364709.2853406952</v>
      </c>
      <c r="AF691" s="215">
        <v>2881705.6197945084</v>
      </c>
      <c r="AG691" s="215">
        <v>6216352.7097795205</v>
      </c>
      <c r="AH691" s="215">
        <v>1640084.2782597884</v>
      </c>
      <c r="AI691" s="215">
        <v>536256.11564549222</v>
      </c>
      <c r="AJ691" s="648">
        <v>838993.05472755036</v>
      </c>
    </row>
    <row r="692" spans="1:36" ht="15" customHeight="1" x14ac:dyDescent="0.2">
      <c r="A692" s="165"/>
      <c r="B692" s="213"/>
      <c r="C692" s="213"/>
      <c r="D692" s="213" t="s">
        <v>559</v>
      </c>
      <c r="E692" s="213"/>
      <c r="F692" s="213"/>
      <c r="G692" s="209">
        <v>3986.6841706031946</v>
      </c>
      <c r="H692" s="209">
        <v>42440.224766463456</v>
      </c>
      <c r="I692" s="209">
        <v>9381.9392253139322</v>
      </c>
      <c r="J692" s="209">
        <v>12944.089591396114</v>
      </c>
      <c r="K692" s="209">
        <v>13064.125725006445</v>
      </c>
      <c r="L692" s="209">
        <v>20975.610020797281</v>
      </c>
      <c r="M692" s="209">
        <v>6944.520722020814</v>
      </c>
      <c r="N692" s="209">
        <v>12349.227020014994</v>
      </c>
      <c r="O692" s="209">
        <v>28117.877302264231</v>
      </c>
      <c r="P692" s="209">
        <v>18920.778135881377</v>
      </c>
      <c r="Q692" s="209">
        <v>36589.218597172687</v>
      </c>
      <c r="R692" s="209">
        <v>20851.378546961023</v>
      </c>
      <c r="S692" s="209">
        <v>30340.573463092493</v>
      </c>
      <c r="T692" s="209">
        <v>27345.243519594384</v>
      </c>
      <c r="U692" s="209">
        <v>85782.520976096843</v>
      </c>
      <c r="V692" s="209">
        <v>142076.99114224676</v>
      </c>
      <c r="W692" s="209">
        <v>23331.321739613297</v>
      </c>
      <c r="X692" s="209">
        <v>12944.089591396114</v>
      </c>
      <c r="Y692" s="209">
        <v>130863.69116353733</v>
      </c>
      <c r="Z692" s="209">
        <v>11098.132269154159</v>
      </c>
      <c r="AA692" s="209">
        <v>51216.19258060088</v>
      </c>
      <c r="AB692" s="209">
        <v>36209.029834379333</v>
      </c>
      <c r="AC692" s="209">
        <v>-1.1502959134254904</v>
      </c>
      <c r="AD692" s="209">
        <v>152171.95932102573</v>
      </c>
      <c r="AE692" s="209">
        <v>50040.878000055163</v>
      </c>
      <c r="AF692" s="209">
        <v>18821.975866371566</v>
      </c>
      <c r="AG692" s="209">
        <v>153495.13454926305</v>
      </c>
      <c r="AH692" s="209">
        <v>360411.52265148662</v>
      </c>
      <c r="AI692" s="209">
        <v>19163.075907316157</v>
      </c>
      <c r="AJ692" s="651">
        <v>15259.423689320014</v>
      </c>
    </row>
    <row r="693" spans="1:36" ht="15" customHeight="1" x14ac:dyDescent="0.2">
      <c r="A693" s="165"/>
      <c r="B693" s="210"/>
      <c r="C693" s="210"/>
      <c r="D693" s="210" t="s">
        <v>181</v>
      </c>
      <c r="E693" s="210"/>
      <c r="F693" s="210"/>
      <c r="G693" s="215">
        <v>0</v>
      </c>
      <c r="H693" s="215">
        <v>0</v>
      </c>
      <c r="I693" s="215">
        <v>0</v>
      </c>
      <c r="J693" s="215">
        <v>0</v>
      </c>
      <c r="K693" s="215">
        <v>0</v>
      </c>
      <c r="L693" s="215">
        <v>0</v>
      </c>
      <c r="M693" s="215">
        <v>0</v>
      </c>
      <c r="N693" s="215">
        <v>0</v>
      </c>
      <c r="O693" s="215">
        <v>0</v>
      </c>
      <c r="P693" s="215">
        <v>0</v>
      </c>
      <c r="Q693" s="215">
        <v>0</v>
      </c>
      <c r="R693" s="215">
        <v>0</v>
      </c>
      <c r="S693" s="215">
        <v>0</v>
      </c>
      <c r="T693" s="215">
        <v>0</v>
      </c>
      <c r="U693" s="215">
        <v>0</v>
      </c>
      <c r="V693" s="215">
        <v>0</v>
      </c>
      <c r="W693" s="215">
        <v>0</v>
      </c>
      <c r="X693" s="215">
        <v>0</v>
      </c>
      <c r="Y693" s="215">
        <v>0</v>
      </c>
      <c r="Z693" s="215">
        <v>0</v>
      </c>
      <c r="AA693" s="215">
        <v>0</v>
      </c>
      <c r="AB693" s="215">
        <v>0</v>
      </c>
      <c r="AC693" s="215">
        <v>0</v>
      </c>
      <c r="AD693" s="215">
        <v>0</v>
      </c>
      <c r="AE693" s="215">
        <v>0</v>
      </c>
      <c r="AF693" s="215">
        <v>0</v>
      </c>
      <c r="AG693" s="215">
        <v>0</v>
      </c>
      <c r="AH693" s="215">
        <v>0</v>
      </c>
      <c r="AI693" s="215">
        <v>0</v>
      </c>
      <c r="AJ693" s="648">
        <v>0</v>
      </c>
    </row>
    <row r="694" spans="1:36" ht="15" customHeight="1" x14ac:dyDescent="0.2">
      <c r="A694" s="165"/>
      <c r="B694" s="213"/>
      <c r="C694" s="213"/>
      <c r="D694" s="213" t="s">
        <v>182</v>
      </c>
      <c r="E694" s="213"/>
      <c r="F694" s="213"/>
      <c r="G694" s="208">
        <v>1319.0640303883119</v>
      </c>
      <c r="H694" s="208">
        <v>0</v>
      </c>
      <c r="I694" s="208">
        <v>0</v>
      </c>
      <c r="J694" s="208">
        <v>0</v>
      </c>
      <c r="K694" s="208">
        <v>0</v>
      </c>
      <c r="L694" s="208">
        <v>0</v>
      </c>
      <c r="M694" s="208">
        <v>0</v>
      </c>
      <c r="N694" s="208">
        <v>0</v>
      </c>
      <c r="O694" s="208">
        <v>0</v>
      </c>
      <c r="P694" s="208">
        <v>0</v>
      </c>
      <c r="Q694" s="208">
        <v>39645.430786671561</v>
      </c>
      <c r="R694" s="208">
        <v>0</v>
      </c>
      <c r="S694" s="208">
        <v>0</v>
      </c>
      <c r="T694" s="208">
        <v>0</v>
      </c>
      <c r="U694" s="208">
        <v>0</v>
      </c>
      <c r="V694" s="208">
        <v>0</v>
      </c>
      <c r="W694" s="208">
        <v>0</v>
      </c>
      <c r="X694" s="208">
        <v>0</v>
      </c>
      <c r="Y694" s="208">
        <v>0</v>
      </c>
      <c r="Z694" s="208">
        <v>0</v>
      </c>
      <c r="AA694" s="208">
        <v>0</v>
      </c>
      <c r="AB694" s="208">
        <v>0</v>
      </c>
      <c r="AC694" s="208">
        <v>0</v>
      </c>
      <c r="AD694" s="208">
        <v>0</v>
      </c>
      <c r="AE694" s="208">
        <v>0</v>
      </c>
      <c r="AF694" s="208">
        <v>0</v>
      </c>
      <c r="AG694" s="208">
        <v>0</v>
      </c>
      <c r="AH694" s="208">
        <v>0</v>
      </c>
      <c r="AI694" s="208">
        <v>0</v>
      </c>
      <c r="AJ694" s="652">
        <v>0</v>
      </c>
    </row>
    <row r="695" spans="1:36" ht="15" customHeight="1" x14ac:dyDescent="0.2">
      <c r="A695" s="165"/>
      <c r="B695" s="210"/>
      <c r="C695" s="210"/>
      <c r="D695" s="210"/>
      <c r="E695" s="210"/>
      <c r="F695" s="210"/>
      <c r="G695" s="215"/>
      <c r="H695" s="215"/>
      <c r="I695" s="215"/>
      <c r="J695" s="215"/>
      <c r="K695" s="215"/>
      <c r="L695" s="215"/>
      <c r="M695" s="215"/>
      <c r="N695" s="215"/>
      <c r="O695" s="215"/>
      <c r="P695" s="215"/>
      <c r="Q695" s="215"/>
      <c r="R695" s="215"/>
      <c r="S695" s="215"/>
      <c r="T695" s="215"/>
      <c r="U695" s="215"/>
      <c r="V695" s="215"/>
      <c r="W695" s="215"/>
      <c r="X695" s="215"/>
      <c r="Y695" s="215"/>
      <c r="Z695" s="215"/>
      <c r="AA695" s="215"/>
      <c r="AB695" s="215"/>
      <c r="AC695" s="215"/>
      <c r="AD695" s="215"/>
      <c r="AE695" s="215"/>
      <c r="AF695" s="215"/>
      <c r="AG695" s="215"/>
      <c r="AH695" s="215"/>
      <c r="AI695" s="215"/>
      <c r="AJ695" s="648"/>
    </row>
    <row r="696" spans="1:36" ht="15" customHeight="1" x14ac:dyDescent="0.2">
      <c r="A696" s="165"/>
      <c r="B696" s="219"/>
      <c r="C696" s="219"/>
      <c r="D696" s="219" t="s">
        <v>560</v>
      </c>
      <c r="E696" s="219"/>
      <c r="F696" s="219"/>
      <c r="G696" s="219"/>
      <c r="H696" s="219"/>
      <c r="I696" s="219"/>
      <c r="J696" s="219"/>
      <c r="K696" s="219"/>
      <c r="L696" s="219"/>
      <c r="M696" s="219"/>
      <c r="N696" s="219"/>
      <c r="O696" s="219"/>
      <c r="P696" s="219"/>
      <c r="Q696" s="219"/>
      <c r="R696" s="219"/>
      <c r="S696" s="219"/>
      <c r="T696" s="219"/>
      <c r="U696" s="219"/>
      <c r="V696" s="219"/>
      <c r="W696" s="219"/>
      <c r="X696" s="219"/>
      <c r="Y696" s="219"/>
      <c r="Z696" s="219"/>
      <c r="AA696" s="219"/>
      <c r="AB696" s="219"/>
      <c r="AC696" s="219"/>
      <c r="AD696" s="219"/>
      <c r="AE696" s="266"/>
      <c r="AF696" s="219"/>
      <c r="AG696" s="219"/>
      <c r="AH696" s="219"/>
      <c r="AI696" s="219"/>
      <c r="AJ696" s="646"/>
    </row>
    <row r="697" spans="1:36" ht="15" customHeight="1" x14ac:dyDescent="0.2">
      <c r="A697" s="165"/>
      <c r="B697" s="207"/>
      <c r="C697" s="207"/>
      <c r="D697" s="207" t="s">
        <v>561</v>
      </c>
      <c r="E697" s="207"/>
      <c r="F697" s="207"/>
      <c r="G697" s="207"/>
      <c r="H697" s="207"/>
      <c r="I697" s="207"/>
      <c r="J697" s="207"/>
      <c r="K697" s="207"/>
      <c r="L697" s="207"/>
      <c r="M697" s="207"/>
      <c r="N697" s="207"/>
      <c r="O697" s="207"/>
      <c r="P697" s="207"/>
      <c r="Q697" s="207"/>
      <c r="R697" s="207"/>
      <c r="S697" s="207"/>
      <c r="T697" s="207"/>
      <c r="U697" s="207"/>
      <c r="V697" s="207"/>
      <c r="W697" s="207"/>
      <c r="X697" s="207"/>
      <c r="Y697" s="207"/>
      <c r="Z697" s="207"/>
      <c r="AA697" s="207"/>
      <c r="AB697" s="207"/>
      <c r="AC697" s="207"/>
      <c r="AD697" s="207"/>
      <c r="AE697" s="268"/>
      <c r="AF697" s="207"/>
      <c r="AG697" s="207"/>
      <c r="AH697" s="207"/>
      <c r="AI697" s="207"/>
      <c r="AJ697" s="653"/>
    </row>
    <row r="698" spans="1:36" ht="15" customHeight="1" x14ac:dyDescent="0.2">
      <c r="A698" s="165"/>
      <c r="B698" s="206"/>
      <c r="C698" s="206"/>
      <c r="D698" s="206" t="s">
        <v>562</v>
      </c>
      <c r="E698" s="206"/>
      <c r="F698" s="206"/>
      <c r="G698" s="206" t="s">
        <v>179</v>
      </c>
      <c r="H698" s="206" t="s">
        <v>179</v>
      </c>
      <c r="I698" s="206" t="s">
        <v>179</v>
      </c>
      <c r="J698" s="206" t="s">
        <v>179</v>
      </c>
      <c r="K698" s="206" t="s">
        <v>179</v>
      </c>
      <c r="L698" s="206" t="s">
        <v>179</v>
      </c>
      <c r="M698" s="206" t="s">
        <v>179</v>
      </c>
      <c r="N698" s="206" t="s">
        <v>179</v>
      </c>
      <c r="O698" s="206" t="s">
        <v>179</v>
      </c>
      <c r="P698" s="206" t="s">
        <v>179</v>
      </c>
      <c r="Q698" s="206" t="s">
        <v>179</v>
      </c>
      <c r="R698" s="206" t="s">
        <v>179</v>
      </c>
      <c r="S698" s="206" t="s">
        <v>179</v>
      </c>
      <c r="T698" s="206" t="s">
        <v>179</v>
      </c>
      <c r="U698" s="206" t="s">
        <v>179</v>
      </c>
      <c r="V698" s="206" t="s">
        <v>179</v>
      </c>
      <c r="W698" s="206" t="s">
        <v>179</v>
      </c>
      <c r="X698" s="206" t="s">
        <v>179</v>
      </c>
      <c r="Y698" s="206" t="s">
        <v>179</v>
      </c>
      <c r="Z698" s="206" t="s">
        <v>179</v>
      </c>
      <c r="AA698" s="206" t="s">
        <v>179</v>
      </c>
      <c r="AB698" s="206" t="s">
        <v>179</v>
      </c>
      <c r="AC698" s="206" t="s">
        <v>179</v>
      </c>
      <c r="AD698" s="206" t="s">
        <v>179</v>
      </c>
      <c r="AE698" s="269" t="s">
        <v>179</v>
      </c>
      <c r="AF698" s="206" t="s">
        <v>179</v>
      </c>
      <c r="AG698" s="206" t="s">
        <v>179</v>
      </c>
      <c r="AH698" s="206" t="s">
        <v>179</v>
      </c>
      <c r="AI698" s="206" t="s">
        <v>179</v>
      </c>
      <c r="AJ698" s="654" t="s">
        <v>179</v>
      </c>
    </row>
    <row r="699" spans="1:36" ht="15" customHeight="1" x14ac:dyDescent="0.2">
      <c r="A699" s="165"/>
      <c r="B699" s="205"/>
      <c r="C699" s="205"/>
      <c r="D699" s="205" t="s">
        <v>563</v>
      </c>
      <c r="E699" s="205"/>
      <c r="F699" s="205"/>
      <c r="G699" s="204" t="s">
        <v>14</v>
      </c>
      <c r="H699" s="204" t="s">
        <v>14</v>
      </c>
      <c r="I699" s="204" t="s">
        <v>14</v>
      </c>
      <c r="J699" s="204" t="s">
        <v>14</v>
      </c>
      <c r="K699" s="204" t="s">
        <v>14</v>
      </c>
      <c r="L699" s="204" t="s">
        <v>14</v>
      </c>
      <c r="M699" s="204" t="s">
        <v>14</v>
      </c>
      <c r="N699" s="204" t="s">
        <v>14</v>
      </c>
      <c r="O699" s="204" t="s">
        <v>14</v>
      </c>
      <c r="P699" s="204" t="s">
        <v>14</v>
      </c>
      <c r="Q699" s="204" t="s">
        <v>14</v>
      </c>
      <c r="R699" s="204" t="s">
        <v>14</v>
      </c>
      <c r="S699" s="204" t="s">
        <v>14</v>
      </c>
      <c r="T699" s="204" t="s">
        <v>14</v>
      </c>
      <c r="U699" s="204" t="s">
        <v>14</v>
      </c>
      <c r="V699" s="204" t="s">
        <v>14</v>
      </c>
      <c r="W699" s="204" t="s">
        <v>14</v>
      </c>
      <c r="X699" s="204" t="s">
        <v>14</v>
      </c>
      <c r="Y699" s="204" t="s">
        <v>14</v>
      </c>
      <c r="Z699" s="204" t="s">
        <v>14</v>
      </c>
      <c r="AA699" s="204" t="s">
        <v>14</v>
      </c>
      <c r="AB699" s="204" t="s">
        <v>14</v>
      </c>
      <c r="AC699" s="204" t="s">
        <v>14</v>
      </c>
      <c r="AD699" s="204" t="s">
        <v>14</v>
      </c>
      <c r="AE699" s="204" t="s">
        <v>14</v>
      </c>
      <c r="AF699" s="204" t="s">
        <v>14</v>
      </c>
      <c r="AG699" s="204" t="s">
        <v>14</v>
      </c>
      <c r="AH699" s="204" t="s">
        <v>14</v>
      </c>
      <c r="AI699" s="204" t="s">
        <v>14</v>
      </c>
      <c r="AJ699" s="655" t="s">
        <v>14</v>
      </c>
    </row>
    <row r="700" spans="1:36" ht="15" customHeight="1" x14ac:dyDescent="0.2">
      <c r="A700" s="165"/>
      <c r="B700" s="203"/>
      <c r="C700" s="203"/>
      <c r="D700" s="203" t="s">
        <v>28</v>
      </c>
      <c r="E700" s="203"/>
      <c r="F700" s="203"/>
      <c r="G700" s="202"/>
      <c r="H700" s="202"/>
      <c r="I700" s="202"/>
      <c r="J700" s="202"/>
      <c r="K700" s="202"/>
      <c r="L700" s="202"/>
      <c r="M700" s="202"/>
      <c r="N700" s="202"/>
      <c r="O700" s="202"/>
      <c r="P700" s="202"/>
      <c r="Q700" s="202"/>
      <c r="R700" s="202"/>
      <c r="S700" s="202"/>
      <c r="T700" s="202"/>
      <c r="U700" s="202"/>
      <c r="V700" s="202"/>
      <c r="W700" s="202"/>
      <c r="X700" s="202"/>
      <c r="Y700" s="202"/>
      <c r="Z700" s="202"/>
      <c r="AA700" s="202"/>
      <c r="AB700" s="202"/>
      <c r="AC700" s="202"/>
      <c r="AD700" s="202"/>
      <c r="AE700" s="202"/>
      <c r="AF700" s="202"/>
      <c r="AG700" s="202"/>
      <c r="AH700" s="202"/>
      <c r="AI700" s="202"/>
      <c r="AJ700" s="656"/>
    </row>
    <row r="701" spans="1:36" ht="15" customHeight="1" x14ac:dyDescent="0.2">
      <c r="A701" s="165"/>
      <c r="B701" s="201"/>
      <c r="C701" s="201"/>
      <c r="D701" s="201" t="s">
        <v>15</v>
      </c>
      <c r="E701" s="201"/>
      <c r="F701" s="201"/>
      <c r="G701" s="202">
        <v>0</v>
      </c>
      <c r="H701" s="202">
        <v>0</v>
      </c>
      <c r="I701" s="202">
        <v>0</v>
      </c>
      <c r="J701" s="202">
        <v>0</v>
      </c>
      <c r="K701" s="202">
        <v>0</v>
      </c>
      <c r="L701" s="202">
        <v>0</v>
      </c>
      <c r="M701" s="202">
        <v>0</v>
      </c>
      <c r="N701" s="202">
        <v>0</v>
      </c>
      <c r="O701" s="202">
        <v>0</v>
      </c>
      <c r="P701" s="202">
        <v>0</v>
      </c>
      <c r="Q701" s="202">
        <v>0</v>
      </c>
      <c r="R701" s="202">
        <v>0</v>
      </c>
      <c r="S701" s="202">
        <v>0</v>
      </c>
      <c r="T701" s="202">
        <v>0</v>
      </c>
      <c r="U701" s="202">
        <v>0</v>
      </c>
      <c r="V701" s="202">
        <v>0</v>
      </c>
      <c r="W701" s="202">
        <v>0</v>
      </c>
      <c r="X701" s="202">
        <v>0</v>
      </c>
      <c r="Y701" s="202">
        <v>0</v>
      </c>
      <c r="Z701" s="202">
        <v>0</v>
      </c>
      <c r="AA701" s="202">
        <v>0</v>
      </c>
      <c r="AB701" s="202">
        <v>0</v>
      </c>
      <c r="AC701" s="202">
        <v>0</v>
      </c>
      <c r="AD701" s="202">
        <v>0</v>
      </c>
      <c r="AE701" s="202">
        <v>0</v>
      </c>
      <c r="AF701" s="202">
        <v>0</v>
      </c>
      <c r="AG701" s="202">
        <v>0</v>
      </c>
      <c r="AH701" s="202">
        <v>0</v>
      </c>
      <c r="AI701" s="202">
        <v>0</v>
      </c>
      <c r="AJ701" s="656">
        <v>0</v>
      </c>
    </row>
    <row r="702" spans="1:36" ht="15" customHeight="1" x14ac:dyDescent="0.2">
      <c r="A702" s="165"/>
      <c r="B702" s="203"/>
      <c r="C702" s="203"/>
      <c r="D702" s="203" t="s">
        <v>29</v>
      </c>
      <c r="E702" s="203"/>
      <c r="F702" s="203"/>
      <c r="G702" s="202"/>
      <c r="H702" s="202"/>
      <c r="I702" s="202"/>
      <c r="J702" s="202"/>
      <c r="K702" s="202"/>
      <c r="L702" s="202"/>
      <c r="M702" s="202"/>
      <c r="N702" s="202"/>
      <c r="O702" s="202"/>
      <c r="P702" s="202"/>
      <c r="Q702" s="202"/>
      <c r="R702" s="202"/>
      <c r="S702" s="202"/>
      <c r="T702" s="202"/>
      <c r="U702" s="202"/>
      <c r="V702" s="202"/>
      <c r="W702" s="202"/>
      <c r="X702" s="202"/>
      <c r="Y702" s="202"/>
      <c r="Z702" s="202"/>
      <c r="AA702" s="202"/>
      <c r="AB702" s="202"/>
      <c r="AC702" s="202"/>
      <c r="AD702" s="202"/>
      <c r="AE702" s="202"/>
      <c r="AF702" s="202"/>
      <c r="AG702" s="202"/>
      <c r="AH702" s="202"/>
      <c r="AI702" s="202"/>
      <c r="AJ702" s="656"/>
    </row>
    <row r="703" spans="1:36" ht="15" customHeight="1" x14ac:dyDescent="0.2">
      <c r="A703" s="165"/>
      <c r="B703" s="216"/>
      <c r="C703" s="216"/>
      <c r="D703" s="216" t="s">
        <v>30</v>
      </c>
      <c r="E703" s="216"/>
      <c r="F703" s="216"/>
      <c r="G703" s="202">
        <v>4.68355779685972</v>
      </c>
      <c r="H703" s="202">
        <v>4.031076147033942</v>
      </c>
      <c r="I703" s="202">
        <v>5.0443055685075775</v>
      </c>
      <c r="J703" s="202">
        <v>6.2838476597862511</v>
      </c>
      <c r="K703" s="202">
        <v>4.2659186654255459</v>
      </c>
      <c r="L703" s="202">
        <v>5.4283957150669018</v>
      </c>
      <c r="M703" s="202">
        <v>2.7645427532804865</v>
      </c>
      <c r="N703" s="202">
        <v>4.4647510379825528</v>
      </c>
      <c r="O703" s="202">
        <v>3.7671890885132981</v>
      </c>
      <c r="P703" s="202">
        <v>4.1515910261202551</v>
      </c>
      <c r="Q703" s="202">
        <v>3.8613125741223553</v>
      </c>
      <c r="R703" s="202">
        <v>3.7963538322598751</v>
      </c>
      <c r="S703" s="202">
        <v>4.0081551906857333</v>
      </c>
      <c r="T703" s="202">
        <v>6.4768353699184891</v>
      </c>
      <c r="U703" s="202">
        <v>4.8962759014999762</v>
      </c>
      <c r="V703" s="202">
        <v>4.8338189925572168</v>
      </c>
      <c r="W703" s="202">
        <v>3.961439927202409</v>
      </c>
      <c r="X703" s="202">
        <v>6.2838476597862511</v>
      </c>
      <c r="Y703" s="202">
        <v>3.6829287784788303</v>
      </c>
      <c r="Z703" s="202">
        <v>3.7922678621806707</v>
      </c>
      <c r="AA703" s="202">
        <v>5.7587619390370328</v>
      </c>
      <c r="AB703" s="202">
        <v>4.0325396117121945</v>
      </c>
      <c r="AC703" s="202">
        <v>3.5893105571651143</v>
      </c>
      <c r="AD703" s="202">
        <v>4.5479091218569847</v>
      </c>
      <c r="AE703" s="202">
        <v>5.4069947814988719</v>
      </c>
      <c r="AF703" s="202">
        <v>5.050256842218281</v>
      </c>
      <c r="AG703" s="202">
        <v>5.2764289347540263</v>
      </c>
      <c r="AH703" s="202">
        <v>9.6156764723093513</v>
      </c>
      <c r="AI703" s="202">
        <v>6.5997701999841372</v>
      </c>
      <c r="AJ703" s="656">
        <v>6.5373851187704206</v>
      </c>
    </row>
    <row r="704" spans="1:36" ht="15" customHeight="1" x14ac:dyDescent="0.2">
      <c r="A704" s="165"/>
      <c r="B704" s="216"/>
      <c r="C704" s="216"/>
      <c r="D704" s="216" t="s">
        <v>31</v>
      </c>
      <c r="E704" s="216"/>
      <c r="F704" s="216"/>
      <c r="G704" s="202"/>
      <c r="H704" s="202"/>
      <c r="I704" s="202"/>
      <c r="J704" s="202"/>
      <c r="K704" s="202"/>
      <c r="L704" s="202"/>
      <c r="M704" s="202"/>
      <c r="N704" s="202"/>
      <c r="O704" s="202"/>
      <c r="P704" s="202"/>
      <c r="Q704" s="202"/>
      <c r="R704" s="202"/>
      <c r="S704" s="202"/>
      <c r="T704" s="202"/>
      <c r="U704" s="202"/>
      <c r="V704" s="202"/>
      <c r="W704" s="202"/>
      <c r="X704" s="202"/>
      <c r="Y704" s="202"/>
      <c r="Z704" s="202"/>
      <c r="AA704" s="202"/>
      <c r="AB704" s="202"/>
      <c r="AC704" s="202"/>
      <c r="AD704" s="202"/>
      <c r="AE704" s="202"/>
      <c r="AF704" s="202"/>
      <c r="AG704" s="202"/>
      <c r="AH704" s="202"/>
      <c r="AI704" s="202"/>
      <c r="AJ704" s="656"/>
    </row>
    <row r="705" spans="1:36" ht="15" customHeight="1" x14ac:dyDescent="0.2">
      <c r="A705" s="165"/>
      <c r="B705" s="200"/>
      <c r="C705" s="200"/>
      <c r="D705" s="200" t="s">
        <v>26</v>
      </c>
      <c r="E705" s="200"/>
      <c r="F705" s="200"/>
      <c r="G705" s="202">
        <v>10.643155236627273</v>
      </c>
      <c r="H705" s="202">
        <v>8.4166644287670138</v>
      </c>
      <c r="I705" s="202">
        <v>9.2228048240210772</v>
      </c>
      <c r="J705" s="202">
        <v>9.2922519014491094</v>
      </c>
      <c r="K705" s="202">
        <v>4.6148075148521368</v>
      </c>
      <c r="L705" s="202">
        <v>11.166648028708961</v>
      </c>
      <c r="M705" s="202">
        <v>2.9287782550178818</v>
      </c>
      <c r="N705" s="202">
        <v>9.8496290104958124</v>
      </c>
      <c r="O705" s="202">
        <v>4.5398270607904054</v>
      </c>
      <c r="P705" s="202">
        <v>7.0370063588731222</v>
      </c>
      <c r="Q705" s="202">
        <v>7.1677121914764221</v>
      </c>
      <c r="R705" s="202">
        <v>7.5771383444981391</v>
      </c>
      <c r="S705" s="202">
        <v>5.5218891135524126</v>
      </c>
      <c r="T705" s="202">
        <v>9.8319691346097056</v>
      </c>
      <c r="U705" s="202">
        <v>8.6871033379328946</v>
      </c>
      <c r="V705" s="202">
        <v>8.9345014431077754</v>
      </c>
      <c r="W705" s="202">
        <v>4.6738329732726749</v>
      </c>
      <c r="X705" s="202">
        <v>9.2922519014491094</v>
      </c>
      <c r="Y705" s="202">
        <v>5.5395769223590694</v>
      </c>
      <c r="Z705" s="202">
        <v>3.2225437046934235</v>
      </c>
      <c r="AA705" s="202">
        <v>11.780923696130678</v>
      </c>
      <c r="AB705" s="202">
        <v>8.9487967359129481</v>
      </c>
      <c r="AC705" s="202">
        <v>4.7766858844196154</v>
      </c>
      <c r="AD705" s="202">
        <v>8.2804259565311771</v>
      </c>
      <c r="AE705" s="202">
        <v>10.645662329349816</v>
      </c>
      <c r="AF705" s="202">
        <v>10.108882920985428</v>
      </c>
      <c r="AG705" s="202">
        <v>5.9013589888823326</v>
      </c>
      <c r="AH705" s="202">
        <v>8.7886767547080336</v>
      </c>
      <c r="AI705" s="202">
        <v>9.1020161818012824</v>
      </c>
      <c r="AJ705" s="656">
        <v>8.5751076848320089</v>
      </c>
    </row>
    <row r="706" spans="1:36" ht="15" customHeight="1" x14ac:dyDescent="0.2">
      <c r="A706" s="165"/>
      <c r="B706" s="200"/>
      <c r="C706" s="200"/>
      <c r="D706" s="200" t="s">
        <v>32</v>
      </c>
      <c r="E706" s="200"/>
      <c r="F706" s="200"/>
      <c r="G706" s="202">
        <v>4.1045451854883668</v>
      </c>
      <c r="H706" s="202">
        <v>4.6824142367653909</v>
      </c>
      <c r="I706" s="202">
        <v>4.8630720292442353</v>
      </c>
      <c r="J706" s="202">
        <v>8.3832868668011589</v>
      </c>
      <c r="K706" s="202">
        <v>4.4768246942780623</v>
      </c>
      <c r="L706" s="202">
        <v>4.7607401869074701</v>
      </c>
      <c r="M706" s="202">
        <v>2.7243217462866625</v>
      </c>
      <c r="N706" s="202">
        <v>5.0501282447729272</v>
      </c>
      <c r="O706" s="202">
        <v>4.2627573482048229</v>
      </c>
      <c r="P706" s="202">
        <v>4.8302438238994245</v>
      </c>
      <c r="Q706" s="202">
        <v>5.2769959002146658</v>
      </c>
      <c r="R706" s="202">
        <v>4.2500078511140007</v>
      </c>
      <c r="S706" s="202">
        <v>3.9954705150991345</v>
      </c>
      <c r="T706" s="202">
        <v>6.2883104517398705</v>
      </c>
      <c r="U706" s="202">
        <v>5.6381639406938238</v>
      </c>
      <c r="V706" s="202">
        <v>6.1225672255945618</v>
      </c>
      <c r="W706" s="202">
        <v>5.509691678217143</v>
      </c>
      <c r="X706" s="202">
        <v>8.3832868668011589</v>
      </c>
      <c r="Y706" s="202">
        <v>4.3329250100412455</v>
      </c>
      <c r="Z706" s="202">
        <v>4.3082563214708109</v>
      </c>
      <c r="AA706" s="202">
        <v>5.0456987566798581</v>
      </c>
      <c r="AB706" s="202">
        <v>3.8854398444446017</v>
      </c>
      <c r="AC706" s="202">
        <v>4.4773923327212009</v>
      </c>
      <c r="AD706" s="202">
        <v>6.0631599463524415</v>
      </c>
      <c r="AE706" s="202">
        <v>6.0553715789454845</v>
      </c>
      <c r="AF706" s="202">
        <v>5.2651802500827332</v>
      </c>
      <c r="AG706" s="202">
        <v>7.6959607266443575</v>
      </c>
      <c r="AH706" s="202">
        <v>12.227777741684214</v>
      </c>
      <c r="AI706" s="202">
        <v>8.6160659182890349</v>
      </c>
      <c r="AJ706" s="656">
        <v>8.5573335196999327</v>
      </c>
    </row>
    <row r="707" spans="1:36" ht="15" customHeight="1" x14ac:dyDescent="0.2">
      <c r="A707" s="165"/>
      <c r="B707" s="216"/>
      <c r="C707" s="216"/>
      <c r="D707" s="216" t="s">
        <v>33</v>
      </c>
      <c r="E707" s="216"/>
      <c r="F707" s="216"/>
      <c r="G707" s="202"/>
      <c r="H707" s="202"/>
      <c r="I707" s="202"/>
      <c r="J707" s="202"/>
      <c r="K707" s="202"/>
      <c r="L707" s="202"/>
      <c r="M707" s="202"/>
      <c r="N707" s="202"/>
      <c r="O707" s="202"/>
      <c r="P707" s="202"/>
      <c r="Q707" s="202"/>
      <c r="R707" s="202"/>
      <c r="S707" s="202"/>
      <c r="T707" s="202"/>
      <c r="U707" s="202"/>
      <c r="V707" s="202"/>
      <c r="W707" s="202"/>
      <c r="X707" s="202"/>
      <c r="Y707" s="202"/>
      <c r="Z707" s="202"/>
      <c r="AA707" s="202"/>
      <c r="AB707" s="202"/>
      <c r="AC707" s="202"/>
      <c r="AD707" s="202"/>
      <c r="AE707" s="202"/>
      <c r="AF707" s="202"/>
      <c r="AG707" s="202"/>
      <c r="AH707" s="202"/>
      <c r="AI707" s="202"/>
      <c r="AJ707" s="656"/>
    </row>
    <row r="708" spans="1:36" ht="15" customHeight="1" x14ac:dyDescent="0.2">
      <c r="A708" s="165"/>
      <c r="B708" s="200"/>
      <c r="C708" s="200"/>
      <c r="D708" s="200" t="s">
        <v>26</v>
      </c>
      <c r="E708" s="200"/>
      <c r="F708" s="200"/>
      <c r="G708" s="202">
        <v>0</v>
      </c>
      <c r="H708" s="202">
        <v>0</v>
      </c>
      <c r="I708" s="202">
        <v>0</v>
      </c>
      <c r="J708" s="202">
        <v>0</v>
      </c>
      <c r="K708" s="202">
        <v>0</v>
      </c>
      <c r="L708" s="202">
        <v>0</v>
      </c>
      <c r="M708" s="202">
        <v>0</v>
      </c>
      <c r="N708" s="202">
        <v>0</v>
      </c>
      <c r="O708" s="202">
        <v>0</v>
      </c>
      <c r="P708" s="202">
        <v>0</v>
      </c>
      <c r="Q708" s="202">
        <v>0</v>
      </c>
      <c r="R708" s="202">
        <v>0</v>
      </c>
      <c r="S708" s="202">
        <v>0</v>
      </c>
      <c r="T708" s="202">
        <v>0</v>
      </c>
      <c r="U708" s="202">
        <v>0</v>
      </c>
      <c r="V708" s="202">
        <v>0</v>
      </c>
      <c r="W708" s="202">
        <v>0</v>
      </c>
      <c r="X708" s="202">
        <v>0</v>
      </c>
      <c r="Y708" s="202">
        <v>0</v>
      </c>
      <c r="Z708" s="202">
        <v>0</v>
      </c>
      <c r="AA708" s="202">
        <v>0</v>
      </c>
      <c r="AB708" s="202">
        <v>0</v>
      </c>
      <c r="AC708" s="202">
        <v>0</v>
      </c>
      <c r="AD708" s="202">
        <v>0</v>
      </c>
      <c r="AE708" s="202">
        <v>0</v>
      </c>
      <c r="AF708" s="202">
        <v>0</v>
      </c>
      <c r="AG708" s="202">
        <v>0</v>
      </c>
      <c r="AH708" s="202">
        <v>0</v>
      </c>
      <c r="AI708" s="202">
        <v>0</v>
      </c>
      <c r="AJ708" s="656">
        <v>0</v>
      </c>
    </row>
    <row r="709" spans="1:36" ht="15" customHeight="1" x14ac:dyDescent="0.2">
      <c r="A709" s="165"/>
      <c r="B709" s="200"/>
      <c r="C709" s="200"/>
      <c r="D709" s="200" t="s">
        <v>32</v>
      </c>
      <c r="E709" s="200"/>
      <c r="F709" s="200"/>
      <c r="G709" s="202">
        <v>2.8388864745479854</v>
      </c>
      <c r="H709" s="202">
        <v>2.2168137126365761</v>
      </c>
      <c r="I709" s="202">
        <v>2.7663774154594476</v>
      </c>
      <c r="J709" s="202">
        <v>2.7882543238010262</v>
      </c>
      <c r="K709" s="202">
        <v>2.7146614491402636</v>
      </c>
      <c r="L709" s="202">
        <v>2.6923688839829212</v>
      </c>
      <c r="M709" s="202">
        <v>2.0973498712197896</v>
      </c>
      <c r="N709" s="202">
        <v>2.5717694598637224</v>
      </c>
      <c r="O709" s="202">
        <v>2.2262921909031843</v>
      </c>
      <c r="P709" s="202">
        <v>2.5526460732774101</v>
      </c>
      <c r="Q709" s="202">
        <v>2.1828231259756317</v>
      </c>
      <c r="R709" s="202">
        <v>2.2928267023730191</v>
      </c>
      <c r="S709" s="202">
        <v>2.2980694611659862</v>
      </c>
      <c r="T709" s="202">
        <v>3.3034269534322207</v>
      </c>
      <c r="U709" s="202">
        <v>2.1340676070543756</v>
      </c>
      <c r="V709" s="202">
        <v>1.8456188931418736</v>
      </c>
      <c r="W709" s="202">
        <v>1.8271643667356137</v>
      </c>
      <c r="X709" s="202">
        <v>2.7882543238010262</v>
      </c>
      <c r="Y709" s="202">
        <v>1.426548466587729</v>
      </c>
      <c r="Z709" s="202">
        <v>2.0327402283243177</v>
      </c>
      <c r="AA709" s="202">
        <v>2.5618834532977157</v>
      </c>
      <c r="AB709" s="202">
        <v>2.3411616430492765</v>
      </c>
      <c r="AC709" s="202">
        <v>1.9365457426307193</v>
      </c>
      <c r="AD709" s="202">
        <v>1.6501244979593921</v>
      </c>
      <c r="AE709" s="202">
        <v>2.3536110641791552</v>
      </c>
      <c r="AF709" s="202">
        <v>2.4461331612789134</v>
      </c>
      <c r="AG709" s="202">
        <v>1.5220223004927966</v>
      </c>
      <c r="AH709" s="202">
        <v>1.8896237322086404</v>
      </c>
      <c r="AI709" s="202">
        <v>2.937595026528355</v>
      </c>
      <c r="AJ709" s="656">
        <v>3.0324582123383044</v>
      </c>
    </row>
    <row r="710" spans="1:36" ht="15" customHeight="1" x14ac:dyDescent="0.2">
      <c r="A710" s="165"/>
      <c r="B710" s="200"/>
      <c r="C710" s="200"/>
      <c r="D710" s="200" t="s">
        <v>30</v>
      </c>
      <c r="E710" s="200"/>
      <c r="F710" s="200"/>
      <c r="G710" s="202">
        <v>6.9953538345305377E-2</v>
      </c>
      <c r="H710" s="202">
        <v>5.462492580863517E-2</v>
      </c>
      <c r="I710" s="202">
        <v>6.816682891158643E-2</v>
      </c>
      <c r="J710" s="202">
        <v>6.870590194612651E-2</v>
      </c>
      <c r="K710" s="202">
        <v>6.6892486007983851E-2</v>
      </c>
      <c r="L710" s="202">
        <v>6.6343170695261577E-2</v>
      </c>
      <c r="M710" s="202">
        <v>5.1681194706193943E-2</v>
      </c>
      <c r="N710" s="202">
        <v>6.3371457484754506E-2</v>
      </c>
      <c r="O710" s="202">
        <v>5.4858486783624094E-2</v>
      </c>
      <c r="P710" s="202">
        <v>6.2900234500372687E-2</v>
      </c>
      <c r="Q710" s="202">
        <v>5.3787357336389584E-2</v>
      </c>
      <c r="R710" s="202">
        <v>5.6497976259909807E-2</v>
      </c>
      <c r="S710" s="202">
        <v>5.6627164070534523E-2</v>
      </c>
      <c r="T710" s="202">
        <v>8.140036811251157E-2</v>
      </c>
      <c r="U710" s="202">
        <v>5.2585963376827881E-2</v>
      </c>
      <c r="V710" s="202">
        <v>4.5478244082577127E-2</v>
      </c>
      <c r="W710" s="202">
        <v>4.5023502608348108E-2</v>
      </c>
      <c r="X710" s="202">
        <v>6.870590194612651E-2</v>
      </c>
      <c r="Y710" s="202">
        <v>3.5151850471502377E-2</v>
      </c>
      <c r="Z710" s="202">
        <v>5.0089136280368866E-2</v>
      </c>
      <c r="AA710" s="202">
        <v>6.3127854527891922E-2</v>
      </c>
      <c r="AB710" s="202">
        <v>5.7689006671421045E-2</v>
      </c>
      <c r="AC710" s="202">
        <v>4.7718789771657048E-2</v>
      </c>
      <c r="AD710" s="202">
        <v>4.0661029730295756E-2</v>
      </c>
      <c r="AE710" s="202">
        <v>5.7995775211196664E-2</v>
      </c>
      <c r="AF710" s="202">
        <v>6.0275629698258032E-2</v>
      </c>
      <c r="AG710" s="202">
        <v>3.7504439263245044E-2</v>
      </c>
      <c r="AH710" s="202">
        <v>4.6562575641670621E-2</v>
      </c>
      <c r="AI710" s="202">
        <v>7.2385834436704335E-2</v>
      </c>
      <c r="AJ710" s="656">
        <v>7.4723376133284738E-2</v>
      </c>
    </row>
    <row r="711" spans="1:36" ht="15" customHeight="1" x14ac:dyDescent="0.2">
      <c r="A711" s="165"/>
      <c r="B711" s="216"/>
      <c r="C711" s="216"/>
      <c r="D711" s="216" t="s">
        <v>34</v>
      </c>
      <c r="E711" s="216"/>
      <c r="F711" s="216"/>
      <c r="G711" s="202"/>
      <c r="H711" s="202"/>
      <c r="I711" s="202"/>
      <c r="J711" s="202"/>
      <c r="K711" s="202"/>
      <c r="L711" s="202"/>
      <c r="M711" s="202"/>
      <c r="N711" s="202"/>
      <c r="O711" s="202"/>
      <c r="P711" s="202"/>
      <c r="Q711" s="202"/>
      <c r="R711" s="202"/>
      <c r="S711" s="202"/>
      <c r="T711" s="202"/>
      <c r="U711" s="202"/>
      <c r="V711" s="202"/>
      <c r="W711" s="202"/>
      <c r="X711" s="202"/>
      <c r="Y711" s="202"/>
      <c r="Z711" s="202"/>
      <c r="AA711" s="202"/>
      <c r="AB711" s="202"/>
      <c r="AC711" s="202"/>
      <c r="AD711" s="202"/>
      <c r="AE711" s="202"/>
      <c r="AF711" s="202"/>
      <c r="AG711" s="202"/>
      <c r="AH711" s="202"/>
      <c r="AI711" s="202"/>
      <c r="AJ711" s="656"/>
    </row>
    <row r="712" spans="1:36" ht="15" customHeight="1" x14ac:dyDescent="0.2">
      <c r="A712" s="165"/>
      <c r="B712" s="200"/>
      <c r="C712" s="200"/>
      <c r="D712" s="200" t="s">
        <v>35</v>
      </c>
      <c r="E712" s="200"/>
      <c r="F712" s="200"/>
      <c r="G712" s="202">
        <v>0</v>
      </c>
      <c r="H712" s="202">
        <v>0</v>
      </c>
      <c r="I712" s="202">
        <v>0</v>
      </c>
      <c r="J712" s="202">
        <v>0</v>
      </c>
      <c r="K712" s="202">
        <v>0</v>
      </c>
      <c r="L712" s="202">
        <v>0</v>
      </c>
      <c r="M712" s="202">
        <v>0</v>
      </c>
      <c r="N712" s="202">
        <v>0</v>
      </c>
      <c r="O712" s="202">
        <v>0</v>
      </c>
      <c r="P712" s="202">
        <v>0</v>
      </c>
      <c r="Q712" s="202">
        <v>0</v>
      </c>
      <c r="R712" s="202">
        <v>0</v>
      </c>
      <c r="S712" s="202">
        <v>0</v>
      </c>
      <c r="T712" s="202">
        <v>0</v>
      </c>
      <c r="U712" s="202">
        <v>0</v>
      </c>
      <c r="V712" s="202">
        <v>0</v>
      </c>
      <c r="W712" s="202">
        <v>0</v>
      </c>
      <c r="X712" s="202">
        <v>0</v>
      </c>
      <c r="Y712" s="202">
        <v>0</v>
      </c>
      <c r="Z712" s="202">
        <v>0</v>
      </c>
      <c r="AA712" s="202">
        <v>0</v>
      </c>
      <c r="AB712" s="202">
        <v>0</v>
      </c>
      <c r="AC712" s="202">
        <v>0</v>
      </c>
      <c r="AD712" s="202">
        <v>0</v>
      </c>
      <c r="AE712" s="202">
        <v>0</v>
      </c>
      <c r="AF712" s="202">
        <v>0</v>
      </c>
      <c r="AG712" s="202">
        <v>0</v>
      </c>
      <c r="AH712" s="202">
        <v>0</v>
      </c>
      <c r="AI712" s="202">
        <v>0</v>
      </c>
      <c r="AJ712" s="656">
        <v>0</v>
      </c>
    </row>
    <row r="713" spans="1:36" ht="15" customHeight="1" x14ac:dyDescent="0.2">
      <c r="A713" s="165"/>
      <c r="B713" s="200"/>
      <c r="C713" s="200"/>
      <c r="D713" s="200" t="s">
        <v>36</v>
      </c>
      <c r="E713" s="200"/>
      <c r="F713" s="200"/>
      <c r="G713" s="202">
        <v>0</v>
      </c>
      <c r="H713" s="202">
        <v>0</v>
      </c>
      <c r="I713" s="202">
        <v>0</v>
      </c>
      <c r="J713" s="202">
        <v>0</v>
      </c>
      <c r="K713" s="202">
        <v>0</v>
      </c>
      <c r="L713" s="202">
        <v>0</v>
      </c>
      <c r="M713" s="202">
        <v>0</v>
      </c>
      <c r="N713" s="202">
        <v>0</v>
      </c>
      <c r="O713" s="202">
        <v>0</v>
      </c>
      <c r="P713" s="202">
        <v>0</v>
      </c>
      <c r="Q713" s="202">
        <v>0</v>
      </c>
      <c r="R713" s="202">
        <v>0</v>
      </c>
      <c r="S713" s="202">
        <v>0</v>
      </c>
      <c r="T713" s="202">
        <v>0</v>
      </c>
      <c r="U713" s="202">
        <v>0</v>
      </c>
      <c r="V713" s="202">
        <v>0</v>
      </c>
      <c r="W713" s="202">
        <v>0</v>
      </c>
      <c r="X713" s="202">
        <v>0</v>
      </c>
      <c r="Y713" s="202">
        <v>0</v>
      </c>
      <c r="Z713" s="202">
        <v>0</v>
      </c>
      <c r="AA713" s="202">
        <v>0</v>
      </c>
      <c r="AB713" s="202">
        <v>0</v>
      </c>
      <c r="AC713" s="202">
        <v>0</v>
      </c>
      <c r="AD713" s="202">
        <v>0</v>
      </c>
      <c r="AE713" s="202">
        <v>0</v>
      </c>
      <c r="AF713" s="202">
        <v>0</v>
      </c>
      <c r="AG713" s="202">
        <v>0</v>
      </c>
      <c r="AH713" s="202">
        <v>0</v>
      </c>
      <c r="AI713" s="202">
        <v>0</v>
      </c>
      <c r="AJ713" s="656">
        <v>0</v>
      </c>
    </row>
    <row r="714" spans="1:36" ht="15" customHeight="1" x14ac:dyDescent="0.2">
      <c r="A714" s="165"/>
      <c r="B714" s="200"/>
      <c r="C714" s="200"/>
      <c r="D714" s="200" t="s">
        <v>37</v>
      </c>
      <c r="E714" s="200"/>
      <c r="F714" s="200"/>
      <c r="G714" s="202">
        <v>0</v>
      </c>
      <c r="H714" s="202">
        <v>0.13683991623108183</v>
      </c>
      <c r="I714" s="202">
        <v>0.1077319398360775</v>
      </c>
      <c r="J714" s="202">
        <v>0.40805548468162778</v>
      </c>
      <c r="K714" s="202">
        <v>0.32349591091268792</v>
      </c>
      <c r="L714" s="202">
        <v>0.11519764405624953</v>
      </c>
      <c r="M714" s="202">
        <v>0.22122074421576771</v>
      </c>
      <c r="N714" s="202">
        <v>0.22965907616300224</v>
      </c>
      <c r="O714" s="202">
        <v>0.30421781928091918</v>
      </c>
      <c r="P714" s="202">
        <v>0.23065029665887787</v>
      </c>
      <c r="Q714" s="202">
        <v>-1.0188784317384698E-2</v>
      </c>
      <c r="R714" s="202">
        <v>0.16863787073760991</v>
      </c>
      <c r="S714" s="202">
        <v>0.26805211340734691</v>
      </c>
      <c r="T714" s="202">
        <v>0.50691640517717274</v>
      </c>
      <c r="U714" s="202">
        <v>0.18864446308949265</v>
      </c>
      <c r="V714" s="202">
        <v>0.28666152050335059</v>
      </c>
      <c r="W714" s="202">
        <v>0.27817415309048665</v>
      </c>
      <c r="X714" s="202">
        <v>0.40805548468162778</v>
      </c>
      <c r="Y714" s="202">
        <v>0.16348412127457471</v>
      </c>
      <c r="Z714" s="202">
        <v>0.43821910878385917</v>
      </c>
      <c r="AA714" s="202">
        <v>0.12600772536125751</v>
      </c>
      <c r="AB714" s="202">
        <v>9.605791644666957E-2</v>
      </c>
      <c r="AC714" s="202">
        <v>0.41305371647147332</v>
      </c>
      <c r="AD714" s="202">
        <v>0.24534722874930251</v>
      </c>
      <c r="AE714" s="202">
        <v>0.27488106311243493</v>
      </c>
      <c r="AF714" s="202">
        <v>0.24492833495754729</v>
      </c>
      <c r="AG714" s="202">
        <v>0.45468232047126173</v>
      </c>
      <c r="AH714" s="202">
        <v>1.3178622713133004</v>
      </c>
      <c r="AI714" s="202">
        <v>0.45959887121977805</v>
      </c>
      <c r="AJ714" s="656">
        <v>0.52630011313952574</v>
      </c>
    </row>
    <row r="715" spans="1:36" ht="15" customHeight="1" x14ac:dyDescent="0.2">
      <c r="A715" s="165"/>
      <c r="B715" s="200"/>
      <c r="C715" s="200"/>
      <c r="D715" s="200" t="s">
        <v>38</v>
      </c>
      <c r="E715" s="200"/>
      <c r="F715" s="200"/>
      <c r="G715" s="202">
        <v>0</v>
      </c>
      <c r="H715" s="202">
        <v>0</v>
      </c>
      <c r="I715" s="202">
        <v>0</v>
      </c>
      <c r="J715" s="202">
        <v>0</v>
      </c>
      <c r="K715" s="202">
        <v>0</v>
      </c>
      <c r="L715" s="202">
        <v>0</v>
      </c>
      <c r="M715" s="202">
        <v>0</v>
      </c>
      <c r="N715" s="202">
        <v>0</v>
      </c>
      <c r="O715" s="202">
        <v>0</v>
      </c>
      <c r="P715" s="202">
        <v>0</v>
      </c>
      <c r="Q715" s="202">
        <v>-0.15507472757540008</v>
      </c>
      <c r="R715" s="202">
        <v>0</v>
      </c>
      <c r="S715" s="202">
        <v>0</v>
      </c>
      <c r="T715" s="202">
        <v>0</v>
      </c>
      <c r="U715" s="202">
        <v>0</v>
      </c>
      <c r="V715" s="202">
        <v>0</v>
      </c>
      <c r="W715" s="202">
        <v>0</v>
      </c>
      <c r="X715" s="202">
        <v>0</v>
      </c>
      <c r="Y715" s="202">
        <v>0</v>
      </c>
      <c r="Z715" s="202">
        <v>0</v>
      </c>
      <c r="AA715" s="202">
        <v>0</v>
      </c>
      <c r="AB715" s="202">
        <v>0</v>
      </c>
      <c r="AC715" s="202">
        <v>0</v>
      </c>
      <c r="AD715" s="202">
        <v>0</v>
      </c>
      <c r="AE715" s="202">
        <v>0</v>
      </c>
      <c r="AF715" s="202">
        <v>0</v>
      </c>
      <c r="AG715" s="202">
        <v>0</v>
      </c>
      <c r="AH715" s="202">
        <v>0</v>
      </c>
      <c r="AI715" s="202">
        <v>0</v>
      </c>
      <c r="AJ715" s="656">
        <v>0</v>
      </c>
    </row>
    <row r="716" spans="1:36" ht="15" customHeight="1" x14ac:dyDescent="0.2">
      <c r="A716" s="165"/>
      <c r="B716" s="200"/>
      <c r="C716" s="200"/>
      <c r="D716" s="200" t="s">
        <v>39</v>
      </c>
      <c r="E716" s="200"/>
      <c r="F716" s="200"/>
      <c r="G716" s="202">
        <v>0</v>
      </c>
      <c r="H716" s="202">
        <v>2.4462813578194984</v>
      </c>
      <c r="I716" s="202">
        <v>1.9259193027981929</v>
      </c>
      <c r="J716" s="202">
        <v>7.2947905306151508</v>
      </c>
      <c r="K716" s="202">
        <v>5.7831226296585223</v>
      </c>
      <c r="L716" s="202">
        <v>2.059383379361643</v>
      </c>
      <c r="M716" s="202">
        <v>3.9547538279994003</v>
      </c>
      <c r="N716" s="202">
        <v>4.1056055290392752</v>
      </c>
      <c r="O716" s="202">
        <v>5.4384890061367601</v>
      </c>
      <c r="P716" s="202">
        <v>4.1233255356523628</v>
      </c>
      <c r="Q716" s="202">
        <v>0</v>
      </c>
      <c r="R716" s="202">
        <v>3.0147320370405639</v>
      </c>
      <c r="S716" s="202">
        <v>4.7919562216420601</v>
      </c>
      <c r="T716" s="202">
        <v>9.0621229982609837</v>
      </c>
      <c r="U716" s="202">
        <v>3.3723890369268905</v>
      </c>
      <c r="V716" s="202">
        <v>5.1246358001807621</v>
      </c>
      <c r="W716" s="202">
        <v>4.9729074942090437</v>
      </c>
      <c r="X716" s="202">
        <v>7.2947905306151508</v>
      </c>
      <c r="Y716" s="202">
        <v>2.9225986772612078</v>
      </c>
      <c r="Z716" s="202">
        <v>7.8340243547645043</v>
      </c>
      <c r="AA716" s="202">
        <v>2.2526347427160105</v>
      </c>
      <c r="AB716" s="202">
        <v>1.7172232835750325</v>
      </c>
      <c r="AC716" s="202">
        <v>7.3841437075705638</v>
      </c>
      <c r="AD716" s="202">
        <v>4.3860619650523294</v>
      </c>
      <c r="AE716" s="202">
        <v>4.914037064843054</v>
      </c>
      <c r="AF716" s="202">
        <v>4.3785734185674965</v>
      </c>
      <c r="AG716" s="202">
        <v>8.1283364893372738</v>
      </c>
      <c r="AH716" s="202">
        <v>23.55936772895452</v>
      </c>
      <c r="AI716" s="202">
        <v>8.2162294577936361</v>
      </c>
      <c r="AJ716" s="656">
        <v>9.4086447204290042</v>
      </c>
    </row>
    <row r="717" spans="1:36" ht="15" customHeight="1" x14ac:dyDescent="0.2">
      <c r="A717" s="165"/>
      <c r="B717" s="200"/>
      <c r="C717" s="200"/>
      <c r="D717" s="200" t="s">
        <v>40</v>
      </c>
      <c r="E717" s="200"/>
      <c r="F717" s="200"/>
      <c r="G717" s="202">
        <v>0</v>
      </c>
      <c r="H717" s="202">
        <v>0</v>
      </c>
      <c r="I717" s="202">
        <v>0</v>
      </c>
      <c r="J717" s="202">
        <v>0</v>
      </c>
      <c r="K717" s="202">
        <v>0</v>
      </c>
      <c r="L717" s="202">
        <v>0</v>
      </c>
      <c r="M717" s="202">
        <v>0</v>
      </c>
      <c r="N717" s="202">
        <v>0</v>
      </c>
      <c r="O717" s="202">
        <v>0</v>
      </c>
      <c r="P717" s="202">
        <v>0</v>
      </c>
      <c r="Q717" s="202">
        <v>-0.10379497531211204</v>
      </c>
      <c r="R717" s="202">
        <v>0</v>
      </c>
      <c r="S717" s="202">
        <v>0</v>
      </c>
      <c r="T717" s="202">
        <v>0</v>
      </c>
      <c r="U717" s="202">
        <v>0</v>
      </c>
      <c r="V717" s="202">
        <v>0</v>
      </c>
      <c r="W717" s="202">
        <v>0</v>
      </c>
      <c r="X717" s="202">
        <v>0</v>
      </c>
      <c r="Y717" s="202">
        <v>0</v>
      </c>
      <c r="Z717" s="202">
        <v>0</v>
      </c>
      <c r="AA717" s="202">
        <v>0</v>
      </c>
      <c r="AB717" s="202">
        <v>0</v>
      </c>
      <c r="AC717" s="202">
        <v>0</v>
      </c>
      <c r="AD717" s="202">
        <v>0</v>
      </c>
      <c r="AE717" s="202">
        <v>0</v>
      </c>
      <c r="AF717" s="202">
        <v>0</v>
      </c>
      <c r="AG717" s="202">
        <v>0</v>
      </c>
      <c r="AH717" s="202">
        <v>0</v>
      </c>
      <c r="AI717" s="202">
        <v>0</v>
      </c>
      <c r="AJ717" s="656">
        <v>0</v>
      </c>
    </row>
    <row r="718" spans="1:36" ht="15" customHeight="1" x14ac:dyDescent="0.2">
      <c r="A718" s="165"/>
      <c r="B718" s="200"/>
      <c r="C718" s="200"/>
      <c r="D718" s="200" t="s">
        <v>41</v>
      </c>
      <c r="E718" s="200"/>
      <c r="F718" s="200"/>
      <c r="G718" s="202">
        <v>0</v>
      </c>
      <c r="H718" s="202">
        <v>2.1568445436100379</v>
      </c>
      <c r="I718" s="202">
        <v>1.6980501962276864</v>
      </c>
      <c r="J718" s="202">
        <v>6.4316923735868947</v>
      </c>
      <c r="K718" s="202">
        <v>5.0988805719080625</v>
      </c>
      <c r="L718" s="202">
        <v>1.8157231958537052</v>
      </c>
      <c r="M718" s="202">
        <v>3.4868389884818796</v>
      </c>
      <c r="N718" s="202">
        <v>3.61984236000418</v>
      </c>
      <c r="O718" s="202">
        <v>4.795022984937761</v>
      </c>
      <c r="P718" s="202">
        <v>3.6354657875604617</v>
      </c>
      <c r="Q718" s="202">
        <v>0</v>
      </c>
      <c r="R718" s="202">
        <v>2.6580378106356388</v>
      </c>
      <c r="S718" s="202">
        <v>4.2249860576460589</v>
      </c>
      <c r="T718" s="202">
        <v>7.9899192624941042</v>
      </c>
      <c r="U718" s="202">
        <v>2.9733778863889673</v>
      </c>
      <c r="V718" s="202">
        <v>4.5183039670713532</v>
      </c>
      <c r="W718" s="202">
        <v>4.3845277079341001</v>
      </c>
      <c r="X718" s="202">
        <v>6.4316923735868947</v>
      </c>
      <c r="Y718" s="202">
        <v>2.5768053989633795</v>
      </c>
      <c r="Z718" s="202">
        <v>6.9071256378877726</v>
      </c>
      <c r="AA718" s="202">
        <v>1.9861096263694475</v>
      </c>
      <c r="AB718" s="202">
        <v>1.5140464760931271</v>
      </c>
      <c r="AC718" s="202">
        <v>6.5104735454886784</v>
      </c>
      <c r="AD718" s="202">
        <v>3.8671160155064461</v>
      </c>
      <c r="AE718" s="202">
        <v>4.3326226545958386</v>
      </c>
      <c r="AF718" s="202">
        <v>3.8605134918131871</v>
      </c>
      <c r="AG718" s="202">
        <v>7.1666156264544689</v>
      </c>
      <c r="AH718" s="202">
        <v>20.771892642141182</v>
      </c>
      <c r="AI718" s="202">
        <v>7.2441093574314177</v>
      </c>
      <c r="AJ718" s="656">
        <v>8.2954415538329194</v>
      </c>
    </row>
    <row r="719" spans="1:36" ht="15" customHeight="1" x14ac:dyDescent="0.2">
      <c r="A719" s="165"/>
      <c r="B719" s="216"/>
      <c r="C719" s="216"/>
      <c r="D719" s="216" t="s">
        <v>42</v>
      </c>
      <c r="E719" s="216"/>
      <c r="F719" s="216"/>
      <c r="G719" s="202">
        <v>0</v>
      </c>
      <c r="H719" s="202">
        <v>0</v>
      </c>
      <c r="I719" s="202">
        <v>0</v>
      </c>
      <c r="J719" s="202">
        <v>0</v>
      </c>
      <c r="K719" s="202">
        <v>0</v>
      </c>
      <c r="L719" s="202">
        <v>0</v>
      </c>
      <c r="M719" s="202">
        <v>0</v>
      </c>
      <c r="N719" s="202">
        <v>0</v>
      </c>
      <c r="O719" s="202">
        <v>0</v>
      </c>
      <c r="P719" s="202">
        <v>0</v>
      </c>
      <c r="Q719" s="202">
        <v>0</v>
      </c>
      <c r="R719" s="202">
        <v>0</v>
      </c>
      <c r="S719" s="202">
        <v>0</v>
      </c>
      <c r="T719" s="202">
        <v>0</v>
      </c>
      <c r="U719" s="202">
        <v>0</v>
      </c>
      <c r="V719" s="202">
        <v>0</v>
      </c>
      <c r="W719" s="202">
        <v>0</v>
      </c>
      <c r="X719" s="202">
        <v>0</v>
      </c>
      <c r="Y719" s="202">
        <v>0</v>
      </c>
      <c r="Z719" s="202">
        <v>0</v>
      </c>
      <c r="AA719" s="202">
        <v>0</v>
      </c>
      <c r="AB719" s="202">
        <v>0</v>
      </c>
      <c r="AC719" s="202">
        <v>0</v>
      </c>
      <c r="AD719" s="202">
        <v>0</v>
      </c>
      <c r="AE719" s="202">
        <v>0</v>
      </c>
      <c r="AF719" s="202">
        <v>0</v>
      </c>
      <c r="AG719" s="202">
        <v>0</v>
      </c>
      <c r="AH719" s="202">
        <v>0</v>
      </c>
      <c r="AI719" s="202">
        <v>0</v>
      </c>
      <c r="AJ719" s="656">
        <v>0</v>
      </c>
    </row>
    <row r="720" spans="1:36" ht="15" customHeight="1" x14ac:dyDescent="0.2">
      <c r="A720" s="165"/>
      <c r="B720" s="216"/>
      <c r="C720" s="216"/>
      <c r="D720" s="216" t="s">
        <v>43</v>
      </c>
      <c r="E720" s="216"/>
      <c r="F720" s="216"/>
      <c r="G720" s="202">
        <v>2.765896467731185</v>
      </c>
      <c r="H720" s="202">
        <v>2.2740136745479345</v>
      </c>
      <c r="I720" s="202">
        <v>2.954944654756765</v>
      </c>
      <c r="J720" s="202">
        <v>2.6845286424113235</v>
      </c>
      <c r="K720" s="202">
        <v>4.0231181241660074</v>
      </c>
      <c r="L720" s="202">
        <v>2.416292687492287</v>
      </c>
      <c r="M720" s="202">
        <v>2.3290046463854295</v>
      </c>
      <c r="N720" s="202">
        <v>2.5099095853338134</v>
      </c>
      <c r="O720" s="202">
        <v>2.759967535035007</v>
      </c>
      <c r="P720" s="202">
        <v>3.0102867830767486</v>
      </c>
      <c r="Q720" s="202">
        <v>2.906960633433946</v>
      </c>
      <c r="R720" s="202">
        <v>2.2628415961255026</v>
      </c>
      <c r="S720" s="202">
        <v>2.7548850952223978</v>
      </c>
      <c r="T720" s="202">
        <v>4.7985248626233377</v>
      </c>
      <c r="U720" s="202">
        <v>2.3021470391933314</v>
      </c>
      <c r="V720" s="202">
        <v>2.7089161244990563</v>
      </c>
      <c r="W720" s="202">
        <v>1.4202531776781639</v>
      </c>
      <c r="X720" s="202">
        <v>2.6845286424113235</v>
      </c>
      <c r="Y720" s="202">
        <v>2.0187554579392519</v>
      </c>
      <c r="Z720" s="202">
        <v>2.1756758233844242</v>
      </c>
      <c r="AA720" s="202">
        <v>2.3059721309053232</v>
      </c>
      <c r="AB720" s="202">
        <v>2.2648714664296921</v>
      </c>
      <c r="AC720" s="202">
        <v>1.4633892207063457</v>
      </c>
      <c r="AD720" s="202">
        <v>2.527031599455587</v>
      </c>
      <c r="AE720" s="202">
        <v>2.2920082221801574</v>
      </c>
      <c r="AF720" s="202">
        <v>1.8924562283415436</v>
      </c>
      <c r="AG720" s="202">
        <v>2.7988781062032331</v>
      </c>
      <c r="AH720" s="202">
        <v>6.8941776311264444</v>
      </c>
      <c r="AI720" s="202">
        <v>3.6593329348219306</v>
      </c>
      <c r="AJ720" s="656">
        <v>3.8978498408174143</v>
      </c>
    </row>
    <row r="721" spans="1:36" ht="15" customHeight="1" x14ac:dyDescent="0.2">
      <c r="A721" s="165"/>
      <c r="B721" s="216"/>
      <c r="C721" s="216"/>
      <c r="D721" s="216" t="s">
        <v>44</v>
      </c>
      <c r="E721" s="216"/>
      <c r="F721" s="216"/>
      <c r="G721" s="202">
        <v>0</v>
      </c>
      <c r="H721" s="202">
        <v>0</v>
      </c>
      <c r="I721" s="202">
        <v>0</v>
      </c>
      <c r="J721" s="202">
        <v>0</v>
      </c>
      <c r="K721" s="202">
        <v>0</v>
      </c>
      <c r="L721" s="202">
        <v>0</v>
      </c>
      <c r="M721" s="202">
        <v>0</v>
      </c>
      <c r="N721" s="202">
        <v>0</v>
      </c>
      <c r="O721" s="202">
        <v>0</v>
      </c>
      <c r="P721" s="202">
        <v>0</v>
      </c>
      <c r="Q721" s="202">
        <v>0</v>
      </c>
      <c r="R721" s="202">
        <v>0</v>
      </c>
      <c r="S721" s="202">
        <v>0</v>
      </c>
      <c r="T721" s="202">
        <v>0</v>
      </c>
      <c r="U721" s="202">
        <v>0</v>
      </c>
      <c r="V721" s="202">
        <v>0</v>
      </c>
      <c r="W721" s="202">
        <v>0</v>
      </c>
      <c r="X721" s="202">
        <v>0</v>
      </c>
      <c r="Y721" s="202">
        <v>0</v>
      </c>
      <c r="Z721" s="202">
        <v>0</v>
      </c>
      <c r="AA721" s="202">
        <v>0</v>
      </c>
      <c r="AB721" s="202">
        <v>0</v>
      </c>
      <c r="AC721" s="202">
        <v>0</v>
      </c>
      <c r="AD721" s="202">
        <v>0</v>
      </c>
      <c r="AE721" s="202">
        <v>0</v>
      </c>
      <c r="AF721" s="202">
        <v>0</v>
      </c>
      <c r="AG721" s="202">
        <v>0</v>
      </c>
      <c r="AH721" s="202">
        <v>0</v>
      </c>
      <c r="AI721" s="202">
        <v>0</v>
      </c>
      <c r="AJ721" s="656">
        <v>0</v>
      </c>
    </row>
    <row r="722" spans="1:36" ht="15" customHeight="1" x14ac:dyDescent="0.2">
      <c r="A722" s="165"/>
      <c r="B722" s="199"/>
      <c r="C722" s="199"/>
      <c r="D722" s="199" t="s">
        <v>564</v>
      </c>
      <c r="E722" s="199"/>
      <c r="F722" s="199"/>
      <c r="G722" s="198">
        <v>25.105994699599833</v>
      </c>
      <c r="H722" s="198">
        <v>26.415572943220113</v>
      </c>
      <c r="I722" s="198">
        <v>28.651372759762644</v>
      </c>
      <c r="J722" s="198">
        <v>43.635413685078667</v>
      </c>
      <c r="K722" s="198">
        <v>31.367722046349275</v>
      </c>
      <c r="L722" s="198">
        <v>30.521092892125402</v>
      </c>
      <c r="M722" s="198">
        <v>20.558492027593491</v>
      </c>
      <c r="N722" s="198">
        <v>32.46466576114004</v>
      </c>
      <c r="O722" s="198">
        <v>28.148621520585785</v>
      </c>
      <c r="P722" s="198">
        <v>29.634115919619035</v>
      </c>
      <c r="Q722" s="198">
        <v>21.180533295354508</v>
      </c>
      <c r="R722" s="198">
        <v>26.077074021044261</v>
      </c>
      <c r="S722" s="198">
        <v>27.920090932491664</v>
      </c>
      <c r="T722" s="198">
        <v>48.339425806368396</v>
      </c>
      <c r="U722" s="198">
        <v>30.244755176156577</v>
      </c>
      <c r="V722" s="198">
        <v>34.420502210738533</v>
      </c>
      <c r="W722" s="198">
        <v>27.073014980947985</v>
      </c>
      <c r="X722" s="198">
        <v>43.635413685078667</v>
      </c>
      <c r="Y722" s="198">
        <v>22.698774683376794</v>
      </c>
      <c r="Z722" s="198">
        <v>30.760942177770151</v>
      </c>
      <c r="AA722" s="198">
        <v>31.881119925025217</v>
      </c>
      <c r="AB722" s="198">
        <v>24.857825984334966</v>
      </c>
      <c r="AC722" s="198">
        <v>30.598713496945372</v>
      </c>
      <c r="AD722" s="198">
        <v>31.607837361193951</v>
      </c>
      <c r="AE722" s="198">
        <v>36.333184533916011</v>
      </c>
      <c r="AF722" s="198">
        <v>33.307200277943394</v>
      </c>
      <c r="AG722" s="198">
        <v>38.981787932502996</v>
      </c>
      <c r="AH722" s="198">
        <v>85.111617550087345</v>
      </c>
      <c r="AI722" s="198">
        <v>46.907103782306265</v>
      </c>
      <c r="AJ722" s="657">
        <v>48.905244139992817</v>
      </c>
    </row>
    <row r="723" spans="1:36" ht="15" customHeight="1" x14ac:dyDescent="0.2">
      <c r="A723" s="165"/>
      <c r="B723" s="224"/>
      <c r="C723" s="224"/>
      <c r="D723" s="224"/>
      <c r="E723" s="224"/>
      <c r="F723" s="224"/>
      <c r="G723" s="202"/>
      <c r="H723" s="202"/>
      <c r="I723" s="202"/>
      <c r="J723" s="202"/>
      <c r="K723" s="202"/>
      <c r="L723" s="202"/>
      <c r="M723" s="202"/>
      <c r="N723" s="202"/>
      <c r="O723" s="202"/>
      <c r="P723" s="202"/>
      <c r="Q723" s="202"/>
      <c r="R723" s="202"/>
      <c r="S723" s="202"/>
      <c r="T723" s="202"/>
      <c r="U723" s="202"/>
      <c r="V723" s="202"/>
      <c r="W723" s="202"/>
      <c r="X723" s="202"/>
      <c r="Y723" s="202"/>
      <c r="Z723" s="202"/>
      <c r="AA723" s="202"/>
      <c r="AB723" s="202"/>
      <c r="AC723" s="202"/>
      <c r="AD723" s="202"/>
      <c r="AE723" s="202"/>
      <c r="AF723" s="202"/>
      <c r="AG723" s="202"/>
      <c r="AH723" s="202"/>
      <c r="AI723" s="202"/>
      <c r="AJ723" s="656"/>
    </row>
    <row r="724" spans="1:36" ht="15" customHeight="1" x14ac:dyDescent="0.2">
      <c r="A724" s="165"/>
      <c r="B724" s="205"/>
      <c r="C724" s="205"/>
      <c r="D724" s="205" t="s">
        <v>565</v>
      </c>
      <c r="E724" s="205"/>
      <c r="F724" s="205"/>
      <c r="G724" s="197" t="s">
        <v>543</v>
      </c>
      <c r="H724" s="197" t="s">
        <v>543</v>
      </c>
      <c r="I724" s="197" t="s">
        <v>543</v>
      </c>
      <c r="J724" s="197" t="s">
        <v>543</v>
      </c>
      <c r="K724" s="197" t="s">
        <v>543</v>
      </c>
      <c r="L724" s="197" t="s">
        <v>543</v>
      </c>
      <c r="M724" s="197" t="s">
        <v>543</v>
      </c>
      <c r="N724" s="197" t="s">
        <v>543</v>
      </c>
      <c r="O724" s="197" t="s">
        <v>543</v>
      </c>
      <c r="P724" s="197" t="s">
        <v>543</v>
      </c>
      <c r="Q724" s="197" t="s">
        <v>543</v>
      </c>
      <c r="R724" s="197" t="s">
        <v>543</v>
      </c>
      <c r="S724" s="197" t="s">
        <v>543</v>
      </c>
      <c r="T724" s="197" t="s">
        <v>543</v>
      </c>
      <c r="U724" s="197" t="s">
        <v>543</v>
      </c>
      <c r="V724" s="197" t="s">
        <v>543</v>
      </c>
      <c r="W724" s="197" t="s">
        <v>543</v>
      </c>
      <c r="X724" s="197" t="s">
        <v>543</v>
      </c>
      <c r="Y724" s="197" t="s">
        <v>543</v>
      </c>
      <c r="Z724" s="197" t="s">
        <v>543</v>
      </c>
      <c r="AA724" s="197" t="s">
        <v>543</v>
      </c>
      <c r="AB724" s="197" t="s">
        <v>543</v>
      </c>
      <c r="AC724" s="197" t="s">
        <v>543</v>
      </c>
      <c r="AD724" s="197" t="s">
        <v>543</v>
      </c>
      <c r="AE724" s="197" t="s">
        <v>543</v>
      </c>
      <c r="AF724" s="197" t="s">
        <v>543</v>
      </c>
      <c r="AG724" s="197" t="s">
        <v>543</v>
      </c>
      <c r="AH724" s="197" t="s">
        <v>543</v>
      </c>
      <c r="AI724" s="197" t="s">
        <v>543</v>
      </c>
      <c r="AJ724" s="658" t="s">
        <v>543</v>
      </c>
    </row>
    <row r="725" spans="1:36" ht="15" customHeight="1" x14ac:dyDescent="0.2">
      <c r="A725" s="165"/>
      <c r="B725" s="199"/>
      <c r="C725" s="199"/>
      <c r="D725" s="199" t="s">
        <v>16</v>
      </c>
      <c r="E725" s="199"/>
      <c r="F725" s="199"/>
      <c r="G725" s="198">
        <v>7.7412683260647919</v>
      </c>
      <c r="H725" s="198">
        <v>8.9468503335729039</v>
      </c>
      <c r="I725" s="198">
        <v>9.5218408449484215</v>
      </c>
      <c r="J725" s="198">
        <v>12.037340894875181</v>
      </c>
      <c r="K725" s="198">
        <v>10.999173606432052</v>
      </c>
      <c r="L725" s="198">
        <v>9.8096562873629782</v>
      </c>
      <c r="M725" s="198">
        <v>11.857517968292719</v>
      </c>
      <c r="N725" s="198">
        <v>9.7605915918394306</v>
      </c>
      <c r="O725" s="198">
        <v>12.659415926767455</v>
      </c>
      <c r="P725" s="198">
        <v>10.448343278262676</v>
      </c>
      <c r="Q725" s="198">
        <v>6.5948470306114899</v>
      </c>
      <c r="R725" s="198">
        <v>9.7001787589438386</v>
      </c>
      <c r="S725" s="198">
        <v>11.897278362881986</v>
      </c>
      <c r="T725" s="198">
        <v>11.757985510392178</v>
      </c>
      <c r="U725" s="198">
        <v>10.561583297615401</v>
      </c>
      <c r="V725" s="198">
        <v>11.1732696463339</v>
      </c>
      <c r="W725" s="198">
        <v>11.916383886100823</v>
      </c>
      <c r="X725" s="198">
        <v>12.037340894875181</v>
      </c>
      <c r="Y725" s="198">
        <v>10.642793746442011</v>
      </c>
      <c r="Z725" s="198">
        <v>17.245940573089875</v>
      </c>
      <c r="AA725" s="198">
        <v>10.403078547124949</v>
      </c>
      <c r="AB725" s="198">
        <v>9.0156129864973451</v>
      </c>
      <c r="AC725" s="198">
        <v>14.871293548516785</v>
      </c>
      <c r="AD725" s="198">
        <v>10.247792546807155</v>
      </c>
      <c r="AE725" s="198">
        <v>10.870407669438546</v>
      </c>
      <c r="AF725" s="198">
        <v>11.282110054902795</v>
      </c>
      <c r="AG725" s="198">
        <v>10.949795613751531</v>
      </c>
      <c r="AH725" s="198">
        <v>17.331687057931493</v>
      </c>
      <c r="AI725" s="198">
        <v>13.045787686855633</v>
      </c>
      <c r="AJ725" s="657">
        <v>13.772225111567526</v>
      </c>
    </row>
    <row r="726" spans="1:36" ht="15" customHeight="1" x14ac:dyDescent="0.2">
      <c r="A726" s="165"/>
      <c r="B726" s="216"/>
      <c r="C726" s="216"/>
      <c r="D726" s="216" t="s">
        <v>17</v>
      </c>
      <c r="E726" s="216"/>
      <c r="F726" s="216"/>
      <c r="G726" s="202">
        <v>2.4078488929769675</v>
      </c>
      <c r="H726" s="202">
        <v>2.3977204431516546</v>
      </c>
      <c r="I726" s="202">
        <v>2.4452470700797795</v>
      </c>
      <c r="J726" s="202">
        <v>4.2606933167707757</v>
      </c>
      <c r="K726" s="202">
        <v>2.4730912676635692</v>
      </c>
      <c r="L726" s="202">
        <v>2.4075965365291112</v>
      </c>
      <c r="M726" s="202">
        <v>2.2474550145418868</v>
      </c>
      <c r="N726" s="202">
        <v>2.4667103699182698</v>
      </c>
      <c r="O726" s="202">
        <v>2.3438714744457214</v>
      </c>
      <c r="P726" s="202">
        <v>2.4523657206605445</v>
      </c>
      <c r="Q726" s="202">
        <v>2.2932953716505606</v>
      </c>
      <c r="R726" s="202">
        <v>2.3665766546965985</v>
      </c>
      <c r="S726" s="202">
        <v>2.3551064392543939</v>
      </c>
      <c r="T726" s="202">
        <v>2.6222029603151404</v>
      </c>
      <c r="U726" s="202">
        <v>2.3567456053612248</v>
      </c>
      <c r="V726" s="202">
        <v>2.2765171494557563</v>
      </c>
      <c r="W726" s="202">
        <v>6.3634912985343686</v>
      </c>
      <c r="X726" s="202">
        <v>4.2606933167707757</v>
      </c>
      <c r="Y726" s="202">
        <v>2.7210071678834842</v>
      </c>
      <c r="Z726" s="202">
        <v>8.5154319652648276</v>
      </c>
      <c r="AA726" s="202">
        <v>2.5069299698200234</v>
      </c>
      <c r="AB726" s="202">
        <v>2.3542432812115321</v>
      </c>
      <c r="AC726" s="202">
        <v>6.7482509690627772</v>
      </c>
      <c r="AD726" s="202">
        <v>2.8255982767400352</v>
      </c>
      <c r="AE726" s="202">
        <v>2.5476561422906538</v>
      </c>
      <c r="AF726" s="202">
        <v>2.6858605833598879</v>
      </c>
      <c r="AG726" s="202">
        <v>6.7802565835282174</v>
      </c>
      <c r="AH726" s="202">
        <v>7.3524286114295583</v>
      </c>
      <c r="AI726" s="202">
        <v>2.8104815310608937</v>
      </c>
      <c r="AJ726" s="656">
        <v>2.955611439614648</v>
      </c>
    </row>
    <row r="727" spans="1:36" ht="15" customHeight="1" x14ac:dyDescent="0.2">
      <c r="A727" s="165"/>
      <c r="B727" s="230"/>
      <c r="C727" s="230"/>
      <c r="D727" s="230" t="s">
        <v>18</v>
      </c>
      <c r="E727" s="230"/>
      <c r="F727" s="230"/>
      <c r="G727" s="198">
        <v>4.7804924723534885</v>
      </c>
      <c r="H727" s="198">
        <v>7.3538664327618477</v>
      </c>
      <c r="I727" s="198">
        <v>5.0764130054751657</v>
      </c>
      <c r="J727" s="198">
        <v>9.2322730690298318</v>
      </c>
      <c r="K727" s="198">
        <v>10.972829243997918</v>
      </c>
      <c r="L727" s="198">
        <v>5.7481407749772639</v>
      </c>
      <c r="M727" s="198">
        <v>12.258961818696077</v>
      </c>
      <c r="N727" s="198">
        <v>7.4267041690365927</v>
      </c>
      <c r="O727" s="198">
        <v>12.052822197695981</v>
      </c>
      <c r="P727" s="198">
        <v>7.8559522863823448</v>
      </c>
      <c r="Q727" s="198">
        <v>4.6227323929408826</v>
      </c>
      <c r="R727" s="198">
        <v>7.1685361996747154</v>
      </c>
      <c r="S727" s="198">
        <v>10.51168107504806</v>
      </c>
      <c r="T727" s="198">
        <v>11.169728402548419</v>
      </c>
      <c r="U727" s="198">
        <v>8.5287969826919348</v>
      </c>
      <c r="V727" s="198">
        <v>9.0150892852198954</v>
      </c>
      <c r="W727" s="198">
        <v>11.843653283380954</v>
      </c>
      <c r="X727" s="198">
        <v>9.2322730690298318</v>
      </c>
      <c r="Y727" s="198">
        <v>10.247769258123501</v>
      </c>
      <c r="Z727" s="198">
        <v>14.074268804948145</v>
      </c>
      <c r="AA727" s="198">
        <v>5.4442140594041613</v>
      </c>
      <c r="AB727" s="198">
        <v>5.8510469040165924</v>
      </c>
      <c r="AC727" s="198">
        <v>11.573428397545719</v>
      </c>
      <c r="AD727" s="198">
        <v>9.0857075546996722</v>
      </c>
      <c r="AE727" s="198">
        <v>6.9596987360456932</v>
      </c>
      <c r="AF727" s="198">
        <v>6.5787976336102121</v>
      </c>
      <c r="AG727" s="198">
        <v>14.060317955501109</v>
      </c>
      <c r="AH727" s="198">
        <v>15.918807034808959</v>
      </c>
      <c r="AI727" s="198">
        <v>8.3613223490738573</v>
      </c>
      <c r="AJ727" s="657">
        <v>9.4339910593762735</v>
      </c>
    </row>
    <row r="728" spans="1:36" ht="15" customHeight="1" x14ac:dyDescent="0.2">
      <c r="A728" s="165"/>
      <c r="B728" s="216"/>
      <c r="C728" s="216"/>
      <c r="D728" s="216" t="s">
        <v>19</v>
      </c>
      <c r="E728" s="216"/>
      <c r="F728" s="216"/>
      <c r="G728" s="202">
        <v>0</v>
      </c>
      <c r="H728" s="202">
        <v>0</v>
      </c>
      <c r="I728" s="202">
        <v>0</v>
      </c>
      <c r="J728" s="202">
        <v>0</v>
      </c>
      <c r="K728" s="202">
        <v>0</v>
      </c>
      <c r="L728" s="202">
        <v>0</v>
      </c>
      <c r="M728" s="202">
        <v>0</v>
      </c>
      <c r="N728" s="202">
        <v>0</v>
      </c>
      <c r="O728" s="202">
        <v>0</v>
      </c>
      <c r="P728" s="202">
        <v>0</v>
      </c>
      <c r="Q728" s="202">
        <v>0</v>
      </c>
      <c r="R728" s="202">
        <v>0</v>
      </c>
      <c r="S728" s="202">
        <v>0</v>
      </c>
      <c r="T728" s="202">
        <v>0</v>
      </c>
      <c r="U728" s="202">
        <v>0</v>
      </c>
      <c r="V728" s="202">
        <v>0</v>
      </c>
      <c r="W728" s="202">
        <v>0</v>
      </c>
      <c r="X728" s="202">
        <v>0</v>
      </c>
      <c r="Y728" s="202">
        <v>0</v>
      </c>
      <c r="Z728" s="202">
        <v>0</v>
      </c>
      <c r="AA728" s="202">
        <v>0</v>
      </c>
      <c r="AB728" s="202">
        <v>0</v>
      </c>
      <c r="AC728" s="202">
        <v>0</v>
      </c>
      <c r="AD728" s="202">
        <v>0</v>
      </c>
      <c r="AE728" s="202">
        <v>0</v>
      </c>
      <c r="AF728" s="202">
        <v>0</v>
      </c>
      <c r="AG728" s="202">
        <v>0</v>
      </c>
      <c r="AH728" s="202">
        <v>0</v>
      </c>
      <c r="AI728" s="202">
        <v>0</v>
      </c>
      <c r="AJ728" s="656">
        <v>0</v>
      </c>
    </row>
    <row r="729" spans="1:36" ht="15" customHeight="1" x14ac:dyDescent="0.2">
      <c r="A729" s="165"/>
      <c r="B729" s="216"/>
      <c r="C729" s="216"/>
      <c r="D729" s="216" t="s">
        <v>20</v>
      </c>
      <c r="E729" s="216"/>
      <c r="F729" s="216"/>
      <c r="G729" s="202">
        <v>0</v>
      </c>
      <c r="H729" s="202">
        <v>0</v>
      </c>
      <c r="I729" s="202">
        <v>0</v>
      </c>
      <c r="J729" s="202">
        <v>0</v>
      </c>
      <c r="K729" s="202">
        <v>0</v>
      </c>
      <c r="L729" s="202">
        <v>0</v>
      </c>
      <c r="M729" s="202">
        <v>0</v>
      </c>
      <c r="N729" s="202">
        <v>0</v>
      </c>
      <c r="O729" s="202">
        <v>0</v>
      </c>
      <c r="P729" s="202">
        <v>0</v>
      </c>
      <c r="Q729" s="202">
        <v>0</v>
      </c>
      <c r="R729" s="202">
        <v>0</v>
      </c>
      <c r="S729" s="202">
        <v>0</v>
      </c>
      <c r="T729" s="202">
        <v>0</v>
      </c>
      <c r="U729" s="202">
        <v>0</v>
      </c>
      <c r="V729" s="202">
        <v>0</v>
      </c>
      <c r="W729" s="202">
        <v>0</v>
      </c>
      <c r="X729" s="202">
        <v>0</v>
      </c>
      <c r="Y729" s="202">
        <v>0</v>
      </c>
      <c r="Z729" s="202">
        <v>0</v>
      </c>
      <c r="AA729" s="202">
        <v>0</v>
      </c>
      <c r="AB729" s="202">
        <v>0</v>
      </c>
      <c r="AC729" s="202">
        <v>0</v>
      </c>
      <c r="AD729" s="202">
        <v>0</v>
      </c>
      <c r="AE729" s="202">
        <v>0</v>
      </c>
      <c r="AF729" s="202">
        <v>0</v>
      </c>
      <c r="AG729" s="202">
        <v>0</v>
      </c>
      <c r="AH729" s="202">
        <v>0</v>
      </c>
      <c r="AI729" s="202">
        <v>0</v>
      </c>
      <c r="AJ729" s="656">
        <v>0</v>
      </c>
    </row>
    <row r="730" spans="1:36" ht="15" customHeight="1" x14ac:dyDescent="0.2">
      <c r="A730" s="165"/>
      <c r="B730" s="216"/>
      <c r="C730" s="216"/>
      <c r="D730" s="216" t="s">
        <v>22</v>
      </c>
      <c r="E730" s="216"/>
      <c r="F730" s="216"/>
      <c r="G730" s="202">
        <v>0</v>
      </c>
      <c r="H730" s="202">
        <v>0</v>
      </c>
      <c r="I730" s="202">
        <v>0</v>
      </c>
      <c r="J730" s="202">
        <v>0</v>
      </c>
      <c r="K730" s="202">
        <v>0</v>
      </c>
      <c r="L730" s="202">
        <v>0</v>
      </c>
      <c r="M730" s="202">
        <v>0</v>
      </c>
      <c r="N730" s="202">
        <v>0</v>
      </c>
      <c r="O730" s="202">
        <v>0</v>
      </c>
      <c r="P730" s="202">
        <v>0</v>
      </c>
      <c r="Q730" s="202">
        <v>0</v>
      </c>
      <c r="R730" s="202">
        <v>0</v>
      </c>
      <c r="S730" s="202">
        <v>0</v>
      </c>
      <c r="T730" s="202">
        <v>0</v>
      </c>
      <c r="U730" s="202">
        <v>0</v>
      </c>
      <c r="V730" s="202">
        <v>0</v>
      </c>
      <c r="W730" s="202">
        <v>0</v>
      </c>
      <c r="X730" s="202">
        <v>0</v>
      </c>
      <c r="Y730" s="202">
        <v>0</v>
      </c>
      <c r="Z730" s="202">
        <v>0</v>
      </c>
      <c r="AA730" s="202">
        <v>0</v>
      </c>
      <c r="AB730" s="202">
        <v>0</v>
      </c>
      <c r="AC730" s="202">
        <v>0</v>
      </c>
      <c r="AD730" s="202">
        <v>0</v>
      </c>
      <c r="AE730" s="202">
        <v>0</v>
      </c>
      <c r="AF730" s="202">
        <v>0</v>
      </c>
      <c r="AG730" s="202">
        <v>0</v>
      </c>
      <c r="AH730" s="202">
        <v>0</v>
      </c>
      <c r="AI730" s="202">
        <v>0</v>
      </c>
      <c r="AJ730" s="656">
        <v>0</v>
      </c>
    </row>
    <row r="731" spans="1:36" ht="15" customHeight="1" x14ac:dyDescent="0.2">
      <c r="A731" s="165"/>
      <c r="B731" s="216"/>
      <c r="C731" s="216"/>
      <c r="D731" s="216" t="s">
        <v>566</v>
      </c>
      <c r="E731" s="216"/>
      <c r="F731" s="216"/>
      <c r="G731" s="202">
        <v>0</v>
      </c>
      <c r="H731" s="202">
        <v>0</v>
      </c>
      <c r="I731" s="202">
        <v>0</v>
      </c>
      <c r="J731" s="202">
        <v>0</v>
      </c>
      <c r="K731" s="202">
        <v>0</v>
      </c>
      <c r="L731" s="202">
        <v>0</v>
      </c>
      <c r="M731" s="202">
        <v>0</v>
      </c>
      <c r="N731" s="202">
        <v>0</v>
      </c>
      <c r="O731" s="202">
        <v>0</v>
      </c>
      <c r="P731" s="202">
        <v>0</v>
      </c>
      <c r="Q731" s="202">
        <v>0</v>
      </c>
      <c r="R731" s="202">
        <v>0</v>
      </c>
      <c r="S731" s="202">
        <v>0</v>
      </c>
      <c r="T731" s="202">
        <v>0</v>
      </c>
      <c r="U731" s="202">
        <v>0</v>
      </c>
      <c r="V731" s="202">
        <v>0</v>
      </c>
      <c r="W731" s="202">
        <v>0</v>
      </c>
      <c r="X731" s="202">
        <v>0</v>
      </c>
      <c r="Y731" s="202">
        <v>0</v>
      </c>
      <c r="Z731" s="202">
        <v>0</v>
      </c>
      <c r="AA731" s="202">
        <v>0</v>
      </c>
      <c r="AB731" s="202">
        <v>0</v>
      </c>
      <c r="AC731" s="202">
        <v>0</v>
      </c>
      <c r="AD731" s="202">
        <v>0</v>
      </c>
      <c r="AE731" s="202">
        <v>0</v>
      </c>
      <c r="AF731" s="202">
        <v>0</v>
      </c>
      <c r="AG731" s="202">
        <v>0</v>
      </c>
      <c r="AH731" s="202">
        <v>0</v>
      </c>
      <c r="AI731" s="202">
        <v>0</v>
      </c>
      <c r="AJ731" s="656">
        <v>0</v>
      </c>
    </row>
    <row r="732" spans="1:36" ht="15" customHeight="1" x14ac:dyDescent="0.2">
      <c r="A732" s="165"/>
      <c r="B732" s="216"/>
      <c r="C732" s="216"/>
      <c r="D732" s="216" t="s">
        <v>26</v>
      </c>
      <c r="E732" s="216"/>
      <c r="F732" s="216"/>
      <c r="G732" s="202">
        <v>0</v>
      </c>
      <c r="H732" s="202">
        <v>0</v>
      </c>
      <c r="I732" s="202">
        <v>0</v>
      </c>
      <c r="J732" s="202">
        <v>0</v>
      </c>
      <c r="K732" s="202">
        <v>0</v>
      </c>
      <c r="L732" s="202">
        <v>0</v>
      </c>
      <c r="M732" s="202">
        <v>0</v>
      </c>
      <c r="N732" s="202">
        <v>0</v>
      </c>
      <c r="O732" s="202">
        <v>0</v>
      </c>
      <c r="P732" s="202">
        <v>0</v>
      </c>
      <c r="Q732" s="202">
        <v>0</v>
      </c>
      <c r="R732" s="202">
        <v>0</v>
      </c>
      <c r="S732" s="202">
        <v>0</v>
      </c>
      <c r="T732" s="202">
        <v>0</v>
      </c>
      <c r="U732" s="202">
        <v>0</v>
      </c>
      <c r="V732" s="202">
        <v>0</v>
      </c>
      <c r="W732" s="202">
        <v>0</v>
      </c>
      <c r="X732" s="202">
        <v>0</v>
      </c>
      <c r="Y732" s="202">
        <v>0</v>
      </c>
      <c r="Z732" s="202">
        <v>0</v>
      </c>
      <c r="AA732" s="202">
        <v>0</v>
      </c>
      <c r="AB732" s="202">
        <v>0</v>
      </c>
      <c r="AC732" s="202">
        <v>0</v>
      </c>
      <c r="AD732" s="202">
        <v>0</v>
      </c>
      <c r="AE732" s="202">
        <v>0</v>
      </c>
      <c r="AF732" s="202">
        <v>0</v>
      </c>
      <c r="AG732" s="202">
        <v>0</v>
      </c>
      <c r="AH732" s="202">
        <v>0</v>
      </c>
      <c r="AI732" s="202">
        <v>0</v>
      </c>
      <c r="AJ732" s="656">
        <v>0</v>
      </c>
    </row>
    <row r="733" spans="1:36" ht="15" customHeight="1" x14ac:dyDescent="0.2">
      <c r="A733" s="165"/>
      <c r="B733" s="216"/>
      <c r="C733" s="216"/>
      <c r="D733" s="216" t="s">
        <v>567</v>
      </c>
      <c r="E733" s="216"/>
      <c r="F733" s="216"/>
      <c r="G733" s="202">
        <v>0</v>
      </c>
      <c r="H733" s="202">
        <v>0</v>
      </c>
      <c r="I733" s="202">
        <v>0</v>
      </c>
      <c r="J733" s="202">
        <v>0</v>
      </c>
      <c r="K733" s="202">
        <v>0</v>
      </c>
      <c r="L733" s="202">
        <v>0</v>
      </c>
      <c r="M733" s="202">
        <v>0</v>
      </c>
      <c r="N733" s="202">
        <v>0</v>
      </c>
      <c r="O733" s="202">
        <v>0</v>
      </c>
      <c r="P733" s="202">
        <v>0</v>
      </c>
      <c r="Q733" s="202">
        <v>0</v>
      </c>
      <c r="R733" s="202">
        <v>0</v>
      </c>
      <c r="S733" s="202">
        <v>0</v>
      </c>
      <c r="T733" s="202">
        <v>0</v>
      </c>
      <c r="U733" s="202">
        <v>0</v>
      </c>
      <c r="V733" s="202">
        <v>0</v>
      </c>
      <c r="W733" s="202">
        <v>0</v>
      </c>
      <c r="X733" s="202">
        <v>0</v>
      </c>
      <c r="Y733" s="202">
        <v>0</v>
      </c>
      <c r="Z733" s="202">
        <v>0</v>
      </c>
      <c r="AA733" s="202">
        <v>0</v>
      </c>
      <c r="AB733" s="202">
        <v>0</v>
      </c>
      <c r="AC733" s="202">
        <v>0</v>
      </c>
      <c r="AD733" s="202">
        <v>0</v>
      </c>
      <c r="AE733" s="202">
        <v>0</v>
      </c>
      <c r="AF733" s="202">
        <v>0</v>
      </c>
      <c r="AG733" s="202">
        <v>0</v>
      </c>
      <c r="AH733" s="202">
        <v>0</v>
      </c>
      <c r="AI733" s="202">
        <v>0</v>
      </c>
      <c r="AJ733" s="656">
        <v>0</v>
      </c>
    </row>
    <row r="734" spans="1:36" ht="15" customHeight="1" x14ac:dyDescent="0.2">
      <c r="A734" s="165"/>
      <c r="B734" s="216"/>
      <c r="C734" s="216"/>
      <c r="D734" s="216"/>
      <c r="E734" s="216"/>
      <c r="F734" s="216"/>
      <c r="G734" s="202"/>
      <c r="H734" s="202"/>
      <c r="I734" s="202"/>
      <c r="J734" s="202"/>
      <c r="K734" s="202"/>
      <c r="L734" s="202"/>
      <c r="M734" s="202"/>
      <c r="N734" s="202"/>
      <c r="O734" s="202"/>
      <c r="P734" s="202"/>
      <c r="Q734" s="202"/>
      <c r="R734" s="202"/>
      <c r="S734" s="202"/>
      <c r="T734" s="202"/>
      <c r="U734" s="202"/>
      <c r="V734" s="202"/>
      <c r="W734" s="202"/>
      <c r="X734" s="202"/>
      <c r="Y734" s="202"/>
      <c r="Z734" s="202"/>
      <c r="AA734" s="202"/>
      <c r="AB734" s="202"/>
      <c r="AC734" s="202"/>
      <c r="AD734" s="202"/>
      <c r="AE734" s="202"/>
      <c r="AF734" s="202"/>
      <c r="AG734" s="202"/>
      <c r="AH734" s="202"/>
      <c r="AI734" s="202"/>
      <c r="AJ734" s="656"/>
    </row>
    <row r="735" spans="1:36" ht="15" customHeight="1" x14ac:dyDescent="0.2">
      <c r="A735" s="165"/>
      <c r="B735" s="231"/>
      <c r="C735" s="231"/>
      <c r="D735" s="231" t="s">
        <v>45</v>
      </c>
      <c r="E735" s="231"/>
      <c r="F735" s="231"/>
      <c r="G735" s="228">
        <v>4.5569965433536161</v>
      </c>
      <c r="H735" s="228">
        <v>4.6710314482329993</v>
      </c>
      <c r="I735" s="228">
        <v>5.0676885419527684</v>
      </c>
      <c r="J735" s="228">
        <v>7.528700521390487</v>
      </c>
      <c r="K735" s="228">
        <v>5.1178682369347861</v>
      </c>
      <c r="L735" s="228">
        <v>5.4723986436842296</v>
      </c>
      <c r="M735" s="228">
        <v>3.3882441691987855</v>
      </c>
      <c r="N735" s="228">
        <v>5.8220086053682039</v>
      </c>
      <c r="O735" s="228">
        <v>4.6037177999151577</v>
      </c>
      <c r="P735" s="228">
        <v>5.141812381033219</v>
      </c>
      <c r="Q735" s="228">
        <v>3.6757649385060329</v>
      </c>
      <c r="R735" s="228">
        <v>4.638228756078961</v>
      </c>
      <c r="S735" s="228">
        <v>4.574191581692058</v>
      </c>
      <c r="T735" s="228">
        <v>8.4022366244434625</v>
      </c>
      <c r="U735" s="228">
        <v>5.293108018173716</v>
      </c>
      <c r="V735" s="228">
        <v>5.9780490259297325</v>
      </c>
      <c r="W735" s="228">
        <v>4.6017595735250172</v>
      </c>
      <c r="X735" s="228">
        <v>7.528700521390487</v>
      </c>
      <c r="Y735" s="228">
        <v>3.8351997516124139</v>
      </c>
      <c r="Z735" s="228">
        <v>4.9805002720915406</v>
      </c>
      <c r="AA735" s="228">
        <v>5.7242280923835693</v>
      </c>
      <c r="AB735" s="228">
        <v>4.4265653408846033</v>
      </c>
      <c r="AC735" s="228">
        <v>5.1173734672938185</v>
      </c>
      <c r="AD735" s="228">
        <v>5.6024808920099698</v>
      </c>
      <c r="AE735" s="228">
        <v>6.5510601130720181</v>
      </c>
      <c r="AF735" s="228">
        <v>5.8550395572145089</v>
      </c>
      <c r="AG735" s="228">
        <v>6.6560003699542989</v>
      </c>
      <c r="AH735" s="228">
        <v>13.821285658194942</v>
      </c>
      <c r="AI735" s="228">
        <v>8.0980540119879905</v>
      </c>
      <c r="AJ735" s="659">
        <v>8.3718186208419585</v>
      </c>
    </row>
    <row r="736" spans="1:36" ht="15" customHeight="1" x14ac:dyDescent="0.2">
      <c r="A736" s="165"/>
      <c r="B736" s="205"/>
      <c r="C736" s="205"/>
      <c r="D736" s="205" t="s">
        <v>568</v>
      </c>
      <c r="E736" s="205"/>
      <c r="F736" s="205"/>
      <c r="G736" s="197" t="s">
        <v>543</v>
      </c>
      <c r="H736" s="197" t="s">
        <v>543</v>
      </c>
      <c r="I736" s="197" t="s">
        <v>543</v>
      </c>
      <c r="J736" s="197" t="s">
        <v>543</v>
      </c>
      <c r="K736" s="197" t="s">
        <v>543</v>
      </c>
      <c r="L736" s="197" t="s">
        <v>543</v>
      </c>
      <c r="M736" s="197" t="s">
        <v>543</v>
      </c>
      <c r="N736" s="197" t="s">
        <v>543</v>
      </c>
      <c r="O736" s="197" t="s">
        <v>543</v>
      </c>
      <c r="P736" s="197" t="s">
        <v>543</v>
      </c>
      <c r="Q736" s="197" t="s">
        <v>543</v>
      </c>
      <c r="R736" s="197" t="s">
        <v>543</v>
      </c>
      <c r="S736" s="197" t="s">
        <v>543</v>
      </c>
      <c r="T736" s="197" t="s">
        <v>543</v>
      </c>
      <c r="U736" s="197" t="s">
        <v>543</v>
      </c>
      <c r="V736" s="197" t="s">
        <v>543</v>
      </c>
      <c r="W736" s="197" t="s">
        <v>543</v>
      </c>
      <c r="X736" s="197" t="s">
        <v>543</v>
      </c>
      <c r="Y736" s="197" t="s">
        <v>543</v>
      </c>
      <c r="Z736" s="197" t="s">
        <v>543</v>
      </c>
      <c r="AA736" s="197" t="s">
        <v>543</v>
      </c>
      <c r="AB736" s="197" t="s">
        <v>543</v>
      </c>
      <c r="AC736" s="197" t="s">
        <v>543</v>
      </c>
      <c r="AD736" s="197" t="s">
        <v>543</v>
      </c>
      <c r="AE736" s="197" t="s">
        <v>543</v>
      </c>
      <c r="AF736" s="197" t="s">
        <v>543</v>
      </c>
      <c r="AG736" s="197" t="s">
        <v>543</v>
      </c>
      <c r="AH736" s="197" t="s">
        <v>543</v>
      </c>
      <c r="AI736" s="197" t="s">
        <v>543</v>
      </c>
      <c r="AJ736" s="658" t="s">
        <v>543</v>
      </c>
    </row>
    <row r="737" spans="1:36" ht="15" customHeight="1" x14ac:dyDescent="0.2">
      <c r="A737" s="165"/>
      <c r="B737" s="203"/>
      <c r="C737" s="203"/>
      <c r="D737" s="203" t="s">
        <v>28</v>
      </c>
      <c r="E737" s="203"/>
      <c r="F737" s="203"/>
      <c r="G737" s="202"/>
      <c r="H737" s="202"/>
      <c r="I737" s="202"/>
      <c r="J737" s="202"/>
      <c r="K737" s="202"/>
      <c r="L737" s="202"/>
      <c r="M737" s="202"/>
      <c r="N737" s="202"/>
      <c r="O737" s="202"/>
      <c r="P737" s="202"/>
      <c r="Q737" s="202"/>
      <c r="R737" s="202"/>
      <c r="S737" s="202"/>
      <c r="T737" s="202"/>
      <c r="U737" s="202"/>
      <c r="V737" s="202"/>
      <c r="W737" s="202"/>
      <c r="X737" s="202"/>
      <c r="Y737" s="202"/>
      <c r="Z737" s="202"/>
      <c r="AA737" s="202"/>
      <c r="AB737" s="202"/>
      <c r="AC737" s="202"/>
      <c r="AD737" s="202"/>
      <c r="AE737" s="202"/>
      <c r="AF737" s="202"/>
      <c r="AG737" s="202"/>
      <c r="AH737" s="202"/>
      <c r="AI737" s="202"/>
      <c r="AJ737" s="656"/>
    </row>
    <row r="738" spans="1:36" ht="15" customHeight="1" x14ac:dyDescent="0.2">
      <c r="A738" s="165"/>
      <c r="B738" s="201"/>
      <c r="C738" s="201"/>
      <c r="D738" s="201" t="s">
        <v>15</v>
      </c>
      <c r="E738" s="201"/>
      <c r="F738" s="201"/>
      <c r="G738" s="202">
        <v>0</v>
      </c>
      <c r="H738" s="202">
        <v>0</v>
      </c>
      <c r="I738" s="202">
        <v>0</v>
      </c>
      <c r="J738" s="202">
        <v>0</v>
      </c>
      <c r="K738" s="202">
        <v>0</v>
      </c>
      <c r="L738" s="202">
        <v>0</v>
      </c>
      <c r="M738" s="202">
        <v>0</v>
      </c>
      <c r="N738" s="202">
        <v>0</v>
      </c>
      <c r="O738" s="202">
        <v>0</v>
      </c>
      <c r="P738" s="202">
        <v>0</v>
      </c>
      <c r="Q738" s="202">
        <v>0</v>
      </c>
      <c r="R738" s="202">
        <v>0</v>
      </c>
      <c r="S738" s="202">
        <v>0</v>
      </c>
      <c r="T738" s="202">
        <v>0</v>
      </c>
      <c r="U738" s="202">
        <v>0</v>
      </c>
      <c r="V738" s="202">
        <v>0</v>
      </c>
      <c r="W738" s="202">
        <v>0</v>
      </c>
      <c r="X738" s="202">
        <v>0</v>
      </c>
      <c r="Y738" s="202">
        <v>0</v>
      </c>
      <c r="Z738" s="202">
        <v>0</v>
      </c>
      <c r="AA738" s="202">
        <v>0</v>
      </c>
      <c r="AB738" s="202">
        <v>0</v>
      </c>
      <c r="AC738" s="202">
        <v>0</v>
      </c>
      <c r="AD738" s="202">
        <v>0</v>
      </c>
      <c r="AE738" s="202">
        <v>0</v>
      </c>
      <c r="AF738" s="202">
        <v>0</v>
      </c>
      <c r="AG738" s="202">
        <v>0</v>
      </c>
      <c r="AH738" s="202">
        <v>0</v>
      </c>
      <c r="AI738" s="202">
        <v>0</v>
      </c>
      <c r="AJ738" s="656">
        <v>0</v>
      </c>
    </row>
    <row r="739" spans="1:36" ht="15" customHeight="1" x14ac:dyDescent="0.2">
      <c r="A739" s="165"/>
      <c r="B739" s="203"/>
      <c r="C739" s="203"/>
      <c r="D739" s="203" t="s">
        <v>29</v>
      </c>
      <c r="E739" s="203"/>
      <c r="F739" s="203"/>
      <c r="G739" s="202"/>
      <c r="H739" s="202"/>
      <c r="I739" s="202"/>
      <c r="J739" s="202"/>
      <c r="K739" s="202"/>
      <c r="L739" s="202"/>
      <c r="M739" s="202"/>
      <c r="N739" s="202"/>
      <c r="O739" s="202"/>
      <c r="P739" s="202"/>
      <c r="Q739" s="202"/>
      <c r="R739" s="202"/>
      <c r="S739" s="202"/>
      <c r="T739" s="202"/>
      <c r="U739" s="202"/>
      <c r="V739" s="202"/>
      <c r="W739" s="202"/>
      <c r="X739" s="202"/>
      <c r="Y739" s="202"/>
      <c r="Z739" s="202"/>
      <c r="AA739" s="202"/>
      <c r="AB739" s="202"/>
      <c r="AC739" s="202"/>
      <c r="AD739" s="202"/>
      <c r="AE739" s="202"/>
      <c r="AF739" s="202"/>
      <c r="AG739" s="202"/>
      <c r="AH739" s="202"/>
      <c r="AI739" s="202"/>
      <c r="AJ739" s="656"/>
    </row>
    <row r="740" spans="1:36" ht="15" customHeight="1" x14ac:dyDescent="0.2">
      <c r="A740" s="165"/>
      <c r="B740" s="201"/>
      <c r="C740" s="201"/>
      <c r="D740" s="201" t="s">
        <v>30</v>
      </c>
      <c r="E740" s="201"/>
      <c r="F740" s="201"/>
      <c r="G740" s="202">
        <v>1.4081243802213466</v>
      </c>
      <c r="H740" s="202">
        <v>1.2352174810210719</v>
      </c>
      <c r="I740" s="202">
        <v>1.6430550114298446</v>
      </c>
      <c r="J740" s="202">
        <v>1.5491340998851519</v>
      </c>
      <c r="K740" s="202">
        <v>1.2613254786213373</v>
      </c>
      <c r="L740" s="202">
        <v>1.7004564230208954</v>
      </c>
      <c r="M740" s="202">
        <v>1.4245716876245691</v>
      </c>
      <c r="N740" s="202">
        <v>1.2001263375710913</v>
      </c>
      <c r="O740" s="202">
        <v>1.5095511896453919</v>
      </c>
      <c r="P740" s="202">
        <v>1.3102411931301243</v>
      </c>
      <c r="Q740" s="202">
        <v>1.0116045532317437</v>
      </c>
      <c r="R740" s="202">
        <v>1.3093952200005547</v>
      </c>
      <c r="S740" s="202">
        <v>1.4980141603247308</v>
      </c>
      <c r="T740" s="202">
        <v>1.4377805264812056</v>
      </c>
      <c r="U740" s="202">
        <v>1.4519643572287588</v>
      </c>
      <c r="V740" s="202">
        <v>1.3712783461458808</v>
      </c>
      <c r="W740" s="202">
        <v>1.4433591009981253</v>
      </c>
      <c r="X740" s="202">
        <v>1.5491340998851519</v>
      </c>
      <c r="Y740" s="202">
        <v>1.5042641001999111</v>
      </c>
      <c r="Z740" s="202">
        <v>1.9020446396581376</v>
      </c>
      <c r="AA740" s="202">
        <v>1.8310605569501475</v>
      </c>
      <c r="AB740" s="202">
        <v>1.3734494817640821</v>
      </c>
      <c r="AC740" s="202">
        <v>1.3571294484745482</v>
      </c>
      <c r="AD740" s="202">
        <v>1.328031443713916</v>
      </c>
      <c r="AE740" s="202">
        <v>1.5167038965189594</v>
      </c>
      <c r="AF740" s="202">
        <v>1.6629220971135861</v>
      </c>
      <c r="AG740" s="202">
        <v>1.3474875103956334</v>
      </c>
      <c r="AH740" s="202">
        <v>1.8237804947244336</v>
      </c>
      <c r="AI740" s="202">
        <v>1.7978856547576356</v>
      </c>
      <c r="AJ740" s="656">
        <v>1.8168983567068273</v>
      </c>
    </row>
    <row r="741" spans="1:36" ht="15" customHeight="1" x14ac:dyDescent="0.2">
      <c r="A741" s="165"/>
      <c r="B741" s="216"/>
      <c r="C741" s="216"/>
      <c r="D741" s="216" t="s">
        <v>31</v>
      </c>
      <c r="E741" s="216"/>
      <c r="F741" s="216"/>
      <c r="G741" s="202"/>
      <c r="H741" s="202"/>
      <c r="I741" s="202"/>
      <c r="J741" s="202"/>
      <c r="K741" s="202"/>
      <c r="L741" s="202"/>
      <c r="M741" s="202"/>
      <c r="N741" s="202"/>
      <c r="O741" s="202"/>
      <c r="P741" s="202"/>
      <c r="Q741" s="202"/>
      <c r="R741" s="202"/>
      <c r="S741" s="202"/>
      <c r="T741" s="202"/>
      <c r="U741" s="202"/>
      <c r="V741" s="202"/>
      <c r="W741" s="202"/>
      <c r="X741" s="202"/>
      <c r="Y741" s="202"/>
      <c r="Z741" s="202"/>
      <c r="AA741" s="202"/>
      <c r="AB741" s="202"/>
      <c r="AC741" s="202"/>
      <c r="AD741" s="202"/>
      <c r="AE741" s="202"/>
      <c r="AF741" s="202"/>
      <c r="AG741" s="202"/>
      <c r="AH741" s="202"/>
      <c r="AI741" s="202"/>
      <c r="AJ741" s="656"/>
    </row>
    <row r="742" spans="1:36" ht="15" customHeight="1" x14ac:dyDescent="0.2">
      <c r="A742" s="165"/>
      <c r="B742" s="200"/>
      <c r="C742" s="200"/>
      <c r="D742" s="200" t="s">
        <v>26</v>
      </c>
      <c r="E742" s="200"/>
      <c r="F742" s="200"/>
      <c r="G742" s="202">
        <v>3.2550318862260399</v>
      </c>
      <c r="H742" s="202">
        <v>3.0529647475564938</v>
      </c>
      <c r="I742" s="202">
        <v>2.9410902709834934</v>
      </c>
      <c r="J742" s="202">
        <v>2.6588166075307123</v>
      </c>
      <c r="K742" s="202">
        <v>1.7401551579472947</v>
      </c>
      <c r="L742" s="202">
        <v>3.6381481996572269</v>
      </c>
      <c r="M742" s="202">
        <v>1.8411715819964656</v>
      </c>
      <c r="N742" s="202">
        <v>3.0246247184400299</v>
      </c>
      <c r="O742" s="202">
        <v>2.3164655924955668</v>
      </c>
      <c r="P742" s="202">
        <v>2.5129048261492084</v>
      </c>
      <c r="Q742" s="202">
        <v>2.2420136301633988</v>
      </c>
      <c r="R742" s="202">
        <v>2.7821110727879663</v>
      </c>
      <c r="S742" s="202">
        <v>2.5398157003159527</v>
      </c>
      <c r="T742" s="202">
        <v>2.472552856094715</v>
      </c>
      <c r="U742" s="202">
        <v>3.2793856692611012</v>
      </c>
      <c r="V742" s="202">
        <v>3.0340076122745305</v>
      </c>
      <c r="W742" s="202">
        <v>2.2574578679266577</v>
      </c>
      <c r="X742" s="202">
        <v>2.6588166075307123</v>
      </c>
      <c r="Y742" s="202">
        <v>2.857955521478023</v>
      </c>
      <c r="Z742" s="202">
        <v>1.9175685765842476</v>
      </c>
      <c r="AA742" s="202">
        <v>3.7965135495273157</v>
      </c>
      <c r="AB742" s="202">
        <v>3.3062793406243123</v>
      </c>
      <c r="AC742" s="202">
        <v>2.3392675340192839</v>
      </c>
      <c r="AD742" s="202">
        <v>2.9136751025925167</v>
      </c>
      <c r="AE742" s="202">
        <v>3.2244980471110671</v>
      </c>
      <c r="AF742" s="202">
        <v>3.4305824794265622</v>
      </c>
      <c r="AG742" s="202">
        <v>2.1021836482735301</v>
      </c>
      <c r="AH742" s="202">
        <v>2.0876808164467402</v>
      </c>
      <c r="AI742" s="202">
        <v>2.6009056779145676</v>
      </c>
      <c r="AJ742" s="656">
        <v>2.4991713150959352</v>
      </c>
    </row>
    <row r="743" spans="1:36" ht="15" customHeight="1" x14ac:dyDescent="0.2">
      <c r="A743" s="165"/>
      <c r="B743" s="200"/>
      <c r="C743" s="200"/>
      <c r="D743" s="200" t="s">
        <v>32</v>
      </c>
      <c r="E743" s="200"/>
      <c r="F743" s="200"/>
      <c r="G743" s="202">
        <v>1.255306829617757</v>
      </c>
      <c r="H743" s="202">
        <v>1.698445473178446</v>
      </c>
      <c r="I743" s="202">
        <v>1.5508008794732671</v>
      </c>
      <c r="J743" s="202">
        <v>2.3987320386427542</v>
      </c>
      <c r="K743" s="202">
        <v>1.6881244901117836</v>
      </c>
      <c r="L743" s="202">
        <v>1.551072290942058</v>
      </c>
      <c r="M743" s="202">
        <v>1.7126403376166022</v>
      </c>
      <c r="N743" s="202">
        <v>1.5507937105200122</v>
      </c>
      <c r="O743" s="202">
        <v>2.1750896221484948</v>
      </c>
      <c r="P743" s="202">
        <v>1.7248731061965377</v>
      </c>
      <c r="Q743" s="202">
        <v>1.6506099043243894</v>
      </c>
      <c r="R743" s="202">
        <v>1.560482779175546</v>
      </c>
      <c r="S743" s="202">
        <v>1.8377331626403961</v>
      </c>
      <c r="T743" s="202">
        <v>1.5813902336947145</v>
      </c>
      <c r="U743" s="202">
        <v>2.1284095870391333</v>
      </c>
      <c r="V743" s="202">
        <v>2.0791216709071354</v>
      </c>
      <c r="W743" s="202">
        <v>2.6611770039638691</v>
      </c>
      <c r="X743" s="202">
        <v>2.3987320386427542</v>
      </c>
      <c r="Y743" s="202">
        <v>2.2354246777611446</v>
      </c>
      <c r="Z743" s="202">
        <v>2.563619829233259</v>
      </c>
      <c r="AA743" s="202">
        <v>1.6260239171958837</v>
      </c>
      <c r="AB743" s="202">
        <v>1.4355393094773601</v>
      </c>
      <c r="AC743" s="202">
        <v>2.1926956836673335</v>
      </c>
      <c r="AD743" s="202">
        <v>2.1334745665818304</v>
      </c>
      <c r="AE743" s="202">
        <v>1.8341304868378348</v>
      </c>
      <c r="AF743" s="202">
        <v>1.7868082218520558</v>
      </c>
      <c r="AG743" s="202">
        <v>2.7414571504268168</v>
      </c>
      <c r="AH743" s="202">
        <v>2.9046121198408583</v>
      </c>
      <c r="AI743" s="202">
        <v>2.462045146982951</v>
      </c>
      <c r="AJ743" s="656">
        <v>2.4939911254959326</v>
      </c>
    </row>
    <row r="744" spans="1:36" ht="15" customHeight="1" x14ac:dyDescent="0.2">
      <c r="A744" s="165"/>
      <c r="B744" s="216"/>
      <c r="C744" s="216"/>
      <c r="D744" s="216" t="s">
        <v>33</v>
      </c>
      <c r="E744" s="216"/>
      <c r="F744" s="216"/>
      <c r="G744" s="202"/>
      <c r="H744" s="202"/>
      <c r="I744" s="202"/>
      <c r="J744" s="202"/>
      <c r="K744" s="202"/>
      <c r="L744" s="202"/>
      <c r="M744" s="202"/>
      <c r="N744" s="202"/>
      <c r="O744" s="202"/>
      <c r="P744" s="202"/>
      <c r="Q744" s="202"/>
      <c r="R744" s="202"/>
      <c r="S744" s="202"/>
      <c r="T744" s="202"/>
      <c r="U744" s="202"/>
      <c r="V744" s="202"/>
      <c r="W744" s="202"/>
      <c r="X744" s="202"/>
      <c r="Y744" s="202"/>
      <c r="Z744" s="202"/>
      <c r="AA744" s="202"/>
      <c r="AB744" s="202"/>
      <c r="AC744" s="202"/>
      <c r="AD744" s="202"/>
      <c r="AE744" s="202"/>
      <c r="AF744" s="202"/>
      <c r="AG744" s="202"/>
      <c r="AH744" s="202"/>
      <c r="AI744" s="202"/>
      <c r="AJ744" s="656"/>
    </row>
    <row r="745" spans="1:36" ht="15" customHeight="1" x14ac:dyDescent="0.2">
      <c r="A745" s="165"/>
      <c r="B745" s="200"/>
      <c r="C745" s="200"/>
      <c r="D745" s="200" t="s">
        <v>26</v>
      </c>
      <c r="E745" s="200"/>
      <c r="F745" s="200"/>
      <c r="G745" s="202">
        <v>0</v>
      </c>
      <c r="H745" s="202">
        <v>0</v>
      </c>
      <c r="I745" s="202">
        <v>0</v>
      </c>
      <c r="J745" s="202">
        <v>0</v>
      </c>
      <c r="K745" s="202">
        <v>0</v>
      </c>
      <c r="L745" s="202">
        <v>0</v>
      </c>
      <c r="M745" s="202">
        <v>0</v>
      </c>
      <c r="N745" s="202">
        <v>0</v>
      </c>
      <c r="O745" s="202">
        <v>0</v>
      </c>
      <c r="P745" s="202">
        <v>0</v>
      </c>
      <c r="Q745" s="202">
        <v>0</v>
      </c>
      <c r="R745" s="202">
        <v>0</v>
      </c>
      <c r="S745" s="202">
        <v>0</v>
      </c>
      <c r="T745" s="202">
        <v>0</v>
      </c>
      <c r="U745" s="202">
        <v>0</v>
      </c>
      <c r="V745" s="202">
        <v>0</v>
      </c>
      <c r="W745" s="202">
        <v>0</v>
      </c>
      <c r="X745" s="202">
        <v>0</v>
      </c>
      <c r="Y745" s="202">
        <v>0</v>
      </c>
      <c r="Z745" s="202">
        <v>0</v>
      </c>
      <c r="AA745" s="202">
        <v>0</v>
      </c>
      <c r="AB745" s="202">
        <v>0</v>
      </c>
      <c r="AC745" s="202">
        <v>0</v>
      </c>
      <c r="AD745" s="202">
        <v>0</v>
      </c>
      <c r="AE745" s="202">
        <v>0</v>
      </c>
      <c r="AF745" s="202">
        <v>0</v>
      </c>
      <c r="AG745" s="202">
        <v>0</v>
      </c>
      <c r="AH745" s="202">
        <v>0</v>
      </c>
      <c r="AI745" s="202">
        <v>0</v>
      </c>
      <c r="AJ745" s="656">
        <v>0</v>
      </c>
    </row>
    <row r="746" spans="1:36" ht="15" customHeight="1" x14ac:dyDescent="0.2">
      <c r="A746" s="165"/>
      <c r="B746" s="200"/>
      <c r="C746" s="200"/>
      <c r="D746" s="200" t="s">
        <v>32</v>
      </c>
      <c r="E746" s="200"/>
      <c r="F746" s="200"/>
      <c r="G746" s="202">
        <v>0.9238760849961557</v>
      </c>
      <c r="H746" s="202">
        <v>0.75239689367602336</v>
      </c>
      <c r="I746" s="202">
        <v>0.92982878886849574</v>
      </c>
      <c r="J746" s="202">
        <v>0.77532589563266596</v>
      </c>
      <c r="K746" s="202">
        <v>0.96249902845512481</v>
      </c>
      <c r="L746" s="202">
        <v>0.84389819013912915</v>
      </c>
      <c r="M746" s="202">
        <v>1.2825543479319281</v>
      </c>
      <c r="N746" s="202">
        <v>0.75521323978678712</v>
      </c>
      <c r="O746" s="202">
        <v>0.95981438410566611</v>
      </c>
      <c r="P746" s="202">
        <v>0.89286707101837959</v>
      </c>
      <c r="Q746" s="202">
        <v>0.62613808367774348</v>
      </c>
      <c r="R746" s="202">
        <v>0.87155797113994271</v>
      </c>
      <c r="S746" s="202">
        <v>0.94400184645970864</v>
      </c>
      <c r="T746" s="202">
        <v>0.81450896890293534</v>
      </c>
      <c r="U746" s="202">
        <v>0.82151811774018457</v>
      </c>
      <c r="V746" s="202">
        <v>0.65787107196798433</v>
      </c>
      <c r="W746" s="202">
        <v>0.82815188883814361</v>
      </c>
      <c r="X746" s="202">
        <v>0.77532589563266596</v>
      </c>
      <c r="Y746" s="202">
        <v>0.78818150852745972</v>
      </c>
      <c r="Z746" s="202">
        <v>1.1862786910920158</v>
      </c>
      <c r="AA746" s="202">
        <v>0.85610192845271205</v>
      </c>
      <c r="AB746" s="202">
        <v>0.86301739765266561</v>
      </c>
      <c r="AC746" s="202">
        <v>0.85750420333406308</v>
      </c>
      <c r="AD746" s="202">
        <v>0.6178342709910436</v>
      </c>
      <c r="AE746" s="202">
        <v>0.6930091107471521</v>
      </c>
      <c r="AF746" s="202">
        <v>0.82830258785111899</v>
      </c>
      <c r="AG746" s="202">
        <v>0.51291877828895782</v>
      </c>
      <c r="AH746" s="202">
        <v>0.38397983750892867</v>
      </c>
      <c r="AI746" s="202">
        <v>0.78938098211076324</v>
      </c>
      <c r="AJ746" s="656">
        <v>0.81560662785944493</v>
      </c>
    </row>
    <row r="747" spans="1:36" ht="15" customHeight="1" x14ac:dyDescent="0.2">
      <c r="A747" s="165"/>
      <c r="B747" s="200"/>
      <c r="C747" s="200"/>
      <c r="D747" s="200" t="s">
        <v>30</v>
      </c>
      <c r="E747" s="200"/>
      <c r="F747" s="200"/>
      <c r="G747" s="202">
        <v>2.2765405280385329E-2</v>
      </c>
      <c r="H747" s="202">
        <v>1.8539954106842081E-2</v>
      </c>
      <c r="I747" s="202">
        <v>2.2912086981934629E-2</v>
      </c>
      <c r="J747" s="202">
        <v>1.9104951979062021E-2</v>
      </c>
      <c r="K747" s="202">
        <v>2.3717120532294356E-2</v>
      </c>
      <c r="L747" s="202">
        <v>2.0794654852420921E-2</v>
      </c>
      <c r="M747" s="202">
        <v>3.1603664169867735E-2</v>
      </c>
      <c r="N747" s="202">
        <v>1.8609352223821853E-2</v>
      </c>
      <c r="O747" s="202">
        <v>2.3650967703314721E-2</v>
      </c>
      <c r="P747" s="202">
        <v>2.2001306304328231E-2</v>
      </c>
      <c r="Q747" s="202">
        <v>1.5428786898912927E-2</v>
      </c>
      <c r="R747" s="202">
        <v>2.147622474547952E-2</v>
      </c>
      <c r="S747" s="202">
        <v>2.3261327973628388E-2</v>
      </c>
      <c r="T747" s="202">
        <v>2.0070469495550646E-2</v>
      </c>
      <c r="U747" s="202">
        <v>2.0243183257214022E-2</v>
      </c>
      <c r="V747" s="202">
        <v>1.6210725462879612E-2</v>
      </c>
      <c r="W747" s="202">
        <v>2.0406647265033828E-2</v>
      </c>
      <c r="X747" s="202">
        <v>1.9104951979062021E-2</v>
      </c>
      <c r="Y747" s="202">
        <v>1.9421729566912394E-2</v>
      </c>
      <c r="Z747" s="202">
        <v>2.9231317507593182E-2</v>
      </c>
      <c r="AA747" s="202">
        <v>2.109536947547087E-2</v>
      </c>
      <c r="AB747" s="202">
        <v>2.1265774859480373E-2</v>
      </c>
      <c r="AC747" s="202">
        <v>2.1129923195939343E-2</v>
      </c>
      <c r="AD747" s="202">
        <v>1.5224171080563311E-2</v>
      </c>
      <c r="AE747" s="202">
        <v>1.7076568519710095E-2</v>
      </c>
      <c r="AF747" s="202">
        <v>2.0410360667904037E-2</v>
      </c>
      <c r="AG747" s="202">
        <v>1.263892858934304E-2</v>
      </c>
      <c r="AH747" s="202">
        <v>9.4617197721095243E-3</v>
      </c>
      <c r="AI747" s="202">
        <v>1.9451286022253628E-2</v>
      </c>
      <c r="AJ747" s="656">
        <v>2.0097517117423757E-2</v>
      </c>
    </row>
    <row r="748" spans="1:36" ht="15" customHeight="1" x14ac:dyDescent="0.2">
      <c r="A748" s="165"/>
      <c r="B748" s="216"/>
      <c r="C748" s="216"/>
      <c r="D748" s="216" t="s">
        <v>34</v>
      </c>
      <c r="E748" s="216"/>
      <c r="F748" s="216"/>
      <c r="G748" s="202" t="s">
        <v>544</v>
      </c>
      <c r="H748" s="202" t="s">
        <v>544</v>
      </c>
      <c r="I748" s="202" t="s">
        <v>544</v>
      </c>
      <c r="J748" s="202" t="s">
        <v>544</v>
      </c>
      <c r="K748" s="202" t="s">
        <v>544</v>
      </c>
      <c r="L748" s="202" t="s">
        <v>544</v>
      </c>
      <c r="M748" s="202" t="s">
        <v>544</v>
      </c>
      <c r="N748" s="202" t="s">
        <v>544</v>
      </c>
      <c r="O748" s="202" t="s">
        <v>544</v>
      </c>
      <c r="P748" s="202" t="s">
        <v>544</v>
      </c>
      <c r="Q748" s="202" t="s">
        <v>544</v>
      </c>
      <c r="R748" s="202" t="s">
        <v>544</v>
      </c>
      <c r="S748" s="202" t="s">
        <v>544</v>
      </c>
      <c r="T748" s="202" t="s">
        <v>544</v>
      </c>
      <c r="U748" s="202" t="s">
        <v>544</v>
      </c>
      <c r="V748" s="202" t="s">
        <v>544</v>
      </c>
      <c r="W748" s="202" t="s">
        <v>544</v>
      </c>
      <c r="X748" s="202" t="s">
        <v>544</v>
      </c>
      <c r="Y748" s="202" t="s">
        <v>544</v>
      </c>
      <c r="Z748" s="202" t="s">
        <v>544</v>
      </c>
      <c r="AA748" s="202" t="s">
        <v>544</v>
      </c>
      <c r="AB748" s="202" t="s">
        <v>544</v>
      </c>
      <c r="AC748" s="202" t="s">
        <v>544</v>
      </c>
      <c r="AD748" s="202" t="s">
        <v>544</v>
      </c>
      <c r="AE748" s="202" t="s">
        <v>544</v>
      </c>
      <c r="AF748" s="202" t="s">
        <v>544</v>
      </c>
      <c r="AG748" s="202" t="s">
        <v>544</v>
      </c>
      <c r="AH748" s="202" t="s">
        <v>544</v>
      </c>
      <c r="AI748" s="202" t="s">
        <v>544</v>
      </c>
      <c r="AJ748" s="656" t="s">
        <v>544</v>
      </c>
    </row>
    <row r="749" spans="1:36" ht="15" customHeight="1" x14ac:dyDescent="0.2">
      <c r="A749" s="165"/>
      <c r="B749" s="200"/>
      <c r="C749" s="200"/>
      <c r="D749" s="200" t="s">
        <v>35</v>
      </c>
      <c r="E749" s="200"/>
      <c r="F749" s="200"/>
      <c r="G749" s="202">
        <v>0</v>
      </c>
      <c r="H749" s="202">
        <v>0</v>
      </c>
      <c r="I749" s="202">
        <v>0</v>
      </c>
      <c r="J749" s="202">
        <v>0</v>
      </c>
      <c r="K749" s="202">
        <v>0</v>
      </c>
      <c r="L749" s="202">
        <v>0</v>
      </c>
      <c r="M749" s="202">
        <v>0</v>
      </c>
      <c r="N749" s="202">
        <v>0</v>
      </c>
      <c r="O749" s="202">
        <v>0</v>
      </c>
      <c r="P749" s="202">
        <v>0</v>
      </c>
      <c r="Q749" s="202">
        <v>0</v>
      </c>
      <c r="R749" s="202">
        <v>0</v>
      </c>
      <c r="S749" s="202">
        <v>0</v>
      </c>
      <c r="T749" s="202">
        <v>0</v>
      </c>
      <c r="U749" s="202">
        <v>0</v>
      </c>
      <c r="V749" s="202">
        <v>0</v>
      </c>
      <c r="W749" s="202">
        <v>0</v>
      </c>
      <c r="X749" s="202">
        <v>0</v>
      </c>
      <c r="Y749" s="202">
        <v>0</v>
      </c>
      <c r="Z749" s="202">
        <v>0</v>
      </c>
      <c r="AA749" s="202">
        <v>0</v>
      </c>
      <c r="AB749" s="202">
        <v>0</v>
      </c>
      <c r="AC749" s="202">
        <v>0</v>
      </c>
      <c r="AD749" s="202">
        <v>0</v>
      </c>
      <c r="AE749" s="202">
        <v>0</v>
      </c>
      <c r="AF749" s="202">
        <v>0</v>
      </c>
      <c r="AG749" s="202">
        <v>0</v>
      </c>
      <c r="AH749" s="202">
        <v>0</v>
      </c>
      <c r="AI749" s="202">
        <v>0</v>
      </c>
      <c r="AJ749" s="656">
        <v>0</v>
      </c>
    </row>
    <row r="750" spans="1:36" ht="15" customHeight="1" x14ac:dyDescent="0.2">
      <c r="A750" s="165"/>
      <c r="B750" s="200"/>
      <c r="C750" s="200"/>
      <c r="D750" s="200" t="s">
        <v>36</v>
      </c>
      <c r="E750" s="200"/>
      <c r="F750" s="200"/>
      <c r="G750" s="202">
        <v>0</v>
      </c>
      <c r="H750" s="202">
        <v>0</v>
      </c>
      <c r="I750" s="202">
        <v>0</v>
      </c>
      <c r="J750" s="202">
        <v>0</v>
      </c>
      <c r="K750" s="202">
        <v>0</v>
      </c>
      <c r="L750" s="202">
        <v>0</v>
      </c>
      <c r="M750" s="202">
        <v>0</v>
      </c>
      <c r="N750" s="202">
        <v>0</v>
      </c>
      <c r="O750" s="202">
        <v>0</v>
      </c>
      <c r="P750" s="202">
        <v>0</v>
      </c>
      <c r="Q750" s="202">
        <v>0</v>
      </c>
      <c r="R750" s="202">
        <v>0</v>
      </c>
      <c r="S750" s="202">
        <v>0</v>
      </c>
      <c r="T750" s="202">
        <v>0</v>
      </c>
      <c r="U750" s="202">
        <v>0</v>
      </c>
      <c r="V750" s="202">
        <v>0</v>
      </c>
      <c r="W750" s="202">
        <v>0</v>
      </c>
      <c r="X750" s="202">
        <v>0</v>
      </c>
      <c r="Y750" s="202">
        <v>0</v>
      </c>
      <c r="Z750" s="202">
        <v>0</v>
      </c>
      <c r="AA750" s="202">
        <v>0</v>
      </c>
      <c r="AB750" s="202">
        <v>0</v>
      </c>
      <c r="AC750" s="202">
        <v>0</v>
      </c>
      <c r="AD750" s="202">
        <v>0</v>
      </c>
      <c r="AE750" s="202">
        <v>0</v>
      </c>
      <c r="AF750" s="202">
        <v>0</v>
      </c>
      <c r="AG750" s="202">
        <v>0</v>
      </c>
      <c r="AH750" s="202">
        <v>0</v>
      </c>
      <c r="AI750" s="202">
        <v>0</v>
      </c>
      <c r="AJ750" s="656">
        <v>0</v>
      </c>
    </row>
    <row r="751" spans="1:36" ht="15" customHeight="1" x14ac:dyDescent="0.2">
      <c r="A751" s="165"/>
      <c r="B751" s="200"/>
      <c r="C751" s="200"/>
      <c r="D751" s="200" t="s">
        <v>37</v>
      </c>
      <c r="E751" s="200"/>
      <c r="F751" s="200"/>
      <c r="G751" s="202">
        <v>0</v>
      </c>
      <c r="H751" s="202">
        <v>3.7285176549986157E-2</v>
      </c>
      <c r="I751" s="202">
        <v>4.0447562039773337E-2</v>
      </c>
      <c r="J751" s="202">
        <v>0.10491431054832084</v>
      </c>
      <c r="K751" s="202">
        <v>8.0946613079096633E-2</v>
      </c>
      <c r="L751" s="202">
        <v>3.6869605416469095E-2</v>
      </c>
      <c r="M751" s="202">
        <v>9.6253808676282998E-2</v>
      </c>
      <c r="N751" s="202">
        <v>6.8933904805804358E-2</v>
      </c>
      <c r="O751" s="202">
        <v>0.10805925659495778</v>
      </c>
      <c r="P751" s="202">
        <v>7.5172686700487268E-2</v>
      </c>
      <c r="Q751" s="202">
        <v>0</v>
      </c>
      <c r="R751" s="202">
        <v>6.501123735592812E-2</v>
      </c>
      <c r="S751" s="202">
        <v>9.8070807413705052E-2</v>
      </c>
      <c r="T751" s="202">
        <v>0.11422906463040325</v>
      </c>
      <c r="U751" s="202">
        <v>5.2839101595484501E-2</v>
      </c>
      <c r="V751" s="202">
        <v>8.4747009512346566E-2</v>
      </c>
      <c r="W751" s="202">
        <v>0.11007481730872498</v>
      </c>
      <c r="X751" s="202">
        <v>0.10491431054832084</v>
      </c>
      <c r="Y751" s="202">
        <v>5.4547054166796421E-2</v>
      </c>
      <c r="Z751" s="202">
        <v>0.21861908421772844</v>
      </c>
      <c r="AA751" s="202">
        <v>4.3422570932108016E-2</v>
      </c>
      <c r="AB751" s="202">
        <v>3.3461778174122096E-2</v>
      </c>
      <c r="AC751" s="202">
        <v>0.20936172908450773</v>
      </c>
      <c r="AD751" s="202">
        <v>6.4425104351548343E-2</v>
      </c>
      <c r="AE751" s="202">
        <v>8.3152009076582586E-2</v>
      </c>
      <c r="AF751" s="202">
        <v>8.301174189945329E-2</v>
      </c>
      <c r="AG751" s="202">
        <v>8.3963987389955433E-2</v>
      </c>
      <c r="AH751" s="202">
        <v>0.21901467694223364</v>
      </c>
      <c r="AI751" s="202">
        <v>0.11508289295978011</v>
      </c>
      <c r="AJ751" s="656">
        <v>0.13156015954425831</v>
      </c>
    </row>
    <row r="752" spans="1:36" ht="15" customHeight="1" x14ac:dyDescent="0.2">
      <c r="A752" s="165"/>
      <c r="B752" s="200"/>
      <c r="C752" s="200"/>
      <c r="D752" s="200" t="s">
        <v>38</v>
      </c>
      <c r="E752" s="200"/>
      <c r="F752" s="200"/>
      <c r="G752" s="202">
        <v>0</v>
      </c>
      <c r="H752" s="202">
        <v>0</v>
      </c>
      <c r="I752" s="202">
        <v>0</v>
      </c>
      <c r="J752" s="202">
        <v>0</v>
      </c>
      <c r="K752" s="202">
        <v>0</v>
      </c>
      <c r="L752" s="202">
        <v>0</v>
      </c>
      <c r="M752" s="202">
        <v>0</v>
      </c>
      <c r="N752" s="202">
        <v>0</v>
      </c>
      <c r="O752" s="202">
        <v>0</v>
      </c>
      <c r="P752" s="202">
        <v>0</v>
      </c>
      <c r="Q752" s="202">
        <v>0</v>
      </c>
      <c r="R752" s="202">
        <v>0</v>
      </c>
      <c r="S752" s="202">
        <v>0</v>
      </c>
      <c r="T752" s="202">
        <v>0</v>
      </c>
      <c r="U752" s="202">
        <v>0</v>
      </c>
      <c r="V752" s="202">
        <v>0</v>
      </c>
      <c r="W752" s="202">
        <v>0</v>
      </c>
      <c r="X752" s="202">
        <v>0</v>
      </c>
      <c r="Y752" s="202">
        <v>0</v>
      </c>
      <c r="Z752" s="202">
        <v>0</v>
      </c>
      <c r="AA752" s="202">
        <v>0</v>
      </c>
      <c r="AB752" s="202">
        <v>0</v>
      </c>
      <c r="AC752" s="202">
        <v>0</v>
      </c>
      <c r="AD752" s="202">
        <v>0</v>
      </c>
      <c r="AE752" s="202">
        <v>0</v>
      </c>
      <c r="AF752" s="202">
        <v>0</v>
      </c>
      <c r="AG752" s="202">
        <v>0</v>
      </c>
      <c r="AH752" s="202">
        <v>0</v>
      </c>
      <c r="AI752" s="202">
        <v>0</v>
      </c>
      <c r="AJ752" s="656">
        <v>0</v>
      </c>
    </row>
    <row r="753" spans="1:36" ht="15" customHeight="1" x14ac:dyDescent="0.2">
      <c r="A753" s="165"/>
      <c r="B753" s="200"/>
      <c r="C753" s="200"/>
      <c r="D753" s="200" t="s">
        <v>39</v>
      </c>
      <c r="E753" s="200"/>
      <c r="F753" s="200"/>
      <c r="G753" s="202">
        <v>0</v>
      </c>
      <c r="H753" s="202">
        <v>0.66654551412625318</v>
      </c>
      <c r="I753" s="202">
        <v>0.72307934491902659</v>
      </c>
      <c r="J753" s="202">
        <v>1.8755486639544394</v>
      </c>
      <c r="K753" s="202">
        <v>1.447079156491359</v>
      </c>
      <c r="L753" s="202">
        <v>0.65911636666131346</v>
      </c>
      <c r="M753" s="202">
        <v>1.7207252406256044</v>
      </c>
      <c r="N753" s="202">
        <v>1.2323284820152511</v>
      </c>
      <c r="O753" s="202">
        <v>1.9317707305643319</v>
      </c>
      <c r="P753" s="202">
        <v>1.3438589203903519</v>
      </c>
      <c r="Q753" s="202">
        <v>0</v>
      </c>
      <c r="R753" s="202">
        <v>1.1622031229836585</v>
      </c>
      <c r="S753" s="202">
        <v>1.75320764971325</v>
      </c>
      <c r="T753" s="202">
        <v>2.0420681261937439</v>
      </c>
      <c r="U753" s="202">
        <v>0.94460237010583825</v>
      </c>
      <c r="V753" s="202">
        <v>1.5150186817632354</v>
      </c>
      <c r="W753" s="202">
        <v>1.9678028236512333</v>
      </c>
      <c r="X753" s="202">
        <v>1.8755486639544394</v>
      </c>
      <c r="Y753" s="202">
        <v>0.97513536552352476</v>
      </c>
      <c r="Z753" s="202">
        <v>3.9082440629551098</v>
      </c>
      <c r="AA753" s="202">
        <v>0.77626345225489846</v>
      </c>
      <c r="AB753" s="202">
        <v>0.59819478410535065</v>
      </c>
      <c r="AC753" s="202">
        <v>3.7427507192813967</v>
      </c>
      <c r="AD753" s="202">
        <v>1.151724848213338</v>
      </c>
      <c r="AE753" s="202">
        <v>1.4865049268648884</v>
      </c>
      <c r="AF753" s="202">
        <v>1.4839973765098742</v>
      </c>
      <c r="AG753" s="202">
        <v>1.501020628610886</v>
      </c>
      <c r="AH753" s="202">
        <v>3.9153160572525327</v>
      </c>
      <c r="AI753" s="202">
        <v>2.0573319788944833</v>
      </c>
      <c r="AJ753" s="656">
        <v>2.3518953722640243</v>
      </c>
    </row>
    <row r="754" spans="1:36" ht="15" customHeight="1" x14ac:dyDescent="0.2">
      <c r="A754" s="165"/>
      <c r="B754" s="200"/>
      <c r="C754" s="200"/>
      <c r="D754" s="200" t="s">
        <v>40</v>
      </c>
      <c r="E754" s="200"/>
      <c r="F754" s="200"/>
      <c r="G754" s="202">
        <v>0</v>
      </c>
      <c r="H754" s="202">
        <v>0</v>
      </c>
      <c r="I754" s="202">
        <v>0</v>
      </c>
      <c r="J754" s="202">
        <v>0</v>
      </c>
      <c r="K754" s="202">
        <v>0</v>
      </c>
      <c r="L754" s="202">
        <v>0</v>
      </c>
      <c r="M754" s="202">
        <v>0</v>
      </c>
      <c r="N754" s="202">
        <v>0</v>
      </c>
      <c r="O754" s="202">
        <v>0</v>
      </c>
      <c r="P754" s="202">
        <v>0</v>
      </c>
      <c r="Q754" s="202">
        <v>0</v>
      </c>
      <c r="R754" s="202">
        <v>0</v>
      </c>
      <c r="S754" s="202">
        <v>0</v>
      </c>
      <c r="T754" s="202">
        <v>0</v>
      </c>
      <c r="U754" s="202">
        <v>0</v>
      </c>
      <c r="V754" s="202">
        <v>0</v>
      </c>
      <c r="W754" s="202">
        <v>0</v>
      </c>
      <c r="X754" s="202">
        <v>0</v>
      </c>
      <c r="Y754" s="202">
        <v>0</v>
      </c>
      <c r="Z754" s="202">
        <v>0</v>
      </c>
      <c r="AA754" s="202">
        <v>0</v>
      </c>
      <c r="AB754" s="202">
        <v>0</v>
      </c>
      <c r="AC754" s="202">
        <v>0</v>
      </c>
      <c r="AD754" s="202">
        <v>0</v>
      </c>
      <c r="AE754" s="202">
        <v>0</v>
      </c>
      <c r="AF754" s="202">
        <v>0</v>
      </c>
      <c r="AG754" s="202">
        <v>0</v>
      </c>
      <c r="AH754" s="202">
        <v>0</v>
      </c>
      <c r="AI754" s="202">
        <v>0</v>
      </c>
      <c r="AJ754" s="656">
        <v>0</v>
      </c>
    </row>
    <row r="755" spans="1:36" ht="15" customHeight="1" x14ac:dyDescent="0.2">
      <c r="A755" s="165"/>
      <c r="B755" s="200"/>
      <c r="C755" s="200"/>
      <c r="D755" s="200" t="s">
        <v>41</v>
      </c>
      <c r="E755" s="200"/>
      <c r="F755" s="200"/>
      <c r="G755" s="202">
        <v>0</v>
      </c>
      <c r="H755" s="202">
        <v>0.58768180962323879</v>
      </c>
      <c r="I755" s="202">
        <v>0.63752672385806475</v>
      </c>
      <c r="J755" s="202">
        <v>1.6536392632002852</v>
      </c>
      <c r="K755" s="202">
        <v>1.2758650074626856</v>
      </c>
      <c r="L755" s="202">
        <v>0.58113165703256875</v>
      </c>
      <c r="M755" s="202">
        <v>1.5171340918869272</v>
      </c>
      <c r="N755" s="202">
        <v>1.0865230010741691</v>
      </c>
      <c r="O755" s="202">
        <v>1.7032093002732549</v>
      </c>
      <c r="P755" s="202">
        <v>1.1848574860616974</v>
      </c>
      <c r="Q755" s="202">
        <v>0</v>
      </c>
      <c r="R755" s="202">
        <v>1.0246946682405322</v>
      </c>
      <c r="S755" s="202">
        <v>1.5457732778824604</v>
      </c>
      <c r="T755" s="202">
        <v>1.8004566325056122</v>
      </c>
      <c r="U755" s="202">
        <v>0.83283979634292571</v>
      </c>
      <c r="V755" s="202">
        <v>1.3357661279571484</v>
      </c>
      <c r="W755" s="202">
        <v>1.7349781820990988</v>
      </c>
      <c r="X755" s="202">
        <v>1.6536392632002852</v>
      </c>
      <c r="Y755" s="202">
        <v>0.85976021755948095</v>
      </c>
      <c r="Z755" s="202">
        <v>3.4458321220232397</v>
      </c>
      <c r="AA755" s="202">
        <v>0.68441824406177232</v>
      </c>
      <c r="AB755" s="202">
        <v>0.527418136916044</v>
      </c>
      <c r="AC755" s="202">
        <v>3.2999194639532821</v>
      </c>
      <c r="AD755" s="202">
        <v>1.0154561521178582</v>
      </c>
      <c r="AE755" s="202">
        <v>1.3106260366615374</v>
      </c>
      <c r="AF755" s="202">
        <v>1.3084151722882498</v>
      </c>
      <c r="AG755" s="202">
        <v>1.3234242832767316</v>
      </c>
      <c r="AH755" s="202">
        <v>3.4520673787585618</v>
      </c>
      <c r="AI755" s="202">
        <v>1.8139145110553641</v>
      </c>
      <c r="AJ755" s="656">
        <v>2.073626030217107</v>
      </c>
    </row>
    <row r="756" spans="1:36" ht="15" customHeight="1" x14ac:dyDescent="0.2">
      <c r="A756" s="165"/>
      <c r="B756" s="216"/>
      <c r="C756" s="216"/>
      <c r="D756" s="216" t="s">
        <v>42</v>
      </c>
      <c r="E756" s="216"/>
      <c r="F756" s="216"/>
      <c r="G756" s="202">
        <v>0</v>
      </c>
      <c r="H756" s="202">
        <v>0</v>
      </c>
      <c r="I756" s="202">
        <v>0</v>
      </c>
      <c r="J756" s="202">
        <v>0</v>
      </c>
      <c r="K756" s="202">
        <v>0</v>
      </c>
      <c r="L756" s="202">
        <v>0</v>
      </c>
      <c r="M756" s="202">
        <v>0</v>
      </c>
      <c r="N756" s="202">
        <v>0</v>
      </c>
      <c r="O756" s="202">
        <v>0</v>
      </c>
      <c r="P756" s="202">
        <v>0</v>
      </c>
      <c r="Q756" s="202">
        <v>0</v>
      </c>
      <c r="R756" s="202">
        <v>0</v>
      </c>
      <c r="S756" s="202">
        <v>0</v>
      </c>
      <c r="T756" s="202">
        <v>0</v>
      </c>
      <c r="U756" s="202">
        <v>0</v>
      </c>
      <c r="V756" s="202">
        <v>0</v>
      </c>
      <c r="W756" s="202">
        <v>0</v>
      </c>
      <c r="X756" s="202">
        <v>0</v>
      </c>
      <c r="Y756" s="202">
        <v>0</v>
      </c>
      <c r="Z756" s="202">
        <v>0</v>
      </c>
      <c r="AA756" s="202">
        <v>0</v>
      </c>
      <c r="AB756" s="202">
        <v>0</v>
      </c>
      <c r="AC756" s="202">
        <v>0</v>
      </c>
      <c r="AD756" s="202">
        <v>0</v>
      </c>
      <c r="AE756" s="202">
        <v>0</v>
      </c>
      <c r="AF756" s="202">
        <v>0</v>
      </c>
      <c r="AG756" s="202">
        <v>0</v>
      </c>
      <c r="AH756" s="202">
        <v>0</v>
      </c>
      <c r="AI756" s="202">
        <v>0</v>
      </c>
      <c r="AJ756" s="656">
        <v>0</v>
      </c>
    </row>
    <row r="757" spans="1:36" ht="15" customHeight="1" x14ac:dyDescent="0.2">
      <c r="A757" s="165"/>
      <c r="B757" s="216"/>
      <c r="C757" s="216"/>
      <c r="D757" s="216" t="s">
        <v>43</v>
      </c>
      <c r="E757" s="216"/>
      <c r="F757" s="216"/>
      <c r="G757" s="202">
        <v>0.8761637397231079</v>
      </c>
      <c r="H757" s="202">
        <v>0.89777328373454945</v>
      </c>
      <c r="I757" s="202">
        <v>1.0331001763945218</v>
      </c>
      <c r="J757" s="202">
        <v>1.0021250635017884</v>
      </c>
      <c r="K757" s="202">
        <v>2.5194615537310776</v>
      </c>
      <c r="L757" s="202">
        <v>0.7781688996408983</v>
      </c>
      <c r="M757" s="202">
        <v>2.2308632077644726</v>
      </c>
      <c r="N757" s="202">
        <v>0.82343884540246204</v>
      </c>
      <c r="O757" s="202">
        <v>1.9318048832364774</v>
      </c>
      <c r="P757" s="202">
        <v>1.3815666823115622</v>
      </c>
      <c r="Q757" s="202">
        <v>1.0490520723153005</v>
      </c>
      <c r="R757" s="202">
        <v>0.90324646251423135</v>
      </c>
      <c r="S757" s="202">
        <v>1.6574004301581531</v>
      </c>
      <c r="T757" s="202">
        <v>1.4749286323932977</v>
      </c>
      <c r="U757" s="202">
        <v>1.0297811150447616</v>
      </c>
      <c r="V757" s="202">
        <v>1.079248400342758</v>
      </c>
      <c r="W757" s="202">
        <v>0.89297555404993845</v>
      </c>
      <c r="X757" s="202">
        <v>1.0021250635017884</v>
      </c>
      <c r="Y757" s="202">
        <v>1.348103571658757</v>
      </c>
      <c r="Z757" s="202">
        <v>2.0745022498185435</v>
      </c>
      <c r="AA757" s="202">
        <v>0.76817895827463945</v>
      </c>
      <c r="AB757" s="202">
        <v>0.85698698292392728</v>
      </c>
      <c r="AC757" s="202">
        <v>0.85153484350643127</v>
      </c>
      <c r="AD757" s="202">
        <v>1.0079468871645396</v>
      </c>
      <c r="AE757" s="202">
        <v>0.70470658710081469</v>
      </c>
      <c r="AF757" s="202">
        <v>0.67766001729399072</v>
      </c>
      <c r="AG757" s="202">
        <v>1.3247006984996776</v>
      </c>
      <c r="AH757" s="202">
        <v>2.5357739566850932</v>
      </c>
      <c r="AI757" s="202">
        <v>1.3897895561578351</v>
      </c>
      <c r="AJ757" s="656">
        <v>1.5693786072665707</v>
      </c>
    </row>
    <row r="758" spans="1:36" ht="15" customHeight="1" x14ac:dyDescent="0.2">
      <c r="A758" s="165"/>
      <c r="B758" s="216"/>
      <c r="C758" s="216"/>
      <c r="D758" s="216" t="s">
        <v>44</v>
      </c>
      <c r="E758" s="216"/>
      <c r="F758" s="216"/>
      <c r="G758" s="202">
        <v>0</v>
      </c>
      <c r="H758" s="202">
        <v>0</v>
      </c>
      <c r="I758" s="202">
        <v>0</v>
      </c>
      <c r="J758" s="202">
        <v>0</v>
      </c>
      <c r="K758" s="202">
        <v>0</v>
      </c>
      <c r="L758" s="202">
        <v>0</v>
      </c>
      <c r="M758" s="202">
        <v>0</v>
      </c>
      <c r="N758" s="202">
        <v>0</v>
      </c>
      <c r="O758" s="202">
        <v>0</v>
      </c>
      <c r="P758" s="202">
        <v>0</v>
      </c>
      <c r="Q758" s="202">
        <v>0</v>
      </c>
      <c r="R758" s="202">
        <v>0</v>
      </c>
      <c r="S758" s="202">
        <v>0</v>
      </c>
      <c r="T758" s="202">
        <v>0</v>
      </c>
      <c r="U758" s="202">
        <v>0</v>
      </c>
      <c r="V758" s="202">
        <v>0</v>
      </c>
      <c r="W758" s="202">
        <v>0</v>
      </c>
      <c r="X758" s="202">
        <v>0</v>
      </c>
      <c r="Y758" s="202">
        <v>0</v>
      </c>
      <c r="Z758" s="202">
        <v>0</v>
      </c>
      <c r="AA758" s="202">
        <v>0</v>
      </c>
      <c r="AB758" s="202">
        <v>0</v>
      </c>
      <c r="AC758" s="202">
        <v>0</v>
      </c>
      <c r="AD758" s="202">
        <v>0</v>
      </c>
      <c r="AE758" s="202">
        <v>0</v>
      </c>
      <c r="AF758" s="202">
        <v>0</v>
      </c>
      <c r="AG758" s="202">
        <v>0</v>
      </c>
      <c r="AH758" s="202">
        <v>0</v>
      </c>
      <c r="AI758" s="202">
        <v>0</v>
      </c>
      <c r="AJ758" s="656">
        <v>0</v>
      </c>
    </row>
    <row r="759" spans="1:36" ht="15" customHeight="1" x14ac:dyDescent="0.2">
      <c r="A759" s="165"/>
      <c r="B759" s="199"/>
      <c r="C759" s="199"/>
      <c r="D759" s="199" t="s">
        <v>564</v>
      </c>
      <c r="E759" s="199"/>
      <c r="F759" s="199"/>
      <c r="G759" s="227">
        <v>7.7412683260647919</v>
      </c>
      <c r="H759" s="227">
        <v>8.9468503335729039</v>
      </c>
      <c r="I759" s="227">
        <v>9.5218408449484215</v>
      </c>
      <c r="J759" s="227">
        <v>12.037340894875181</v>
      </c>
      <c r="K759" s="227">
        <v>10.999173606432052</v>
      </c>
      <c r="L759" s="227">
        <v>9.8096562873629782</v>
      </c>
      <c r="M759" s="227">
        <v>11.857517968292719</v>
      </c>
      <c r="N759" s="227">
        <v>9.7605915918394306</v>
      </c>
      <c r="O759" s="227">
        <v>12.659415926767455</v>
      </c>
      <c r="P759" s="227">
        <v>10.448343278262676</v>
      </c>
      <c r="Q759" s="227">
        <v>6.5948470306114899</v>
      </c>
      <c r="R759" s="227">
        <v>9.7001787589438386</v>
      </c>
      <c r="S759" s="227">
        <v>11.897278362881986</v>
      </c>
      <c r="T759" s="227">
        <v>11.757985510392178</v>
      </c>
      <c r="U759" s="227">
        <v>10.561583297615401</v>
      </c>
      <c r="V759" s="227">
        <v>11.1732696463339</v>
      </c>
      <c r="W759" s="227">
        <v>11.916383886100823</v>
      </c>
      <c r="X759" s="227">
        <v>12.037340894875181</v>
      </c>
      <c r="Y759" s="227">
        <v>10.642793746442011</v>
      </c>
      <c r="Z759" s="227">
        <v>17.245940573089875</v>
      </c>
      <c r="AA759" s="227">
        <v>10.403078547124949</v>
      </c>
      <c r="AB759" s="227">
        <v>9.0156129864973451</v>
      </c>
      <c r="AC759" s="227">
        <v>14.871293548516785</v>
      </c>
      <c r="AD759" s="227">
        <v>10.247792546807155</v>
      </c>
      <c r="AE759" s="227">
        <v>10.870407669438546</v>
      </c>
      <c r="AF759" s="227">
        <v>11.282110054902795</v>
      </c>
      <c r="AG759" s="227">
        <v>10.949795613751531</v>
      </c>
      <c r="AH759" s="227">
        <v>17.331687057931493</v>
      </c>
      <c r="AI759" s="227">
        <v>13.045787686855633</v>
      </c>
      <c r="AJ759" s="660">
        <v>13.772225111567526</v>
      </c>
    </row>
    <row r="760" spans="1:36" ht="15" customHeight="1" x14ac:dyDescent="0.2">
      <c r="A760" s="165"/>
      <c r="B760" s="224"/>
      <c r="C760" s="224"/>
      <c r="D760" s="224"/>
      <c r="E760" s="224"/>
      <c r="F760" s="224"/>
      <c r="G760" s="223"/>
      <c r="H760" s="223"/>
      <c r="I760" s="223"/>
      <c r="J760" s="223"/>
      <c r="K760" s="223"/>
      <c r="L760" s="223"/>
      <c r="M760" s="223"/>
      <c r="N760" s="223"/>
      <c r="O760" s="223"/>
      <c r="P760" s="223"/>
      <c r="Q760" s="223"/>
      <c r="R760" s="223"/>
      <c r="S760" s="223"/>
      <c r="T760" s="223"/>
      <c r="U760" s="223"/>
      <c r="V760" s="223"/>
      <c r="W760" s="223"/>
      <c r="X760" s="223"/>
      <c r="Y760" s="223"/>
      <c r="Z760" s="223"/>
      <c r="AA760" s="223"/>
      <c r="AB760" s="223"/>
      <c r="AC760" s="223"/>
      <c r="AD760" s="223"/>
      <c r="AE760" s="224"/>
      <c r="AF760" s="223"/>
      <c r="AG760" s="223"/>
      <c r="AH760" s="223"/>
      <c r="AI760" s="223"/>
      <c r="AJ760" s="642"/>
    </row>
    <row r="761" spans="1:36" ht="15" customHeight="1" x14ac:dyDescent="0.2">
      <c r="A761" s="165"/>
      <c r="B761" s="222"/>
      <c r="C761" s="222"/>
      <c r="D761" s="222" t="s">
        <v>555</v>
      </c>
      <c r="E761" s="222"/>
      <c r="F761" s="222"/>
      <c r="G761" s="222"/>
      <c r="H761" s="222"/>
      <c r="I761" s="222"/>
      <c r="J761" s="222"/>
      <c r="K761" s="222"/>
      <c r="L761" s="222"/>
      <c r="M761" s="222"/>
      <c r="N761" s="222"/>
      <c r="O761" s="222"/>
      <c r="P761" s="222"/>
      <c r="Q761" s="222"/>
      <c r="R761" s="222"/>
      <c r="S761" s="222"/>
      <c r="T761" s="222"/>
      <c r="U761" s="222"/>
      <c r="V761" s="222"/>
      <c r="W761" s="222"/>
      <c r="X761" s="222"/>
      <c r="Y761" s="222"/>
      <c r="Z761" s="222"/>
      <c r="AA761" s="222"/>
      <c r="AB761" s="222"/>
      <c r="AC761" s="222"/>
      <c r="AD761" s="222"/>
      <c r="AE761" s="264" t="s">
        <v>555</v>
      </c>
      <c r="AF761" s="222"/>
      <c r="AG761" s="222"/>
      <c r="AH761" s="222"/>
      <c r="AI761" s="222"/>
      <c r="AJ761" s="643"/>
    </row>
    <row r="762" spans="1:36" ht="15" customHeight="1" x14ac:dyDescent="0.2">
      <c r="A762" s="165"/>
      <c r="B762" s="229"/>
      <c r="C762" s="229"/>
      <c r="D762" s="229" t="s">
        <v>571</v>
      </c>
      <c r="E762" s="229"/>
      <c r="F762" s="229"/>
      <c r="G762" s="229" t="s">
        <v>290</v>
      </c>
      <c r="H762" s="229" t="s">
        <v>290</v>
      </c>
      <c r="I762" s="229" t="s">
        <v>290</v>
      </c>
      <c r="J762" s="229" t="s">
        <v>290</v>
      </c>
      <c r="K762" s="229" t="s">
        <v>290</v>
      </c>
      <c r="L762" s="229" t="s">
        <v>290</v>
      </c>
      <c r="M762" s="229" t="s">
        <v>290</v>
      </c>
      <c r="N762" s="229" t="s">
        <v>290</v>
      </c>
      <c r="O762" s="229" t="s">
        <v>290</v>
      </c>
      <c r="P762" s="229" t="s">
        <v>290</v>
      </c>
      <c r="Q762" s="229" t="s">
        <v>290</v>
      </c>
      <c r="R762" s="229" t="s">
        <v>290</v>
      </c>
      <c r="S762" s="229" t="s">
        <v>290</v>
      </c>
      <c r="T762" s="229" t="s">
        <v>290</v>
      </c>
      <c r="U762" s="229" t="s">
        <v>290</v>
      </c>
      <c r="V762" s="229" t="s">
        <v>290</v>
      </c>
      <c r="W762" s="229" t="s">
        <v>290</v>
      </c>
      <c r="X762" s="229" t="s">
        <v>290</v>
      </c>
      <c r="Y762" s="229" t="s">
        <v>290</v>
      </c>
      <c r="Z762" s="229" t="s">
        <v>290</v>
      </c>
      <c r="AA762" s="229" t="s">
        <v>290</v>
      </c>
      <c r="AB762" s="229" t="s">
        <v>290</v>
      </c>
      <c r="AC762" s="229" t="s">
        <v>290</v>
      </c>
      <c r="AD762" s="229" t="s">
        <v>290</v>
      </c>
      <c r="AE762" s="229" t="s">
        <v>290</v>
      </c>
      <c r="AF762" s="229" t="s">
        <v>290</v>
      </c>
      <c r="AG762" s="229" t="s">
        <v>290</v>
      </c>
      <c r="AH762" s="229" t="s">
        <v>290</v>
      </c>
      <c r="AI762" s="229" t="s">
        <v>290</v>
      </c>
      <c r="AJ762" s="644" t="s">
        <v>290</v>
      </c>
    </row>
    <row r="763" spans="1:36" ht="15" customHeight="1" x14ac:dyDescent="0.2">
      <c r="A763" s="165"/>
      <c r="B763" s="221"/>
      <c r="C763" s="221"/>
      <c r="D763" s="221"/>
      <c r="E763" s="221"/>
      <c r="F763" s="221"/>
      <c r="G763" s="220"/>
      <c r="H763" s="220"/>
      <c r="I763" s="220"/>
      <c r="J763" s="220"/>
      <c r="K763" s="220"/>
      <c r="L763" s="220"/>
      <c r="M763" s="220"/>
      <c r="N763" s="220"/>
      <c r="O763" s="220"/>
      <c r="P763" s="220"/>
      <c r="Q763" s="220"/>
      <c r="R763" s="220"/>
      <c r="S763" s="220"/>
      <c r="T763" s="220"/>
      <c r="U763" s="220"/>
      <c r="V763" s="220"/>
      <c r="W763" s="220"/>
      <c r="X763" s="220"/>
      <c r="Y763" s="220"/>
      <c r="Z763" s="220"/>
      <c r="AA763" s="220"/>
      <c r="AB763" s="220"/>
      <c r="AC763" s="220"/>
      <c r="AD763" s="220"/>
      <c r="AE763" s="265"/>
      <c r="AF763" s="220"/>
      <c r="AG763" s="220"/>
      <c r="AH763" s="220"/>
      <c r="AI763" s="220"/>
      <c r="AJ763" s="645"/>
    </row>
    <row r="764" spans="1:36" ht="15" customHeight="1" x14ac:dyDescent="0.2">
      <c r="A764" s="165"/>
      <c r="B764" s="219"/>
      <c r="C764" s="219"/>
      <c r="D764" s="219" t="s">
        <v>557</v>
      </c>
      <c r="E764" s="219"/>
      <c r="F764" s="219"/>
      <c r="G764" s="219"/>
      <c r="H764" s="219"/>
      <c r="I764" s="219"/>
      <c r="J764" s="219"/>
      <c r="K764" s="219"/>
      <c r="L764" s="219"/>
      <c r="M764" s="219"/>
      <c r="N764" s="219"/>
      <c r="O764" s="219"/>
      <c r="P764" s="219"/>
      <c r="Q764" s="219"/>
      <c r="R764" s="219"/>
      <c r="S764" s="219"/>
      <c r="T764" s="219"/>
      <c r="U764" s="219"/>
      <c r="V764" s="219"/>
      <c r="W764" s="219"/>
      <c r="X764" s="219"/>
      <c r="Y764" s="219"/>
      <c r="Z764" s="219"/>
      <c r="AA764" s="219"/>
      <c r="AB764" s="219"/>
      <c r="AC764" s="219"/>
      <c r="AD764" s="219"/>
      <c r="AE764" s="266"/>
      <c r="AF764" s="219"/>
      <c r="AG764" s="219"/>
      <c r="AH764" s="219"/>
      <c r="AI764" s="219"/>
      <c r="AJ764" s="646"/>
    </row>
    <row r="765" spans="1:36" ht="15" customHeight="1" x14ac:dyDescent="0.2">
      <c r="A765" s="165"/>
      <c r="B765" s="218"/>
      <c r="C765" s="218"/>
      <c r="D765" s="218" t="s">
        <v>557</v>
      </c>
      <c r="E765" s="218"/>
      <c r="F765" s="218"/>
      <c r="G765" s="217" t="s">
        <v>178</v>
      </c>
      <c r="H765" s="217" t="s">
        <v>178</v>
      </c>
      <c r="I765" s="217" t="s">
        <v>178</v>
      </c>
      <c r="J765" s="217" t="s">
        <v>178</v>
      </c>
      <c r="K765" s="217" t="s">
        <v>178</v>
      </c>
      <c r="L765" s="217" t="s">
        <v>178</v>
      </c>
      <c r="M765" s="217" t="s">
        <v>178</v>
      </c>
      <c r="N765" s="217" t="s">
        <v>178</v>
      </c>
      <c r="O765" s="217" t="s">
        <v>178</v>
      </c>
      <c r="P765" s="217" t="s">
        <v>178</v>
      </c>
      <c r="Q765" s="217" t="s">
        <v>178</v>
      </c>
      <c r="R765" s="217" t="s">
        <v>178</v>
      </c>
      <c r="S765" s="217" t="s">
        <v>178</v>
      </c>
      <c r="T765" s="217" t="s">
        <v>178</v>
      </c>
      <c r="U765" s="217" t="s">
        <v>178</v>
      </c>
      <c r="V765" s="217" t="s">
        <v>178</v>
      </c>
      <c r="W765" s="217" t="s">
        <v>178</v>
      </c>
      <c r="X765" s="217" t="s">
        <v>178</v>
      </c>
      <c r="Y765" s="217" t="s">
        <v>178</v>
      </c>
      <c r="Z765" s="217" t="s">
        <v>178</v>
      </c>
      <c r="AA765" s="217" t="s">
        <v>178</v>
      </c>
      <c r="AB765" s="217" t="s">
        <v>178</v>
      </c>
      <c r="AC765" s="217" t="s">
        <v>178</v>
      </c>
      <c r="AD765" s="217" t="s">
        <v>178</v>
      </c>
      <c r="AE765" s="267" t="s">
        <v>602</v>
      </c>
      <c r="AF765" s="217" t="s">
        <v>178</v>
      </c>
      <c r="AG765" s="217" t="s">
        <v>178</v>
      </c>
      <c r="AH765" s="217" t="s">
        <v>178</v>
      </c>
      <c r="AI765" s="217" t="s">
        <v>178</v>
      </c>
      <c r="AJ765" s="647" t="s">
        <v>178</v>
      </c>
    </row>
    <row r="766" spans="1:36" ht="15" customHeight="1" x14ac:dyDescent="0.2">
      <c r="A766" s="165"/>
      <c r="B766" s="218"/>
      <c r="C766" s="218"/>
      <c r="D766" s="218"/>
      <c r="E766" s="218"/>
      <c r="F766" s="218"/>
      <c r="G766" s="217"/>
      <c r="H766" s="217"/>
      <c r="I766" s="217"/>
      <c r="J766" s="217"/>
      <c r="K766" s="217"/>
      <c r="L766" s="217"/>
      <c r="M766" s="217"/>
      <c r="N766" s="217"/>
      <c r="O766" s="217"/>
      <c r="P766" s="217"/>
      <c r="Q766" s="217"/>
      <c r="R766" s="217"/>
      <c r="S766" s="217"/>
      <c r="T766" s="217"/>
      <c r="U766" s="217"/>
      <c r="V766" s="217"/>
      <c r="W766" s="217"/>
      <c r="X766" s="217"/>
      <c r="Y766" s="217"/>
      <c r="Z766" s="217"/>
      <c r="AA766" s="217"/>
      <c r="AB766" s="217"/>
      <c r="AC766" s="217"/>
      <c r="AD766" s="217"/>
      <c r="AE766" s="267"/>
      <c r="AF766" s="217"/>
      <c r="AG766" s="217"/>
      <c r="AH766" s="217"/>
      <c r="AI766" s="217"/>
      <c r="AJ766" s="647"/>
    </row>
    <row r="767" spans="1:36" ht="15" customHeight="1" x14ac:dyDescent="0.2">
      <c r="A767" s="165"/>
      <c r="B767" s="216"/>
      <c r="C767" s="216"/>
      <c r="D767" s="216" t="s">
        <v>16</v>
      </c>
      <c r="E767" s="216"/>
      <c r="F767" s="216"/>
      <c r="G767" s="215">
        <v>48840.915232167623</v>
      </c>
      <c r="H767" s="215">
        <v>51417.996875487363</v>
      </c>
      <c r="I767" s="215">
        <v>48097.190440887425</v>
      </c>
      <c r="J767" s="215">
        <v>44544.310989071877</v>
      </c>
      <c r="K767" s="215">
        <v>45650.499994855163</v>
      </c>
      <c r="L767" s="215">
        <v>52891.583980283307</v>
      </c>
      <c r="M767" s="215">
        <v>49245.263050174493</v>
      </c>
      <c r="N767" s="215">
        <v>52934.483337721758</v>
      </c>
      <c r="O767" s="215">
        <v>49133.206244127679</v>
      </c>
      <c r="P767" s="215">
        <v>46048.384325064209</v>
      </c>
      <c r="Q767" s="215">
        <v>51572.365984772405</v>
      </c>
      <c r="R767" s="215">
        <v>51871.415360781721</v>
      </c>
      <c r="S767" s="215">
        <v>48990.271782478376</v>
      </c>
      <c r="T767" s="215">
        <v>51428.131373775635</v>
      </c>
      <c r="U767" s="215">
        <v>46262.131046409457</v>
      </c>
      <c r="V767" s="215">
        <v>46417.674086785322</v>
      </c>
      <c r="W767" s="215">
        <v>52609.803378561075</v>
      </c>
      <c r="X767" s="215">
        <v>44544.310989071877</v>
      </c>
      <c r="Y767" s="215">
        <v>43291.25766258964</v>
      </c>
      <c r="Z767" s="215">
        <v>50417.145024956051</v>
      </c>
      <c r="AA767" s="215">
        <v>46548.688807173778</v>
      </c>
      <c r="AB767" s="215">
        <v>54187.725582848921</v>
      </c>
      <c r="AC767" s="215">
        <v>57639.359485838504</v>
      </c>
      <c r="AD767" s="215">
        <v>49434.191731276769</v>
      </c>
      <c r="AE767" s="215">
        <v>55750.344055686677</v>
      </c>
      <c r="AF767" s="215">
        <v>49999.563905117648</v>
      </c>
      <c r="AG767" s="215">
        <v>48134.360482305085</v>
      </c>
      <c r="AH767" s="215">
        <v>42476.378776865611</v>
      </c>
      <c r="AI767" s="215">
        <v>39091.639942667272</v>
      </c>
      <c r="AJ767" s="648">
        <v>37872.618050614277</v>
      </c>
    </row>
    <row r="768" spans="1:36" ht="15" customHeight="1" x14ac:dyDescent="0.2">
      <c r="A768" s="165"/>
      <c r="B768" s="216"/>
      <c r="C768" s="216"/>
      <c r="D768" s="216" t="s">
        <v>17</v>
      </c>
      <c r="E768" s="216"/>
      <c r="F768" s="216"/>
      <c r="G768" s="215">
        <v>24342.769072652696</v>
      </c>
      <c r="H768" s="215">
        <v>17134.093768727111</v>
      </c>
      <c r="I768" s="215">
        <v>23964.278587425189</v>
      </c>
      <c r="J768" s="215">
        <v>28125.879668778907</v>
      </c>
      <c r="K768" s="215">
        <v>8237.9101251906559</v>
      </c>
      <c r="L768" s="215">
        <v>20494.628562653816</v>
      </c>
      <c r="M768" s="215">
        <v>5749.4293373403816</v>
      </c>
      <c r="N768" s="215">
        <v>20546.496289865234</v>
      </c>
      <c r="O768" s="215">
        <v>9217.2064174769675</v>
      </c>
      <c r="P768" s="215">
        <v>18402.371463079551</v>
      </c>
      <c r="Q768" s="215">
        <v>21064.725328613622</v>
      </c>
      <c r="R768" s="215">
        <v>18911.006257506266</v>
      </c>
      <c r="S768" s="215">
        <v>10217.842254548828</v>
      </c>
      <c r="T768" s="215">
        <v>18471.252297737363</v>
      </c>
      <c r="U768" s="215">
        <v>16220.813944959953</v>
      </c>
      <c r="V768" s="215">
        <v>19261.933577442131</v>
      </c>
      <c r="W768" s="215">
        <v>17142.023962122516</v>
      </c>
      <c r="X768" s="215">
        <v>28125.879668778907</v>
      </c>
      <c r="Y768" s="215">
        <v>14410.874767797935</v>
      </c>
      <c r="Z768" s="215">
        <v>9669.5121826173709</v>
      </c>
      <c r="AA768" s="215">
        <v>26425.583112526154</v>
      </c>
      <c r="AB768" s="215">
        <v>18031.40463241738</v>
      </c>
      <c r="AC768" s="215">
        <v>10512.998794549949</v>
      </c>
      <c r="AD768" s="215">
        <v>16023.429163568935</v>
      </c>
      <c r="AE768" s="215">
        <v>16374.036966903841</v>
      </c>
      <c r="AF768" s="215">
        <v>23945.790114215284</v>
      </c>
      <c r="AG768" s="215">
        <v>11387.190804035825</v>
      </c>
      <c r="AH768" s="215">
        <v>6835.3586033860111</v>
      </c>
      <c r="AI768" s="215">
        <v>25477.445764551878</v>
      </c>
      <c r="AJ768" s="648">
        <v>27891.353890118127</v>
      </c>
    </row>
    <row r="769" spans="1:36" ht="15" customHeight="1" x14ac:dyDescent="0.2">
      <c r="A769" s="165"/>
      <c r="B769" s="216"/>
      <c r="C769" s="216"/>
      <c r="D769" s="216" t="s">
        <v>18</v>
      </c>
      <c r="E769" s="216"/>
      <c r="F769" s="216"/>
      <c r="G769" s="215">
        <v>19584.685212232827</v>
      </c>
      <c r="H769" s="215">
        <v>25352.880839756697</v>
      </c>
      <c r="I769" s="215">
        <v>25438.579175615356</v>
      </c>
      <c r="J769" s="215">
        <v>28795.398949162649</v>
      </c>
      <c r="K769" s="215">
        <v>39161.53677276193</v>
      </c>
      <c r="L769" s="215">
        <v>21895.506677880854</v>
      </c>
      <c r="M769" s="215">
        <v>35034.126271077177</v>
      </c>
      <c r="N769" s="215">
        <v>23829.093834198065</v>
      </c>
      <c r="O769" s="215">
        <v>36187.225265988673</v>
      </c>
      <c r="P769" s="215">
        <v>32709.515402925768</v>
      </c>
      <c r="Q769" s="215">
        <v>22261.247428397466</v>
      </c>
      <c r="R769" s="215">
        <v>26659.929657619599</v>
      </c>
      <c r="S769" s="215">
        <v>34224.11764761158</v>
      </c>
      <c r="T769" s="215">
        <v>28659.027610173704</v>
      </c>
      <c r="U769" s="215">
        <v>29171.479019891092</v>
      </c>
      <c r="V769" s="215">
        <v>25955.781389221542</v>
      </c>
      <c r="W769" s="215">
        <v>28738.943638921002</v>
      </c>
      <c r="X769" s="215">
        <v>28795.398949162649</v>
      </c>
      <c r="Y769" s="215">
        <v>24402.491902821974</v>
      </c>
      <c r="Z769" s="215">
        <v>37881.480729176379</v>
      </c>
      <c r="AA769" s="215">
        <v>20372.138067280895</v>
      </c>
      <c r="AB769" s="215">
        <v>27846.934739130582</v>
      </c>
      <c r="AC769" s="215">
        <v>31836.488432574406</v>
      </c>
      <c r="AD769" s="215">
        <v>25079.926408651649</v>
      </c>
      <c r="AE769" s="215">
        <v>24762.153183366976</v>
      </c>
      <c r="AF769" s="215">
        <v>24855.148417021126</v>
      </c>
      <c r="AG769" s="215">
        <v>27623.445428105777</v>
      </c>
      <c r="AH769" s="215">
        <v>54322.830971309013</v>
      </c>
      <c r="AI769" s="215">
        <v>38125.381278958339</v>
      </c>
      <c r="AJ769" s="648">
        <v>37432.856266448231</v>
      </c>
    </row>
    <row r="770" spans="1:36" ht="15" customHeight="1" x14ac:dyDescent="0.2">
      <c r="A770" s="165"/>
      <c r="B770" s="216"/>
      <c r="C770" s="216"/>
      <c r="D770" s="216" t="s">
        <v>19</v>
      </c>
      <c r="E770" s="216"/>
      <c r="F770" s="216"/>
      <c r="G770" s="215">
        <v>1.2241563943464724E-8</v>
      </c>
      <c r="H770" s="215">
        <v>1.936009824532698E-8</v>
      </c>
      <c r="I770" s="215">
        <v>1.4912490673815152E-8</v>
      </c>
      <c r="J770" s="215">
        <v>1.755304903421725E-8</v>
      </c>
      <c r="K770" s="215">
        <v>3.6299544372950983E-8</v>
      </c>
      <c r="L770" s="215">
        <v>1.5308830998278294E-8</v>
      </c>
      <c r="M770" s="215">
        <v>3.5372189888592279E-8</v>
      </c>
      <c r="N770" s="215">
        <v>1.6451972750748441E-8</v>
      </c>
      <c r="O770" s="215">
        <v>3.5734949396093295E-8</v>
      </c>
      <c r="P770" s="215">
        <v>2.3800159454848853E-8</v>
      </c>
      <c r="Q770" s="215">
        <v>1.4982201960601946E-8</v>
      </c>
      <c r="R770" s="215">
        <v>2.0375191178667055E-8</v>
      </c>
      <c r="S770" s="215">
        <v>3.2032309215031597E-8</v>
      </c>
      <c r="T770" s="215">
        <v>2.0556678554060103E-8</v>
      </c>
      <c r="U770" s="215">
        <v>2.0338952374219486E-8</v>
      </c>
      <c r="V770" s="215">
        <v>1.9141804841698139E-8</v>
      </c>
      <c r="W770" s="215">
        <v>2.8072718800407005E-8</v>
      </c>
      <c r="X770" s="215">
        <v>1.755304903421725E-8</v>
      </c>
      <c r="Y770" s="215">
        <v>2.2012699823585864E-8</v>
      </c>
      <c r="Z770" s="215">
        <v>3.7151303752679823E-8</v>
      </c>
      <c r="AA770" s="215">
        <v>1.2836532020589714E-8</v>
      </c>
      <c r="AB770" s="215">
        <v>2.1837142153431076E-8</v>
      </c>
      <c r="AC770" s="215">
        <v>3.0179849788072232E-8</v>
      </c>
      <c r="AD770" s="215">
        <v>1.9362035117515117E-8</v>
      </c>
      <c r="AE770" s="215">
        <v>1.5515043873696609E-8</v>
      </c>
      <c r="AF770" s="215">
        <v>1.5174733364982172E-8</v>
      </c>
      <c r="AG770" s="215">
        <v>2.3420734765813515E-8</v>
      </c>
      <c r="AH770" s="215">
        <v>4.6139455279436669E-8</v>
      </c>
      <c r="AI770" s="215">
        <v>1.9820331401002888E-8</v>
      </c>
      <c r="AJ770" s="648">
        <v>2.2518699807639144E-8</v>
      </c>
    </row>
    <row r="771" spans="1:36" ht="15" customHeight="1" x14ac:dyDescent="0.2">
      <c r="A771" s="165"/>
      <c r="B771" s="216"/>
      <c r="C771" s="216"/>
      <c r="D771" s="216" t="s">
        <v>20</v>
      </c>
      <c r="E771" s="216"/>
      <c r="F771" s="443"/>
      <c r="G771" s="215">
        <v>750.77027268220252</v>
      </c>
      <c r="H771" s="215">
        <v>5914.1265197712728</v>
      </c>
      <c r="I771" s="215">
        <v>1536.3276399377646</v>
      </c>
      <c r="J771" s="215">
        <v>1447.2292917127022</v>
      </c>
      <c r="K771" s="215">
        <v>10676.486189031688</v>
      </c>
      <c r="L771" s="215">
        <v>2372.1534353274233</v>
      </c>
      <c r="M771" s="215">
        <v>10437.77325754013</v>
      </c>
      <c r="N771" s="215">
        <v>1993.2141126324564</v>
      </c>
      <c r="O771" s="215">
        <v>7905.471800629397</v>
      </c>
      <c r="P771" s="215">
        <v>3721.5867929113756</v>
      </c>
      <c r="Q771" s="215">
        <v>8936.4001823274539</v>
      </c>
      <c r="R771" s="215">
        <v>2038.869568099803</v>
      </c>
      <c r="S771" s="215">
        <v>7919.2037340551215</v>
      </c>
      <c r="T771" s="215">
        <v>3995.4057584678412</v>
      </c>
      <c r="U771" s="215">
        <v>7143.8019941721568</v>
      </c>
      <c r="V771" s="215">
        <v>7129.9483331611173</v>
      </c>
      <c r="W771" s="215">
        <v>5530.261322117728</v>
      </c>
      <c r="X771" s="215">
        <v>1447.2292917127022</v>
      </c>
      <c r="Y771" s="215">
        <v>12986.732874738089</v>
      </c>
      <c r="Z771" s="215">
        <v>7984.7928710742099</v>
      </c>
      <c r="AA771" s="215">
        <v>434.10310230471606</v>
      </c>
      <c r="AB771" s="215">
        <v>469.81378947346474</v>
      </c>
      <c r="AC771" s="215">
        <v>6433.4594445135572</v>
      </c>
      <c r="AD771" s="215">
        <v>7755.2899682827192</v>
      </c>
      <c r="AE771" s="215">
        <v>2258.5893215384936</v>
      </c>
      <c r="AF771" s="215">
        <v>1214.9250713813888</v>
      </c>
      <c r="AG771" s="215">
        <v>13825.262774317938</v>
      </c>
      <c r="AH771" s="215">
        <v>773.00800750065969</v>
      </c>
      <c r="AI771" s="215">
        <v>27.571654169578533</v>
      </c>
      <c r="AJ771" s="648">
        <v>62.909270669239227</v>
      </c>
    </row>
    <row r="772" spans="1:36" ht="15" customHeight="1" x14ac:dyDescent="0.2">
      <c r="A772" s="165"/>
      <c r="B772" s="216"/>
      <c r="C772" s="216"/>
      <c r="D772" s="216" t="s">
        <v>22</v>
      </c>
      <c r="E772" s="216"/>
      <c r="F772" s="444"/>
      <c r="G772" s="215">
        <v>2390.7587186551859</v>
      </c>
      <c r="H772" s="215">
        <v>2503.9940522448301</v>
      </c>
      <c r="I772" s="215">
        <v>2693.8806403267736</v>
      </c>
      <c r="J772" s="215">
        <v>2241.0776074698238</v>
      </c>
      <c r="K772" s="215">
        <v>4239.7679086378903</v>
      </c>
      <c r="L772" s="215">
        <v>2280.8221955809536</v>
      </c>
      <c r="M772" s="215">
        <v>4246.5919390189201</v>
      </c>
      <c r="N772" s="215">
        <v>2352.8963148830567</v>
      </c>
      <c r="O772" s="215">
        <v>4120.0239930073449</v>
      </c>
      <c r="P772" s="215">
        <v>3211.7088723939955</v>
      </c>
      <c r="Q772" s="215">
        <v>2263.728478601899</v>
      </c>
      <c r="R772" s="215">
        <v>2991.2454767844329</v>
      </c>
      <c r="S772" s="215">
        <v>3808.1960140590845</v>
      </c>
      <c r="T772" s="215">
        <v>3316.2891836094768</v>
      </c>
      <c r="U772" s="215">
        <v>2452.3059703205763</v>
      </c>
      <c r="V772" s="215">
        <v>2344.2755264204079</v>
      </c>
      <c r="W772" s="215">
        <v>3405.5971580062601</v>
      </c>
      <c r="X772" s="215">
        <v>2241.0776074698238</v>
      </c>
      <c r="Y772" s="215">
        <v>2674.2837368395976</v>
      </c>
      <c r="Z772" s="215">
        <v>4413.393728872079</v>
      </c>
      <c r="AA772" s="215">
        <v>2027.0672598826554</v>
      </c>
      <c r="AB772" s="215">
        <v>3102.0895015386109</v>
      </c>
      <c r="AC772" s="215">
        <v>3667.669179038126</v>
      </c>
      <c r="AD772" s="215">
        <v>2395.8988986149898</v>
      </c>
      <c r="AE772" s="215">
        <v>2125.1172367303766</v>
      </c>
      <c r="AF772" s="215">
        <v>2179.5436500084797</v>
      </c>
      <c r="AG772" s="215">
        <v>2587.9230009637408</v>
      </c>
      <c r="AH772" s="215">
        <v>4921.8174073418513</v>
      </c>
      <c r="AI772" s="215">
        <v>2539.8000409270367</v>
      </c>
      <c r="AJ772" s="648">
        <v>2804.4451653591505</v>
      </c>
    </row>
    <row r="773" spans="1:36" ht="15" customHeight="1" x14ac:dyDescent="0.2">
      <c r="A773" s="165"/>
      <c r="B773" s="216"/>
      <c r="C773" s="216"/>
      <c r="D773" s="216" t="s">
        <v>180</v>
      </c>
      <c r="E773" s="216"/>
      <c r="F773" s="216"/>
      <c r="G773" s="215">
        <v>0</v>
      </c>
      <c r="H773" s="215">
        <v>0</v>
      </c>
      <c r="I773" s="215">
        <v>0</v>
      </c>
      <c r="J773" s="215">
        <v>0</v>
      </c>
      <c r="K773" s="215">
        <v>0</v>
      </c>
      <c r="L773" s="215">
        <v>0</v>
      </c>
      <c r="M773" s="215">
        <v>0</v>
      </c>
      <c r="N773" s="215">
        <v>0</v>
      </c>
      <c r="O773" s="215">
        <v>0</v>
      </c>
      <c r="P773" s="215">
        <v>0</v>
      </c>
      <c r="Q773" s="215">
        <v>0</v>
      </c>
      <c r="R773" s="215">
        <v>0</v>
      </c>
      <c r="S773" s="215">
        <v>0</v>
      </c>
      <c r="T773" s="215">
        <v>0</v>
      </c>
      <c r="U773" s="215">
        <v>0</v>
      </c>
      <c r="V773" s="215">
        <v>0</v>
      </c>
      <c r="W773" s="215">
        <v>0</v>
      </c>
      <c r="X773" s="215">
        <v>0</v>
      </c>
      <c r="Y773" s="215">
        <v>0</v>
      </c>
      <c r="Z773" s="215">
        <v>0</v>
      </c>
      <c r="AA773" s="215">
        <v>0</v>
      </c>
      <c r="AB773" s="215">
        <v>0</v>
      </c>
      <c r="AC773" s="215">
        <v>0</v>
      </c>
      <c r="AD773" s="215">
        <v>0</v>
      </c>
      <c r="AE773" s="215">
        <v>0</v>
      </c>
      <c r="AF773" s="215">
        <v>0</v>
      </c>
      <c r="AG773" s="215">
        <v>0</v>
      </c>
      <c r="AH773" s="215">
        <v>0</v>
      </c>
      <c r="AI773" s="215">
        <v>0</v>
      </c>
      <c r="AJ773" s="648">
        <v>0</v>
      </c>
    </row>
    <row r="774" spans="1:36" ht="15" customHeight="1" x14ac:dyDescent="0.2">
      <c r="A774" s="165"/>
      <c r="B774" s="216"/>
      <c r="C774" s="216"/>
      <c r="D774" s="216"/>
      <c r="E774" s="216"/>
      <c r="F774" s="216"/>
      <c r="G774" s="215"/>
      <c r="H774" s="215"/>
      <c r="I774" s="215"/>
      <c r="J774" s="215"/>
      <c r="K774" s="215"/>
      <c r="L774" s="215"/>
      <c r="M774" s="215"/>
      <c r="N774" s="215"/>
      <c r="O774" s="215"/>
      <c r="P774" s="215"/>
      <c r="Q774" s="215"/>
      <c r="R774" s="215"/>
      <c r="S774" s="215"/>
      <c r="T774" s="215"/>
      <c r="U774" s="215"/>
      <c r="V774" s="215"/>
      <c r="W774" s="215"/>
      <c r="X774" s="215"/>
      <c r="Y774" s="215"/>
      <c r="Z774" s="215"/>
      <c r="AA774" s="215"/>
      <c r="AB774" s="215"/>
      <c r="AC774" s="215"/>
      <c r="AD774" s="215"/>
      <c r="AE774" s="215"/>
      <c r="AF774" s="215"/>
      <c r="AG774" s="215"/>
      <c r="AH774" s="215"/>
      <c r="AI774" s="215"/>
      <c r="AJ774" s="648"/>
    </row>
    <row r="775" spans="1:36" ht="15" customHeight="1" x14ac:dyDescent="0.2">
      <c r="A775" s="165"/>
      <c r="B775" s="218"/>
      <c r="C775" s="218"/>
      <c r="D775" s="218" t="s">
        <v>557</v>
      </c>
      <c r="E775" s="218"/>
      <c r="F775" s="218"/>
      <c r="G775" s="214" t="s">
        <v>12</v>
      </c>
      <c r="H775" s="214" t="s">
        <v>12</v>
      </c>
      <c r="I775" s="214" t="s">
        <v>12</v>
      </c>
      <c r="J775" s="214" t="s">
        <v>12</v>
      </c>
      <c r="K775" s="214" t="s">
        <v>12</v>
      </c>
      <c r="L775" s="214" t="s">
        <v>12</v>
      </c>
      <c r="M775" s="214" t="s">
        <v>12</v>
      </c>
      <c r="N775" s="214" t="s">
        <v>12</v>
      </c>
      <c r="O775" s="214" t="s">
        <v>12</v>
      </c>
      <c r="P775" s="214" t="s">
        <v>12</v>
      </c>
      <c r="Q775" s="214" t="s">
        <v>12</v>
      </c>
      <c r="R775" s="214" t="s">
        <v>12</v>
      </c>
      <c r="S775" s="214" t="s">
        <v>12</v>
      </c>
      <c r="T775" s="214" t="s">
        <v>12</v>
      </c>
      <c r="U775" s="214" t="s">
        <v>12</v>
      </c>
      <c r="V775" s="214" t="s">
        <v>12</v>
      </c>
      <c r="W775" s="214" t="s">
        <v>12</v>
      </c>
      <c r="X775" s="214" t="s">
        <v>12</v>
      </c>
      <c r="Y775" s="214" t="s">
        <v>12</v>
      </c>
      <c r="Z775" s="214" t="s">
        <v>12</v>
      </c>
      <c r="AA775" s="214" t="s">
        <v>12</v>
      </c>
      <c r="AB775" s="214" t="s">
        <v>12</v>
      </c>
      <c r="AC775" s="214" t="s">
        <v>12</v>
      </c>
      <c r="AD775" s="214" t="s">
        <v>12</v>
      </c>
      <c r="AE775" s="214" t="s">
        <v>12</v>
      </c>
      <c r="AF775" s="214" t="s">
        <v>12</v>
      </c>
      <c r="AG775" s="214" t="s">
        <v>12</v>
      </c>
      <c r="AH775" s="214" t="s">
        <v>12</v>
      </c>
      <c r="AI775" s="214" t="s">
        <v>12</v>
      </c>
      <c r="AJ775" s="649" t="s">
        <v>12</v>
      </c>
    </row>
    <row r="776" spans="1:36" ht="15" customHeight="1" x14ac:dyDescent="0.2">
      <c r="A776" s="165"/>
      <c r="B776" s="216"/>
      <c r="C776" s="216"/>
      <c r="D776" s="216" t="s">
        <v>16</v>
      </c>
      <c r="E776" s="216"/>
      <c r="F776" s="216"/>
      <c r="G776" s="215">
        <v>246754506.04212743</v>
      </c>
      <c r="H776" s="215">
        <v>256824256.30000505</v>
      </c>
      <c r="I776" s="215">
        <v>242301121.89858532</v>
      </c>
      <c r="J776" s="215">
        <v>223001450.98139012</v>
      </c>
      <c r="K776" s="215">
        <v>230399122.52263591</v>
      </c>
      <c r="L776" s="215">
        <v>266597785.74653983</v>
      </c>
      <c r="M776" s="215">
        <v>248502920.21146464</v>
      </c>
      <c r="N776" s="215">
        <v>262907514.8498106</v>
      </c>
      <c r="O776" s="215">
        <v>247770971.06355092</v>
      </c>
      <c r="P776" s="215">
        <v>231646235.2169044</v>
      </c>
      <c r="Q776" s="215">
        <v>251465633.54052138</v>
      </c>
      <c r="R776" s="215">
        <v>258701752.85095379</v>
      </c>
      <c r="S776" s="215">
        <v>247495493.59072551</v>
      </c>
      <c r="T776" s="215">
        <v>257371900.97650632</v>
      </c>
      <c r="U776" s="215">
        <v>235258241.97998667</v>
      </c>
      <c r="V776" s="215">
        <v>233713248.04756153</v>
      </c>
      <c r="W776" s="215">
        <v>261746956.88970858</v>
      </c>
      <c r="X776" s="215">
        <v>223001450.98139012</v>
      </c>
      <c r="Y776" s="215">
        <v>219890039.47294626</v>
      </c>
      <c r="Z776" s="215">
        <v>254724732.83534536</v>
      </c>
      <c r="AA776" s="215">
        <v>237717214.18857875</v>
      </c>
      <c r="AB776" s="215">
        <v>272433123.61924875</v>
      </c>
      <c r="AC776" s="215">
        <v>286007478.50957036</v>
      </c>
      <c r="AD776" s="215">
        <v>246654410.01819351</v>
      </c>
      <c r="AE776" s="215">
        <v>276300976.39877385</v>
      </c>
      <c r="AF776" s="215">
        <v>251550392.75336489</v>
      </c>
      <c r="AG776" s="215">
        <v>237397840.18793783</v>
      </c>
      <c r="AH776" s="215">
        <v>215031471.66999298</v>
      </c>
      <c r="AI776" s="215">
        <v>196935441.16367272</v>
      </c>
      <c r="AJ776" s="648">
        <v>191271910.25962198</v>
      </c>
    </row>
    <row r="777" spans="1:36" ht="15" customHeight="1" x14ac:dyDescent="0.2">
      <c r="A777" s="165"/>
      <c r="B777" s="216"/>
      <c r="C777" s="216"/>
      <c r="D777" s="216" t="s">
        <v>17</v>
      </c>
      <c r="E777" s="216"/>
      <c r="F777" s="216"/>
      <c r="G777" s="215">
        <v>129813125.131916</v>
      </c>
      <c r="H777" s="215">
        <v>91371291.893021047</v>
      </c>
      <c r="I777" s="215">
        <v>127794742.07231268</v>
      </c>
      <c r="J777" s="215">
        <v>149987387.465716</v>
      </c>
      <c r="K777" s="215">
        <v>43930452.394926257</v>
      </c>
      <c r="L777" s="215">
        <v>109292076.59964877</v>
      </c>
      <c r="M777" s="215">
        <v>30660085.866884656</v>
      </c>
      <c r="N777" s="215">
        <v>109568672.56712924</v>
      </c>
      <c r="O777" s="215">
        <v>49152763.453802481</v>
      </c>
      <c r="P777" s="215">
        <v>98134659.304001063</v>
      </c>
      <c r="Q777" s="215">
        <v>112332241.93975306</v>
      </c>
      <c r="R777" s="215">
        <v>100847065.27631661</v>
      </c>
      <c r="S777" s="215">
        <v>54488872.289309494</v>
      </c>
      <c r="T777" s="215">
        <v>98501981.377424091</v>
      </c>
      <c r="U777" s="215">
        <v>86501028.05042769</v>
      </c>
      <c r="V777" s="215">
        <v>102718461.74559584</v>
      </c>
      <c r="W777" s="215">
        <v>91413581.378842711</v>
      </c>
      <c r="X777" s="215">
        <v>149987387.465716</v>
      </c>
      <c r="Y777" s="215">
        <v>76849132.648353517</v>
      </c>
      <c r="Z777" s="215">
        <v>51564782.592332631</v>
      </c>
      <c r="AA777" s="215">
        <v>140920185.25221896</v>
      </c>
      <c r="AB777" s="215">
        <v>96156397.77324371</v>
      </c>
      <c r="AC777" s="215">
        <v>56062858.911222339</v>
      </c>
      <c r="AD777" s="215">
        <v>85448430.654898271</v>
      </c>
      <c r="AE777" s="215">
        <v>87318123.232217744</v>
      </c>
      <c r="AF777" s="215">
        <v>127696148.25666532</v>
      </c>
      <c r="AG777" s="215">
        <v>60724678.459278569</v>
      </c>
      <c r="AH777" s="215">
        <v>36451040.51451996</v>
      </c>
      <c r="AI777" s="215">
        <v>135864036.05951679</v>
      </c>
      <c r="AJ777" s="648">
        <v>148736727.60195574</v>
      </c>
    </row>
    <row r="778" spans="1:36" ht="15" customHeight="1" x14ac:dyDescent="0.2">
      <c r="A778" s="165"/>
      <c r="B778" s="216"/>
      <c r="C778" s="216"/>
      <c r="D778" s="216" t="s">
        <v>18</v>
      </c>
      <c r="E778" s="216"/>
      <c r="F778" s="216"/>
      <c r="G778" s="215">
        <v>108726462.75574096</v>
      </c>
      <c r="H778" s="215">
        <v>141444040.39656436</v>
      </c>
      <c r="I778" s="215">
        <v>141297740.61033082</v>
      </c>
      <c r="J778" s="215">
        <v>161064670.36880803</v>
      </c>
      <c r="K778" s="215">
        <v>219115854.91531721</v>
      </c>
      <c r="L778" s="215">
        <v>121781463.21206324</v>
      </c>
      <c r="M778" s="215">
        <v>195003430.942882</v>
      </c>
      <c r="N778" s="215">
        <v>132581406.09722328</v>
      </c>
      <c r="O778" s="215">
        <v>202135860.01636189</v>
      </c>
      <c r="P778" s="215">
        <v>182022897.45092362</v>
      </c>
      <c r="Q778" s="215">
        <v>124198562.8215127</v>
      </c>
      <c r="R778" s="215">
        <v>147880375.29396534</v>
      </c>
      <c r="S778" s="215">
        <v>190919463.39468029</v>
      </c>
      <c r="T778" s="215">
        <v>159560258.76333338</v>
      </c>
      <c r="U778" s="215">
        <v>162950952.48137686</v>
      </c>
      <c r="V778" s="215">
        <v>145213468.99817553</v>
      </c>
      <c r="W778" s="215">
        <v>160153675.50177082</v>
      </c>
      <c r="X778" s="215">
        <v>161064670.36880803</v>
      </c>
      <c r="Y778" s="215">
        <v>136144943.87681594</v>
      </c>
      <c r="Z778" s="215">
        <v>211164532.92595464</v>
      </c>
      <c r="AA778" s="215">
        <v>113140913.5439916</v>
      </c>
      <c r="AB778" s="215">
        <v>154571774.10569841</v>
      </c>
      <c r="AC778" s="215">
        <v>177337887.53330722</v>
      </c>
      <c r="AD778" s="215">
        <v>140193740.90876791</v>
      </c>
      <c r="AE778" s="215">
        <v>138145141.57184222</v>
      </c>
      <c r="AF778" s="215">
        <v>138210187.11198097</v>
      </c>
      <c r="AG778" s="215">
        <v>155213920.63231233</v>
      </c>
      <c r="AH778" s="215">
        <v>307889343.65545142</v>
      </c>
      <c r="AI778" s="215">
        <v>213675063.76401991</v>
      </c>
      <c r="AJ778" s="648">
        <v>209791763.43662107</v>
      </c>
    </row>
    <row r="779" spans="1:36" ht="15" customHeight="1" x14ac:dyDescent="0.2">
      <c r="A779" s="165"/>
      <c r="B779" s="216"/>
      <c r="C779" s="216"/>
      <c r="D779" s="216" t="s">
        <v>19</v>
      </c>
      <c r="E779" s="216"/>
      <c r="F779" s="216"/>
      <c r="G779" s="215">
        <v>6.5501526652661011E-5</v>
      </c>
      <c r="H779" s="215">
        <v>1.045742329207251E-4</v>
      </c>
      <c r="I779" s="215">
        <v>7.9807365805383262E-5</v>
      </c>
      <c r="J779" s="215">
        <v>9.5194772491967593E-5</v>
      </c>
      <c r="K779" s="215">
        <v>1.968459541899343E-4</v>
      </c>
      <c r="L779" s="215">
        <v>8.2266415279836765E-5</v>
      </c>
      <c r="M779" s="215">
        <v>1.9070131031246029E-4</v>
      </c>
      <c r="N779" s="215">
        <v>8.844985725368913E-5</v>
      </c>
      <c r="O779" s="215">
        <v>1.9340653981809587E-4</v>
      </c>
      <c r="P779" s="215">
        <v>1.2803904745153552E-4</v>
      </c>
      <c r="Q779" s="215">
        <v>8.0900598745847906E-5</v>
      </c>
      <c r="R779" s="215">
        <v>1.0913021527144921E-4</v>
      </c>
      <c r="S779" s="215">
        <v>1.7309052704377975E-4</v>
      </c>
      <c r="T779" s="215">
        <v>1.1066320084490677E-4</v>
      </c>
      <c r="U779" s="215">
        <v>1.1005179378884438E-4</v>
      </c>
      <c r="V779" s="215">
        <v>1.0382122469153951E-4</v>
      </c>
      <c r="W779" s="215">
        <v>1.5152934527344692E-4</v>
      </c>
      <c r="X779" s="215">
        <v>9.5194772491967593E-5</v>
      </c>
      <c r="Y779" s="215">
        <v>1.1895473799859088E-4</v>
      </c>
      <c r="Z779" s="215">
        <v>2.0060297864331857E-4</v>
      </c>
      <c r="AA779" s="215">
        <v>6.8738528107222969E-5</v>
      </c>
      <c r="AB779" s="215">
        <v>1.1711071250924434E-4</v>
      </c>
      <c r="AC779" s="215">
        <v>1.628026593927019E-4</v>
      </c>
      <c r="AD779" s="215">
        <v>1.0488073611734007E-4</v>
      </c>
      <c r="AE779" s="215">
        <v>8.3752293498958149E-5</v>
      </c>
      <c r="AF779" s="215">
        <v>8.1416700816990182E-5</v>
      </c>
      <c r="AG779" s="215">
        <v>1.2772086020901513E-4</v>
      </c>
      <c r="AH779" s="215">
        <v>2.5440618349065913E-4</v>
      </c>
      <c r="AI779" s="215">
        <v>1.0796810103640019E-4</v>
      </c>
      <c r="AJ779" s="648">
        <v>1.2256943464930442E-4</v>
      </c>
    </row>
    <row r="780" spans="1:36" ht="15" customHeight="1" x14ac:dyDescent="0.2">
      <c r="A780" s="165"/>
      <c r="B780" s="216"/>
      <c r="C780" s="216"/>
      <c r="D780" s="216" t="s">
        <v>20</v>
      </c>
      <c r="E780" s="216"/>
      <c r="F780" s="216"/>
      <c r="G780" s="215">
        <v>4018420.0163613604</v>
      </c>
      <c r="H780" s="215">
        <v>31654748.79744238</v>
      </c>
      <c r="I780" s="215">
        <v>8223034.348388995</v>
      </c>
      <c r="J780" s="215">
        <v>7746144.6805905998</v>
      </c>
      <c r="K780" s="215">
        <v>57144784.986140519</v>
      </c>
      <c r="L780" s="215">
        <v>12696705.228278348</v>
      </c>
      <c r="M780" s="215">
        <v>55867098.77908951</v>
      </c>
      <c r="N780" s="215">
        <v>10668471.806270655</v>
      </c>
      <c r="O780" s="215">
        <v>42313217.87547186</v>
      </c>
      <c r="P780" s="215">
        <v>19919407.314614717</v>
      </c>
      <c r="Q780" s="215">
        <v>47831155.112984307</v>
      </c>
      <c r="R780" s="215">
        <v>10912837.89638054</v>
      </c>
      <c r="S780" s="215">
        <v>42386716.624888428</v>
      </c>
      <c r="T780" s="215">
        <v>21384994.927880839</v>
      </c>
      <c r="U780" s="215">
        <v>38236459.235054247</v>
      </c>
      <c r="V780" s="215">
        <v>38162308.951362595</v>
      </c>
      <c r="W780" s="215">
        <v>29600150.140619345</v>
      </c>
      <c r="X780" s="215">
        <v>7746144.6805905998</v>
      </c>
      <c r="Y780" s="215">
        <v>69510140.757898375</v>
      </c>
      <c r="Z780" s="215">
        <v>42737775.678028286</v>
      </c>
      <c r="AA780" s="215">
        <v>2323491.8309082198</v>
      </c>
      <c r="AB780" s="215">
        <v>2514629.5801484087</v>
      </c>
      <c r="AC780" s="215">
        <v>34434424.413106047</v>
      </c>
      <c r="AD780" s="215">
        <v>41509385.194351345</v>
      </c>
      <c r="AE780" s="215">
        <v>12088865.087832427</v>
      </c>
      <c r="AF780" s="215">
        <v>6502760.4353279835</v>
      </c>
      <c r="AG780" s="215">
        <v>73998285.075002253</v>
      </c>
      <c r="AH780" s="215">
        <v>4137445.1855303189</v>
      </c>
      <c r="AI780" s="215">
        <v>147574.41927395854</v>
      </c>
      <c r="AJ780" s="648">
        <v>336715.3464518871</v>
      </c>
    </row>
    <row r="781" spans="1:36" ht="15" customHeight="1" x14ac:dyDescent="0.2">
      <c r="A781" s="165"/>
      <c r="B781" s="216"/>
      <c r="C781" s="216"/>
      <c r="D781" s="216" t="s">
        <v>22</v>
      </c>
      <c r="E781" s="216"/>
      <c r="F781" s="216"/>
      <c r="G781" s="215">
        <v>14817673.772815214</v>
      </c>
      <c r="H781" s="215">
        <v>15519494.58793748</v>
      </c>
      <c r="I781" s="215">
        <v>16696391.902616685</v>
      </c>
      <c r="J781" s="215">
        <v>13889965.820444021</v>
      </c>
      <c r="K781" s="215">
        <v>26277640.337535121</v>
      </c>
      <c r="L781" s="215">
        <v>14136298.642016625</v>
      </c>
      <c r="M781" s="215">
        <v>26319934.967776492</v>
      </c>
      <c r="N781" s="215">
        <v>14583006.533928974</v>
      </c>
      <c r="O781" s="215">
        <v>25535480.008160267</v>
      </c>
      <c r="P781" s="215">
        <v>19905837.4034332</v>
      </c>
      <c r="Q781" s="215">
        <v>14030353.562831495</v>
      </c>
      <c r="R781" s="215">
        <v>18539428.217303716</v>
      </c>
      <c r="S781" s="215">
        <v>23602802.641248595</v>
      </c>
      <c r="T781" s="215">
        <v>20554015.290460702</v>
      </c>
      <c r="U781" s="215">
        <v>15199137.234466465</v>
      </c>
      <c r="V781" s="215">
        <v>14529575.784055632</v>
      </c>
      <c r="W781" s="215">
        <v>21107536.823017046</v>
      </c>
      <c r="X781" s="215">
        <v>13889965.820444021</v>
      </c>
      <c r="Y781" s="215">
        <v>16574932.333918069</v>
      </c>
      <c r="Z781" s="215">
        <v>27353755.105074201</v>
      </c>
      <c r="AA781" s="215">
        <v>12563551.954498889</v>
      </c>
      <c r="AB781" s="215">
        <v>19226427.949086417</v>
      </c>
      <c r="AC781" s="215">
        <v>22731831.940015271</v>
      </c>
      <c r="AD781" s="215">
        <v>14849532.07335538</v>
      </c>
      <c r="AE781" s="215">
        <v>13171255.508615326</v>
      </c>
      <c r="AF781" s="215">
        <v>13508584.75488615</v>
      </c>
      <c r="AG781" s="215">
        <v>16039677.479045669</v>
      </c>
      <c r="AH781" s="215">
        <v>30504912.161264922</v>
      </c>
      <c r="AI781" s="215">
        <v>15741416.380072363</v>
      </c>
      <c r="AJ781" s="648">
        <v>17381659.324206419</v>
      </c>
    </row>
    <row r="782" spans="1:36" ht="15" customHeight="1" x14ac:dyDescent="0.2">
      <c r="A782" s="165"/>
      <c r="B782" s="216"/>
      <c r="C782" s="216"/>
      <c r="D782" s="216" t="s">
        <v>181</v>
      </c>
      <c r="E782" s="216"/>
      <c r="F782" s="216"/>
      <c r="G782" s="215">
        <v>0</v>
      </c>
      <c r="H782" s="215">
        <v>0</v>
      </c>
      <c r="I782" s="215">
        <v>0</v>
      </c>
      <c r="J782" s="215">
        <v>0</v>
      </c>
      <c r="K782" s="215">
        <v>0</v>
      </c>
      <c r="L782" s="215">
        <v>0</v>
      </c>
      <c r="M782" s="215">
        <v>0</v>
      </c>
      <c r="N782" s="215">
        <v>0</v>
      </c>
      <c r="O782" s="215">
        <v>0</v>
      </c>
      <c r="P782" s="215">
        <v>0</v>
      </c>
      <c r="Q782" s="215">
        <v>0</v>
      </c>
      <c r="R782" s="215">
        <v>0</v>
      </c>
      <c r="S782" s="215">
        <v>0</v>
      </c>
      <c r="T782" s="215">
        <v>0</v>
      </c>
      <c r="U782" s="215">
        <v>0</v>
      </c>
      <c r="V782" s="215">
        <v>0</v>
      </c>
      <c r="W782" s="215">
        <v>0</v>
      </c>
      <c r="X782" s="215">
        <v>0</v>
      </c>
      <c r="Y782" s="215">
        <v>0</v>
      </c>
      <c r="Z782" s="215">
        <v>0</v>
      </c>
      <c r="AA782" s="215">
        <v>0</v>
      </c>
      <c r="AB782" s="215">
        <v>0</v>
      </c>
      <c r="AC782" s="215">
        <v>0</v>
      </c>
      <c r="AD782" s="215">
        <v>0</v>
      </c>
      <c r="AE782" s="215">
        <v>0</v>
      </c>
      <c r="AF782" s="215">
        <v>0</v>
      </c>
      <c r="AG782" s="215">
        <v>0</v>
      </c>
      <c r="AH782" s="215">
        <v>0</v>
      </c>
      <c r="AI782" s="215">
        <v>0</v>
      </c>
      <c r="AJ782" s="648">
        <v>0</v>
      </c>
    </row>
    <row r="783" spans="1:36" ht="15" customHeight="1" x14ac:dyDescent="0.2">
      <c r="A783" s="165"/>
      <c r="B783" s="216"/>
      <c r="C783" s="216"/>
      <c r="D783" s="216" t="s">
        <v>182</v>
      </c>
      <c r="E783" s="216"/>
      <c r="F783" s="216"/>
      <c r="G783" s="215">
        <v>0</v>
      </c>
      <c r="H783" s="215">
        <v>0</v>
      </c>
      <c r="I783" s="215">
        <v>0</v>
      </c>
      <c r="J783" s="215">
        <v>0</v>
      </c>
      <c r="K783" s="215">
        <v>0</v>
      </c>
      <c r="L783" s="215">
        <v>0</v>
      </c>
      <c r="M783" s="215">
        <v>0</v>
      </c>
      <c r="N783" s="215">
        <v>0</v>
      </c>
      <c r="O783" s="215">
        <v>0</v>
      </c>
      <c r="P783" s="215">
        <v>0</v>
      </c>
      <c r="Q783" s="215">
        <v>0</v>
      </c>
      <c r="R783" s="215">
        <v>0</v>
      </c>
      <c r="S783" s="215">
        <v>0</v>
      </c>
      <c r="T783" s="215">
        <v>0</v>
      </c>
      <c r="U783" s="215">
        <v>0</v>
      </c>
      <c r="V783" s="215">
        <v>0</v>
      </c>
      <c r="W783" s="215">
        <v>0</v>
      </c>
      <c r="X783" s="215">
        <v>0</v>
      </c>
      <c r="Y783" s="215">
        <v>0</v>
      </c>
      <c r="Z783" s="215">
        <v>0</v>
      </c>
      <c r="AA783" s="215">
        <v>0</v>
      </c>
      <c r="AB783" s="215">
        <v>0</v>
      </c>
      <c r="AC783" s="215">
        <v>0</v>
      </c>
      <c r="AD783" s="215">
        <v>0</v>
      </c>
      <c r="AE783" s="215">
        <v>0</v>
      </c>
      <c r="AF783" s="215">
        <v>0</v>
      </c>
      <c r="AG783" s="215">
        <v>0</v>
      </c>
      <c r="AH783" s="215">
        <v>0</v>
      </c>
      <c r="AI783" s="215">
        <v>0</v>
      </c>
      <c r="AJ783" s="648">
        <v>0</v>
      </c>
    </row>
    <row r="784" spans="1:36" ht="15" customHeight="1" x14ac:dyDescent="0.2">
      <c r="A784" s="165"/>
      <c r="B784" s="216"/>
      <c r="C784" s="216"/>
      <c r="D784" s="216"/>
      <c r="E784" s="216"/>
      <c r="F784" s="216"/>
      <c r="G784" s="215"/>
      <c r="H784" s="215"/>
      <c r="I784" s="215"/>
      <c r="J784" s="215"/>
      <c r="K784" s="215"/>
      <c r="L784" s="215"/>
      <c r="M784" s="215"/>
      <c r="N784" s="215"/>
      <c r="O784" s="215"/>
      <c r="P784" s="215"/>
      <c r="Q784" s="215"/>
      <c r="R784" s="215"/>
      <c r="S784" s="215"/>
      <c r="T784" s="215"/>
      <c r="U784" s="215"/>
      <c r="V784" s="215"/>
      <c r="W784" s="215"/>
      <c r="X784" s="215"/>
      <c r="Y784" s="215"/>
      <c r="Z784" s="215"/>
      <c r="AA784" s="215"/>
      <c r="AB784" s="215"/>
      <c r="AC784" s="215"/>
      <c r="AD784" s="215"/>
      <c r="AE784" s="215"/>
      <c r="AF784" s="215"/>
      <c r="AG784" s="215"/>
      <c r="AH784" s="215"/>
      <c r="AI784" s="215"/>
      <c r="AJ784" s="648"/>
    </row>
    <row r="785" spans="1:36" ht="15" customHeight="1" x14ac:dyDescent="0.2">
      <c r="A785" s="165"/>
      <c r="B785" s="213"/>
      <c r="C785" s="213"/>
      <c r="D785" s="213" t="s">
        <v>23</v>
      </c>
      <c r="E785" s="213"/>
      <c r="F785" s="213"/>
      <c r="G785" s="215">
        <v>5.1410882387544011E-6</v>
      </c>
      <c r="H785" s="215">
        <v>5.3267695240463741E-5</v>
      </c>
      <c r="I785" s="215">
        <v>1.0156715263051227E-5</v>
      </c>
      <c r="J785" s="215">
        <v>1.3008283368638805E-5</v>
      </c>
      <c r="K785" s="215">
        <v>2.2425248177289418E-5</v>
      </c>
      <c r="L785" s="215">
        <v>2.3296387759630135E-5</v>
      </c>
      <c r="M785" s="215">
        <v>1.4599788472100111E-5</v>
      </c>
      <c r="N785" s="215">
        <v>1.2552146540608206E-5</v>
      </c>
      <c r="O785" s="215">
        <v>5.1941636166141863E-5</v>
      </c>
      <c r="P785" s="215">
        <v>2.3536882649790584E-5</v>
      </c>
      <c r="Q785" s="215">
        <v>9.1234057616003481E-5</v>
      </c>
      <c r="R785" s="215">
        <v>3.4142234464790241E-5</v>
      </c>
      <c r="S785" s="215">
        <v>5.5269143827031782E-5</v>
      </c>
      <c r="T785" s="215">
        <v>2.4447125680307292E-5</v>
      </c>
      <c r="U785" s="215">
        <v>1.0104901744183023E-4</v>
      </c>
      <c r="V785" s="215">
        <v>1.5760386581252435E-4</v>
      </c>
      <c r="W785" s="215">
        <v>6.7427716483507198E-5</v>
      </c>
      <c r="X785" s="215">
        <v>1.3008283368638805E-5</v>
      </c>
      <c r="Y785" s="215">
        <v>3.164618130012827E-4</v>
      </c>
      <c r="Z785" s="215">
        <v>1.2739269944777861E-5</v>
      </c>
      <c r="AA785" s="215">
        <v>4.737298028237387E-5</v>
      </c>
      <c r="AB785" s="215">
        <v>4.4344440202906429E-5</v>
      </c>
      <c r="AC785" s="215">
        <v>0</v>
      </c>
      <c r="AD785" s="215">
        <v>1.7701743050453061E-4</v>
      </c>
      <c r="AE785" s="215">
        <v>4.428565747301852E-5</v>
      </c>
      <c r="AF785" s="215">
        <v>2.1416573075009081E-5</v>
      </c>
      <c r="AG785" s="215">
        <v>2.5790317557306729E-4</v>
      </c>
      <c r="AH785" s="215">
        <v>3.6868683540727153E-4</v>
      </c>
      <c r="AI785" s="215">
        <v>1.9688856932724669E-5</v>
      </c>
      <c r="AJ785" s="648">
        <v>1.8622934357558822E-5</v>
      </c>
    </row>
    <row r="786" spans="1:36" ht="15" customHeight="1" x14ac:dyDescent="0.2">
      <c r="A786" s="165"/>
      <c r="B786" s="213"/>
      <c r="C786" s="213"/>
      <c r="D786" s="213" t="s">
        <v>24</v>
      </c>
      <c r="E786" s="213"/>
      <c r="F786" s="213"/>
      <c r="G786" s="215">
        <v>14.085534009508311</v>
      </c>
      <c r="H786" s="215">
        <v>14.404997645345148</v>
      </c>
      <c r="I786" s="215">
        <v>14.280188054848162</v>
      </c>
      <c r="J786" s="215">
        <v>14.165422921421372</v>
      </c>
      <c r="K786" s="215">
        <v>14.909862334616978</v>
      </c>
      <c r="L786" s="215">
        <v>14.038526246948049</v>
      </c>
      <c r="M786" s="215">
        <v>14.979891514105743</v>
      </c>
      <c r="N786" s="215">
        <v>14.337125695282632</v>
      </c>
      <c r="O786" s="215">
        <v>14.7923911780198</v>
      </c>
      <c r="P786" s="215">
        <v>14.507609738194356</v>
      </c>
      <c r="Q786" s="215">
        <v>14.915293081421565</v>
      </c>
      <c r="R786" s="215">
        <v>14.534332949396651</v>
      </c>
      <c r="S786" s="215">
        <v>14.67707875890042</v>
      </c>
      <c r="T786" s="215">
        <v>14.447287591422104</v>
      </c>
      <c r="U786" s="215">
        <v>14.117491762115931</v>
      </c>
      <c r="V786" s="215">
        <v>14.249458318095421</v>
      </c>
      <c r="W786" s="215">
        <v>14.86838963012897</v>
      </c>
      <c r="X786" s="215">
        <v>14.165422921421372</v>
      </c>
      <c r="Y786" s="215">
        <v>14.57139549114585</v>
      </c>
      <c r="Z786" s="215">
        <v>14.888599059447319</v>
      </c>
      <c r="AA786" s="215">
        <v>13.734514048034891</v>
      </c>
      <c r="AB786" s="215">
        <v>14.294895556234112</v>
      </c>
      <c r="AC786" s="215">
        <v>14.869485842002971</v>
      </c>
      <c r="AD786" s="215">
        <v>14.443277966546047</v>
      </c>
      <c r="AE786" s="215">
        <v>14.280565300259456</v>
      </c>
      <c r="AF786" s="215">
        <v>14.076488535328712</v>
      </c>
      <c r="AG786" s="215">
        <v>15.382916580626917</v>
      </c>
      <c r="AH786" s="215">
        <v>14.392868668725153</v>
      </c>
      <c r="AI786" s="215">
        <v>14.078043958737238</v>
      </c>
      <c r="AJ786" s="648">
        <v>14.132364118090381</v>
      </c>
    </row>
    <row r="787" spans="1:36" ht="15" customHeight="1" x14ac:dyDescent="0.2">
      <c r="A787" s="165"/>
      <c r="B787" s="212"/>
      <c r="C787" s="212"/>
      <c r="D787" s="212"/>
      <c r="E787" s="212"/>
      <c r="F787" s="212"/>
      <c r="G787" s="215"/>
      <c r="H787" s="215"/>
      <c r="I787" s="215"/>
      <c r="J787" s="215"/>
      <c r="K787" s="215"/>
      <c r="L787" s="215"/>
      <c r="M787" s="215"/>
      <c r="N787" s="215"/>
      <c r="O787" s="215"/>
      <c r="P787" s="215"/>
      <c r="Q787" s="215"/>
      <c r="R787" s="215"/>
      <c r="S787" s="215"/>
      <c r="T787" s="215"/>
      <c r="U787" s="215"/>
      <c r="V787" s="215"/>
      <c r="W787" s="215"/>
      <c r="X787" s="215"/>
      <c r="Y787" s="215"/>
      <c r="Z787" s="215"/>
      <c r="AA787" s="215"/>
      <c r="AB787" s="215"/>
      <c r="AC787" s="215"/>
      <c r="AD787" s="215"/>
      <c r="AE787" s="215"/>
      <c r="AF787" s="215"/>
      <c r="AG787" s="215"/>
      <c r="AH787" s="215"/>
      <c r="AI787" s="215"/>
      <c r="AJ787" s="648"/>
    </row>
    <row r="788" spans="1:36" ht="15" customHeight="1" x14ac:dyDescent="0.2">
      <c r="A788" s="165"/>
      <c r="B788" s="211"/>
      <c r="C788" s="211"/>
      <c r="D788" s="211" t="s">
        <v>558</v>
      </c>
      <c r="E788" s="211"/>
      <c r="F788" s="211"/>
      <c r="G788" s="214" t="s">
        <v>13</v>
      </c>
      <c r="H788" s="214" t="s">
        <v>13</v>
      </c>
      <c r="I788" s="214" t="s">
        <v>13</v>
      </c>
      <c r="J788" s="214" t="s">
        <v>13</v>
      </c>
      <c r="K788" s="214" t="s">
        <v>13</v>
      </c>
      <c r="L788" s="214" t="s">
        <v>13</v>
      </c>
      <c r="M788" s="214" t="s">
        <v>13</v>
      </c>
      <c r="N788" s="214" t="s">
        <v>13</v>
      </c>
      <c r="O788" s="214" t="s">
        <v>13</v>
      </c>
      <c r="P788" s="214" t="s">
        <v>13</v>
      </c>
      <c r="Q788" s="214" t="s">
        <v>13</v>
      </c>
      <c r="R788" s="214" t="s">
        <v>13</v>
      </c>
      <c r="S788" s="214" t="s">
        <v>13</v>
      </c>
      <c r="T788" s="214" t="s">
        <v>13</v>
      </c>
      <c r="U788" s="214" t="s">
        <v>13</v>
      </c>
      <c r="V788" s="214" t="s">
        <v>13</v>
      </c>
      <c r="W788" s="214" t="s">
        <v>13</v>
      </c>
      <c r="X788" s="214" t="s">
        <v>13</v>
      </c>
      <c r="Y788" s="214" t="s">
        <v>13</v>
      </c>
      <c r="Z788" s="214" t="s">
        <v>13</v>
      </c>
      <c r="AA788" s="214" t="s">
        <v>13</v>
      </c>
      <c r="AB788" s="214" t="s">
        <v>13</v>
      </c>
      <c r="AC788" s="214" t="s">
        <v>13</v>
      </c>
      <c r="AD788" s="214" t="s">
        <v>13</v>
      </c>
      <c r="AE788" s="214" t="s">
        <v>13</v>
      </c>
      <c r="AF788" s="214" t="s">
        <v>13</v>
      </c>
      <c r="AG788" s="214" t="s">
        <v>13</v>
      </c>
      <c r="AH788" s="214" t="s">
        <v>13</v>
      </c>
      <c r="AI788" s="214" t="s">
        <v>13</v>
      </c>
      <c r="AJ788" s="649" t="s">
        <v>13</v>
      </c>
    </row>
    <row r="789" spans="1:36" ht="15" customHeight="1" x14ac:dyDescent="0.2">
      <c r="A789" s="165"/>
      <c r="B789" s="216"/>
      <c r="C789" s="216"/>
      <c r="D789" s="216" t="s">
        <v>16</v>
      </c>
      <c r="E789" s="216"/>
      <c r="F789" s="216"/>
      <c r="G789" s="215">
        <v>5679235.8662830433</v>
      </c>
      <c r="H789" s="215">
        <v>5910998.5511731338</v>
      </c>
      <c r="I789" s="215">
        <v>5576737.9651909247</v>
      </c>
      <c r="J789" s="215">
        <v>5132541.8893483141</v>
      </c>
      <c r="K789" s="215">
        <v>5302804.723522664</v>
      </c>
      <c r="L789" s="215">
        <v>6135943.4969138913</v>
      </c>
      <c r="M789" s="215">
        <v>5719476.9002519306</v>
      </c>
      <c r="N789" s="215">
        <v>6051009.2066787733</v>
      </c>
      <c r="O789" s="215">
        <v>5702630.5539792627</v>
      </c>
      <c r="P789" s="215">
        <v>5331507.9365103021</v>
      </c>
      <c r="Q789" s="215">
        <v>5787665.9196533486</v>
      </c>
      <c r="R789" s="215">
        <v>5954210.5107924258</v>
      </c>
      <c r="S789" s="215">
        <v>5696290.2379740262</v>
      </c>
      <c r="T789" s="215">
        <v>5923602.9949121829</v>
      </c>
      <c r="U789" s="215">
        <v>5414640.9203296592</v>
      </c>
      <c r="V789" s="215">
        <v>5379081.7522522155</v>
      </c>
      <c r="W789" s="215">
        <v>6024298.114356162</v>
      </c>
      <c r="X789" s="215">
        <v>5132541.8893483141</v>
      </c>
      <c r="Y789" s="215">
        <v>5060930.4723292328</v>
      </c>
      <c r="Z789" s="215">
        <v>5862676.4793542605</v>
      </c>
      <c r="AA789" s="215">
        <v>5471235.9685223969</v>
      </c>
      <c r="AB789" s="215">
        <v>6270248.0762714427</v>
      </c>
      <c r="AC789" s="215">
        <v>6582671.8062016573</v>
      </c>
      <c r="AD789" s="215">
        <v>5676932.0829061316</v>
      </c>
      <c r="AE789" s="215">
        <v>6359269.5437344564</v>
      </c>
      <c r="AF789" s="215">
        <v>5789616.7150787283</v>
      </c>
      <c r="AG789" s="215">
        <v>5463885.3417464523</v>
      </c>
      <c r="AH789" s="215">
        <v>4949106.9722526446</v>
      </c>
      <c r="AI789" s="215">
        <v>4532613.5629233727</v>
      </c>
      <c r="AJ789" s="648">
        <v>4402263.2469109222</v>
      </c>
    </row>
    <row r="790" spans="1:36" ht="15" customHeight="1" x14ac:dyDescent="0.2">
      <c r="A790" s="165"/>
      <c r="B790" s="216"/>
      <c r="C790" s="216"/>
      <c r="D790" s="216" t="s">
        <v>17</v>
      </c>
      <c r="E790" s="216"/>
      <c r="F790" s="216"/>
      <c r="G790" s="215">
        <v>3127114.4325427213</v>
      </c>
      <c r="H790" s="215">
        <v>2201075.4714392922</v>
      </c>
      <c r="I790" s="215">
        <v>3078492.8868425363</v>
      </c>
      <c r="J790" s="215">
        <v>3613099.3962805546</v>
      </c>
      <c r="K790" s="215">
        <v>1058256.2554649534</v>
      </c>
      <c r="L790" s="215">
        <v>2632775.6130208024</v>
      </c>
      <c r="M790" s="215">
        <v>738581.68748270546</v>
      </c>
      <c r="N790" s="215">
        <v>2639438.6314252382</v>
      </c>
      <c r="O790" s="215">
        <v>1184058.3595807273</v>
      </c>
      <c r="P790" s="215">
        <v>2364000.6288297507</v>
      </c>
      <c r="Q790" s="215">
        <v>2706011.2346322173</v>
      </c>
      <c r="R790" s="215">
        <v>2429340.7387325331</v>
      </c>
      <c r="S790" s="215">
        <v>1312601.7787163176</v>
      </c>
      <c r="T790" s="215">
        <v>2372849.1805923358</v>
      </c>
      <c r="U790" s="215">
        <v>2083753.9576325174</v>
      </c>
      <c r="V790" s="215">
        <v>2474421.472303547</v>
      </c>
      <c r="W790" s="215">
        <v>2202094.1978687141</v>
      </c>
      <c r="X790" s="215">
        <v>3613099.3962805546</v>
      </c>
      <c r="Y790" s="215">
        <v>1851246.0245360192</v>
      </c>
      <c r="Z790" s="215">
        <v>1242162.3444590056</v>
      </c>
      <c r="AA790" s="215">
        <v>3394676.3448687927</v>
      </c>
      <c r="AB790" s="215">
        <v>2316345.5848741499</v>
      </c>
      <c r="AC790" s="215">
        <v>1350518.100944991</v>
      </c>
      <c r="AD790" s="215">
        <v>2058397.5654813231</v>
      </c>
      <c r="AE790" s="215">
        <v>2103437.2533943309</v>
      </c>
      <c r="AF790" s="215">
        <v>3076117.82543363</v>
      </c>
      <c r="AG790" s="215">
        <v>1462818.3261789358</v>
      </c>
      <c r="AH790" s="215">
        <v>878082.04877836315</v>
      </c>
      <c r="AI790" s="215">
        <v>3272876.9729060512</v>
      </c>
      <c r="AJ790" s="648">
        <v>3582971.8070541774</v>
      </c>
    </row>
    <row r="791" spans="1:36" ht="15" customHeight="1" x14ac:dyDescent="0.2">
      <c r="A791" s="165"/>
      <c r="B791" s="216"/>
      <c r="C791" s="216"/>
      <c r="D791" s="216" t="s">
        <v>18</v>
      </c>
      <c r="E791" s="216"/>
      <c r="F791" s="216"/>
      <c r="G791" s="215">
        <v>2551492.6076912479</v>
      </c>
      <c r="H791" s="215">
        <v>3319278.6220276481</v>
      </c>
      <c r="I791" s="215">
        <v>3315845.3932292433</v>
      </c>
      <c r="J791" s="215">
        <v>3779717.516695742</v>
      </c>
      <c r="K791" s="215">
        <v>5142009.3128603119</v>
      </c>
      <c r="L791" s="215">
        <v>2857855.3487706119</v>
      </c>
      <c r="M791" s="215">
        <v>4576161.1287121791</v>
      </c>
      <c r="N791" s="215">
        <v>3111298.4732552124</v>
      </c>
      <c r="O791" s="215">
        <v>4743538.4129042476</v>
      </c>
      <c r="P791" s="215">
        <v>4271545.9098484376</v>
      </c>
      <c r="Q791" s="215">
        <v>2914577.6188532747</v>
      </c>
      <c r="R791" s="215">
        <v>3470320.6084503755</v>
      </c>
      <c r="S791" s="215">
        <v>4480322.3352374285</v>
      </c>
      <c r="T791" s="215">
        <v>3744413.3690852667</v>
      </c>
      <c r="U791" s="215">
        <v>3823983.0500742337</v>
      </c>
      <c r="V791" s="215">
        <v>3407736.1048562527</v>
      </c>
      <c r="W791" s="215">
        <v>3758339.1272036461</v>
      </c>
      <c r="X791" s="215">
        <v>3779717.516695742</v>
      </c>
      <c r="Y791" s="215">
        <v>3194924.2996769324</v>
      </c>
      <c r="Z791" s="215">
        <v>4955415.0030388953</v>
      </c>
      <c r="AA791" s="215">
        <v>2655086.8778234618</v>
      </c>
      <c r="AB791" s="215">
        <v>3627348.2001748146</v>
      </c>
      <c r="AC791" s="215">
        <v>4161602.4069625475</v>
      </c>
      <c r="AD791" s="215">
        <v>3289937.7438305933</v>
      </c>
      <c r="AE791" s="215">
        <v>3241863.0991506707</v>
      </c>
      <c r="AF791" s="215">
        <v>3243389.5280495873</v>
      </c>
      <c r="AG791" s="215">
        <v>3642417.5041343374</v>
      </c>
      <c r="AH791" s="215">
        <v>7225263.881605627</v>
      </c>
      <c r="AI791" s="215">
        <v>5014329.8312449316</v>
      </c>
      <c r="AJ791" s="648">
        <v>4923200.1115090614</v>
      </c>
    </row>
    <row r="792" spans="1:36" ht="15" customHeight="1" x14ac:dyDescent="0.2">
      <c r="A792" s="165"/>
      <c r="B792" s="210"/>
      <c r="C792" s="210"/>
      <c r="D792" s="210" t="s">
        <v>19</v>
      </c>
      <c r="E792" s="210"/>
      <c r="F792" s="210"/>
      <c r="G792" s="215">
        <v>1.5796743577922968E-6</v>
      </c>
      <c r="H792" s="215">
        <v>2.5301783463061714E-6</v>
      </c>
      <c r="I792" s="215">
        <v>1.9247996323808134E-6</v>
      </c>
      <c r="J792" s="215">
        <v>2.3065113784304162E-6</v>
      </c>
      <c r="K792" s="215">
        <v>4.7693198476190683E-6</v>
      </c>
      <c r="L792" s="215">
        <v>1.9868883246229969E-6</v>
      </c>
      <c r="M792" s="215">
        <v>4.6109668461934951E-6</v>
      </c>
      <c r="N792" s="215">
        <v>2.1365656032260827E-6</v>
      </c>
      <c r="O792" s="215">
        <v>4.6827450746122777E-6</v>
      </c>
      <c r="P792" s="215">
        <v>3.0935638770364691E-6</v>
      </c>
      <c r="Q792" s="215">
        <v>1.957171078068735E-6</v>
      </c>
      <c r="R792" s="215">
        <v>2.6327283059206531E-6</v>
      </c>
      <c r="S792" s="215">
        <v>4.1885011635136508E-6</v>
      </c>
      <c r="T792" s="215">
        <v>2.6743557963889888E-6</v>
      </c>
      <c r="U792" s="215">
        <v>2.6643289274708996E-6</v>
      </c>
      <c r="V792" s="215">
        <v>2.5156132690043231E-6</v>
      </c>
      <c r="W792" s="215">
        <v>3.6653589657647486E-6</v>
      </c>
      <c r="X792" s="215">
        <v>2.3065113784304162E-6</v>
      </c>
      <c r="Y792" s="215">
        <v>2.8785600421260262E-6</v>
      </c>
      <c r="Z792" s="215">
        <v>4.8529963184050227E-6</v>
      </c>
      <c r="AA792" s="215">
        <v>1.6581756433218277E-6</v>
      </c>
      <c r="AB792" s="215">
        <v>2.8264863334239864E-6</v>
      </c>
      <c r="AC792" s="215">
        <v>3.937202806483951E-6</v>
      </c>
      <c r="AD792" s="215">
        <v>2.5401238414267784E-6</v>
      </c>
      <c r="AE792" s="215">
        <v>2.0259441063342308E-6</v>
      </c>
      <c r="AF792" s="215">
        <v>1.965300807246125E-6</v>
      </c>
      <c r="AG792" s="215">
        <v>3.1007712795155052E-6</v>
      </c>
      <c r="AH792" s="215">
        <v>6.2019109517843655E-6</v>
      </c>
      <c r="AI792" s="215">
        <v>2.620172603422047E-6</v>
      </c>
      <c r="AJ792" s="648">
        <v>2.9736603028076321E-6</v>
      </c>
    </row>
    <row r="793" spans="1:36" ht="15" customHeight="1" x14ac:dyDescent="0.2">
      <c r="A793" s="165"/>
      <c r="B793" s="210"/>
      <c r="C793" s="210"/>
      <c r="D793" s="210" t="s">
        <v>20</v>
      </c>
      <c r="E793" s="210"/>
      <c r="F793" s="210"/>
      <c r="G793" s="215">
        <v>136193.11291294213</v>
      </c>
      <c r="H793" s="215">
        <v>1072849.2192572246</v>
      </c>
      <c r="I793" s="215">
        <v>278696.76164693729</v>
      </c>
      <c r="J793" s="215">
        <v>262533.9195077293</v>
      </c>
      <c r="K793" s="215">
        <v>1936762.7381695202</v>
      </c>
      <c r="L793" s="215">
        <v>430319.32991988049</v>
      </c>
      <c r="M793" s="215">
        <v>1893459.1359687296</v>
      </c>
      <c r="N793" s="215">
        <v>361578.02803192567</v>
      </c>
      <c r="O793" s="215">
        <v>1434088.2327781632</v>
      </c>
      <c r="P793" s="215">
        <v>675112.62598544871</v>
      </c>
      <c r="Q793" s="215">
        <v>1621103.2899835424</v>
      </c>
      <c r="R793" s="215">
        <v>369860.13352784771</v>
      </c>
      <c r="S793" s="215">
        <v>1436579.2674229972</v>
      </c>
      <c r="T793" s="215">
        <v>724784.62106925296</v>
      </c>
      <c r="U793" s="215">
        <v>1295917.8952891615</v>
      </c>
      <c r="V793" s="215">
        <v>1293404.7787114454</v>
      </c>
      <c r="W793" s="215">
        <v>1003214.3414395357</v>
      </c>
      <c r="X793" s="215">
        <v>262533.9195077293</v>
      </c>
      <c r="Y793" s="215">
        <v>2355851.9045520411</v>
      </c>
      <c r="Z793" s="215">
        <v>1448477.4326393551</v>
      </c>
      <c r="AA793" s="215">
        <v>78748.260259194707</v>
      </c>
      <c r="AB793" s="215">
        <v>85226.339941807382</v>
      </c>
      <c r="AC793" s="215">
        <v>1167058.5536334324</v>
      </c>
      <c r="AD793" s="215">
        <v>1406844.5711755392</v>
      </c>
      <c r="AE793" s="215">
        <v>409718.28758391039</v>
      </c>
      <c r="AF793" s="215">
        <v>220392.88641020833</v>
      </c>
      <c r="AG793" s="215">
        <v>2507965.009518702</v>
      </c>
      <c r="AH793" s="215">
        <v>140227.13828562788</v>
      </c>
      <c r="AI793" s="215">
        <v>5001.6223952216924</v>
      </c>
      <c r="AJ793" s="648">
        <v>11412.025376174224</v>
      </c>
    </row>
    <row r="794" spans="1:36" ht="15" customHeight="1" x14ac:dyDescent="0.2">
      <c r="A794" s="165"/>
      <c r="B794" s="210"/>
      <c r="C794" s="210"/>
      <c r="D794" s="210" t="s">
        <v>22</v>
      </c>
      <c r="E794" s="210"/>
      <c r="F794" s="210"/>
      <c r="G794" s="215">
        <v>383901.27636670519</v>
      </c>
      <c r="H794" s="215">
        <v>402084.28611823992</v>
      </c>
      <c r="I794" s="215">
        <v>432575.73762305023</v>
      </c>
      <c r="J794" s="215">
        <v>359865.90668106399</v>
      </c>
      <c r="K794" s="215">
        <v>680809.94494511164</v>
      </c>
      <c r="L794" s="215">
        <v>366247.98028199788</v>
      </c>
      <c r="M794" s="215">
        <v>681905.72845216317</v>
      </c>
      <c r="N794" s="215">
        <v>377821.43860599288</v>
      </c>
      <c r="O794" s="215">
        <v>661581.80548921041</v>
      </c>
      <c r="P794" s="215">
        <v>515727.13122798252</v>
      </c>
      <c r="Q794" s="215">
        <v>363503.11953343952</v>
      </c>
      <c r="R794" s="215">
        <v>480325.74241102266</v>
      </c>
      <c r="S794" s="215">
        <v>611509.35016740125</v>
      </c>
      <c r="T794" s="215">
        <v>532520.34195442265</v>
      </c>
      <c r="U794" s="215">
        <v>393784.36004505196</v>
      </c>
      <c r="V794" s="215">
        <v>376437.13676562993</v>
      </c>
      <c r="W794" s="215">
        <v>546861.16400941263</v>
      </c>
      <c r="X794" s="215">
        <v>359865.90668106399</v>
      </c>
      <c r="Y794" s="215">
        <v>429428.92226152605</v>
      </c>
      <c r="Z794" s="215">
        <v>708690.28831812041</v>
      </c>
      <c r="AA794" s="215">
        <v>325500.73007277329</v>
      </c>
      <c r="AB794" s="215">
        <v>498124.76254998846</v>
      </c>
      <c r="AC794" s="215">
        <v>588943.94826910109</v>
      </c>
      <c r="AD794" s="215">
        <v>384726.67193336168</v>
      </c>
      <c r="AE794" s="215">
        <v>341245.31816769385</v>
      </c>
      <c r="AF794" s="215">
        <v>349984.9577484203</v>
      </c>
      <c r="AG794" s="215">
        <v>415561.35943638306</v>
      </c>
      <c r="AH794" s="215">
        <v>790331.52529304742</v>
      </c>
      <c r="AI794" s="215">
        <v>407833.91055729799</v>
      </c>
      <c r="AJ794" s="648">
        <v>450329.87648683484</v>
      </c>
    </row>
    <row r="795" spans="1:36" ht="15" customHeight="1" x14ac:dyDescent="0.2">
      <c r="A795" s="165"/>
      <c r="B795" s="213"/>
      <c r="C795" s="213"/>
      <c r="D795" s="213" t="s">
        <v>559</v>
      </c>
      <c r="E795" s="213"/>
      <c r="F795" s="213"/>
      <c r="G795" s="209">
        <v>7335.5393026585625</v>
      </c>
      <c r="H795" s="209">
        <v>82875.115850233415</v>
      </c>
      <c r="I795" s="209">
        <v>14732.608674791705</v>
      </c>
      <c r="J795" s="209">
        <v>17828.662987635616</v>
      </c>
      <c r="K795" s="209">
        <v>29562.873645507356</v>
      </c>
      <c r="L795" s="209">
        <v>35903.018838787611</v>
      </c>
      <c r="M795" s="209">
        <v>23282.594566630116</v>
      </c>
      <c r="N795" s="209">
        <v>20206.787576320807</v>
      </c>
      <c r="O795" s="209">
        <v>79786.482090570527</v>
      </c>
      <c r="P795" s="209">
        <v>31839.685664313278</v>
      </c>
      <c r="Q795" s="209">
        <v>150753.02769744702</v>
      </c>
      <c r="R795" s="209">
        <v>56582.42304737441</v>
      </c>
      <c r="S795" s="209">
        <v>85629.887569287297</v>
      </c>
      <c r="T795" s="209">
        <v>30700.075704228875</v>
      </c>
      <c r="U795" s="209">
        <v>156677.0911509431</v>
      </c>
      <c r="V795" s="209">
        <v>238775.14924241789</v>
      </c>
      <c r="W795" s="209">
        <v>117942.99683138594</v>
      </c>
      <c r="X795" s="209">
        <v>17828.662987635616</v>
      </c>
      <c r="Y795" s="209">
        <v>473918.18044715043</v>
      </c>
      <c r="Z795" s="209">
        <v>16407.929110907724</v>
      </c>
      <c r="AA795" s="209">
        <v>68882.040783004399</v>
      </c>
      <c r="AB795" s="209">
        <v>73050.717288639979</v>
      </c>
      <c r="AC795" s="209">
        <v>-1.1502959134254904</v>
      </c>
      <c r="AD795" s="209">
        <v>267504.69055264787</v>
      </c>
      <c r="AE795" s="209">
        <v>74258.437633036243</v>
      </c>
      <c r="AF795" s="209">
        <v>35596.369690544976</v>
      </c>
      <c r="AG795" s="209">
        <v>390313.8531740504</v>
      </c>
      <c r="AH795" s="209">
        <v>380926.39587188885</v>
      </c>
      <c r="AI795" s="209">
        <v>19246.913432456651</v>
      </c>
      <c r="AJ795" s="651">
        <v>16133.913406003001</v>
      </c>
    </row>
    <row r="796" spans="1:36" ht="15" customHeight="1" x14ac:dyDescent="0.2">
      <c r="A796" s="165"/>
      <c r="B796" s="210"/>
      <c r="C796" s="210"/>
      <c r="D796" s="210" t="s">
        <v>181</v>
      </c>
      <c r="E796" s="210"/>
      <c r="F796" s="210"/>
      <c r="G796" s="215">
        <v>0</v>
      </c>
      <c r="H796" s="215">
        <v>0</v>
      </c>
      <c r="I796" s="215">
        <v>0</v>
      </c>
      <c r="J796" s="215">
        <v>0</v>
      </c>
      <c r="K796" s="215">
        <v>0</v>
      </c>
      <c r="L796" s="215">
        <v>0</v>
      </c>
      <c r="M796" s="215">
        <v>0</v>
      </c>
      <c r="N796" s="215">
        <v>0</v>
      </c>
      <c r="O796" s="215">
        <v>0</v>
      </c>
      <c r="P796" s="215">
        <v>0</v>
      </c>
      <c r="Q796" s="215">
        <v>0</v>
      </c>
      <c r="R796" s="215">
        <v>0</v>
      </c>
      <c r="S796" s="215">
        <v>0</v>
      </c>
      <c r="T796" s="215">
        <v>0</v>
      </c>
      <c r="U796" s="215">
        <v>0</v>
      </c>
      <c r="V796" s="215">
        <v>0</v>
      </c>
      <c r="W796" s="215">
        <v>0</v>
      </c>
      <c r="X796" s="215">
        <v>0</v>
      </c>
      <c r="Y796" s="215">
        <v>0</v>
      </c>
      <c r="Z796" s="215">
        <v>0</v>
      </c>
      <c r="AA796" s="215">
        <v>0</v>
      </c>
      <c r="AB796" s="215">
        <v>0</v>
      </c>
      <c r="AC796" s="215">
        <v>0</v>
      </c>
      <c r="AD796" s="215">
        <v>0</v>
      </c>
      <c r="AE796" s="215">
        <v>0</v>
      </c>
      <c r="AF796" s="215">
        <v>0</v>
      </c>
      <c r="AG796" s="215">
        <v>0</v>
      </c>
      <c r="AH796" s="215">
        <v>0</v>
      </c>
      <c r="AI796" s="215">
        <v>0</v>
      </c>
      <c r="AJ796" s="648">
        <v>0</v>
      </c>
    </row>
    <row r="797" spans="1:36" ht="15" customHeight="1" x14ac:dyDescent="0.2">
      <c r="A797" s="165"/>
      <c r="B797" s="213"/>
      <c r="C797" s="213"/>
      <c r="D797" s="213" t="s">
        <v>182</v>
      </c>
      <c r="E797" s="213"/>
      <c r="F797" s="213"/>
      <c r="G797" s="208">
        <v>0</v>
      </c>
      <c r="H797" s="208">
        <v>0</v>
      </c>
      <c r="I797" s="208">
        <v>0</v>
      </c>
      <c r="J797" s="208">
        <v>0</v>
      </c>
      <c r="K797" s="208">
        <v>0</v>
      </c>
      <c r="L797" s="208">
        <v>0</v>
      </c>
      <c r="M797" s="208">
        <v>0</v>
      </c>
      <c r="N797" s="208">
        <v>0</v>
      </c>
      <c r="O797" s="208">
        <v>0</v>
      </c>
      <c r="P797" s="208">
        <v>0</v>
      </c>
      <c r="Q797" s="208">
        <v>0</v>
      </c>
      <c r="R797" s="208">
        <v>0</v>
      </c>
      <c r="S797" s="208">
        <v>0</v>
      </c>
      <c r="T797" s="208">
        <v>0</v>
      </c>
      <c r="U797" s="208">
        <v>0</v>
      </c>
      <c r="V797" s="208">
        <v>0</v>
      </c>
      <c r="W797" s="208">
        <v>0</v>
      </c>
      <c r="X797" s="208">
        <v>0</v>
      </c>
      <c r="Y797" s="208">
        <v>0</v>
      </c>
      <c r="Z797" s="208">
        <v>0</v>
      </c>
      <c r="AA797" s="208">
        <v>0</v>
      </c>
      <c r="AB797" s="208">
        <v>0</v>
      </c>
      <c r="AC797" s="208">
        <v>0</v>
      </c>
      <c r="AD797" s="208">
        <v>0</v>
      </c>
      <c r="AE797" s="208">
        <v>0</v>
      </c>
      <c r="AF797" s="208">
        <v>0</v>
      </c>
      <c r="AG797" s="208">
        <v>0</v>
      </c>
      <c r="AH797" s="208">
        <v>0</v>
      </c>
      <c r="AI797" s="208">
        <v>0</v>
      </c>
      <c r="AJ797" s="652">
        <v>0</v>
      </c>
    </row>
    <row r="798" spans="1:36" ht="15" customHeight="1" x14ac:dyDescent="0.2">
      <c r="A798" s="165"/>
      <c r="B798" s="210"/>
      <c r="C798" s="210"/>
      <c r="D798" s="210"/>
      <c r="E798" s="210"/>
      <c r="F798" s="210"/>
      <c r="G798" s="215"/>
      <c r="H798" s="215"/>
      <c r="I798" s="215"/>
      <c r="J798" s="215"/>
      <c r="K798" s="215"/>
      <c r="L798" s="215"/>
      <c r="M798" s="215"/>
      <c r="N798" s="215"/>
      <c r="O798" s="215"/>
      <c r="P798" s="215"/>
      <c r="Q798" s="215"/>
      <c r="R798" s="215"/>
      <c r="S798" s="215"/>
      <c r="T798" s="215"/>
      <c r="U798" s="215"/>
      <c r="V798" s="215"/>
      <c r="W798" s="215"/>
      <c r="X798" s="215"/>
      <c r="Y798" s="215"/>
      <c r="Z798" s="215"/>
      <c r="AA798" s="215"/>
      <c r="AB798" s="215"/>
      <c r="AC798" s="215"/>
      <c r="AD798" s="215"/>
      <c r="AE798" s="215"/>
      <c r="AF798" s="215"/>
      <c r="AG798" s="215"/>
      <c r="AH798" s="215"/>
      <c r="AI798" s="215"/>
      <c r="AJ798" s="648"/>
    </row>
    <row r="799" spans="1:36" ht="15" customHeight="1" x14ac:dyDescent="0.2">
      <c r="A799" s="165"/>
      <c r="B799" s="219"/>
      <c r="C799" s="219"/>
      <c r="D799" s="219" t="s">
        <v>560</v>
      </c>
      <c r="E799" s="219"/>
      <c r="F799" s="219"/>
      <c r="G799" s="219"/>
      <c r="H799" s="219"/>
      <c r="I799" s="219"/>
      <c r="J799" s="219"/>
      <c r="K799" s="219"/>
      <c r="L799" s="219"/>
      <c r="M799" s="219"/>
      <c r="N799" s="219"/>
      <c r="O799" s="219"/>
      <c r="P799" s="219"/>
      <c r="Q799" s="219"/>
      <c r="R799" s="219"/>
      <c r="S799" s="219"/>
      <c r="T799" s="219"/>
      <c r="U799" s="219"/>
      <c r="V799" s="219"/>
      <c r="W799" s="219"/>
      <c r="X799" s="219"/>
      <c r="Y799" s="219"/>
      <c r="Z799" s="219"/>
      <c r="AA799" s="219"/>
      <c r="AB799" s="219"/>
      <c r="AC799" s="219"/>
      <c r="AD799" s="219"/>
      <c r="AE799" s="266"/>
      <c r="AF799" s="219"/>
      <c r="AG799" s="219"/>
      <c r="AH799" s="219"/>
      <c r="AI799" s="219"/>
      <c r="AJ799" s="646"/>
    </row>
    <row r="800" spans="1:36" ht="15" customHeight="1" x14ac:dyDescent="0.2">
      <c r="A800" s="165"/>
      <c r="B800" s="207"/>
      <c r="C800" s="207"/>
      <c r="D800" s="207" t="s">
        <v>561</v>
      </c>
      <c r="E800" s="207"/>
      <c r="F800" s="207"/>
      <c r="G800" s="207"/>
      <c r="H800" s="207"/>
      <c r="I800" s="207"/>
      <c r="J800" s="207"/>
      <c r="K800" s="207"/>
      <c r="L800" s="207"/>
      <c r="M800" s="207"/>
      <c r="N800" s="207"/>
      <c r="O800" s="207"/>
      <c r="P800" s="207"/>
      <c r="Q800" s="207"/>
      <c r="R800" s="207"/>
      <c r="S800" s="207"/>
      <c r="T800" s="207"/>
      <c r="U800" s="207"/>
      <c r="V800" s="207"/>
      <c r="W800" s="207"/>
      <c r="X800" s="207"/>
      <c r="Y800" s="207"/>
      <c r="Z800" s="207"/>
      <c r="AA800" s="207"/>
      <c r="AB800" s="207"/>
      <c r="AC800" s="207"/>
      <c r="AD800" s="207"/>
      <c r="AE800" s="268"/>
      <c r="AF800" s="207"/>
      <c r="AG800" s="207"/>
      <c r="AH800" s="207"/>
      <c r="AI800" s="207"/>
      <c r="AJ800" s="653"/>
    </row>
    <row r="801" spans="1:36" ht="15" customHeight="1" x14ac:dyDescent="0.2">
      <c r="A801" s="165"/>
      <c r="B801" s="206"/>
      <c r="C801" s="206"/>
      <c r="D801" s="206" t="s">
        <v>562</v>
      </c>
      <c r="E801" s="206"/>
      <c r="F801" s="206"/>
      <c r="G801" s="206" t="s">
        <v>179</v>
      </c>
      <c r="H801" s="206" t="s">
        <v>179</v>
      </c>
      <c r="I801" s="206" t="s">
        <v>179</v>
      </c>
      <c r="J801" s="206" t="s">
        <v>179</v>
      </c>
      <c r="K801" s="206" t="s">
        <v>179</v>
      </c>
      <c r="L801" s="206" t="s">
        <v>179</v>
      </c>
      <c r="M801" s="206" t="s">
        <v>179</v>
      </c>
      <c r="N801" s="206" t="s">
        <v>179</v>
      </c>
      <c r="O801" s="206" t="s">
        <v>179</v>
      </c>
      <c r="P801" s="206" t="s">
        <v>179</v>
      </c>
      <c r="Q801" s="206" t="s">
        <v>179</v>
      </c>
      <c r="R801" s="206" t="s">
        <v>179</v>
      </c>
      <c r="S801" s="206" t="s">
        <v>179</v>
      </c>
      <c r="T801" s="206" t="s">
        <v>179</v>
      </c>
      <c r="U801" s="206" t="s">
        <v>179</v>
      </c>
      <c r="V801" s="206" t="s">
        <v>179</v>
      </c>
      <c r="W801" s="206" t="s">
        <v>179</v>
      </c>
      <c r="X801" s="206" t="s">
        <v>179</v>
      </c>
      <c r="Y801" s="206" t="s">
        <v>179</v>
      </c>
      <c r="Z801" s="206" t="s">
        <v>179</v>
      </c>
      <c r="AA801" s="206" t="s">
        <v>179</v>
      </c>
      <c r="AB801" s="206" t="s">
        <v>179</v>
      </c>
      <c r="AC801" s="206" t="s">
        <v>179</v>
      </c>
      <c r="AD801" s="206" t="s">
        <v>179</v>
      </c>
      <c r="AE801" s="269" t="s">
        <v>179</v>
      </c>
      <c r="AF801" s="206" t="s">
        <v>179</v>
      </c>
      <c r="AG801" s="206" t="s">
        <v>179</v>
      </c>
      <c r="AH801" s="206" t="s">
        <v>179</v>
      </c>
      <c r="AI801" s="206" t="s">
        <v>179</v>
      </c>
      <c r="AJ801" s="654" t="s">
        <v>179</v>
      </c>
    </row>
    <row r="802" spans="1:36" ht="15" customHeight="1" x14ac:dyDescent="0.2">
      <c r="A802" s="165"/>
      <c r="B802" s="205"/>
      <c r="C802" s="205"/>
      <c r="D802" s="205" t="s">
        <v>563</v>
      </c>
      <c r="E802" s="205"/>
      <c r="F802" s="205"/>
      <c r="G802" s="204" t="s">
        <v>14</v>
      </c>
      <c r="H802" s="204" t="s">
        <v>14</v>
      </c>
      <c r="I802" s="204" t="s">
        <v>14</v>
      </c>
      <c r="J802" s="204" t="s">
        <v>14</v>
      </c>
      <c r="K802" s="204" t="s">
        <v>14</v>
      </c>
      <c r="L802" s="204" t="s">
        <v>14</v>
      </c>
      <c r="M802" s="204" t="s">
        <v>14</v>
      </c>
      <c r="N802" s="204" t="s">
        <v>14</v>
      </c>
      <c r="O802" s="204" t="s">
        <v>14</v>
      </c>
      <c r="P802" s="204" t="s">
        <v>14</v>
      </c>
      <c r="Q802" s="204" t="s">
        <v>14</v>
      </c>
      <c r="R802" s="204" t="s">
        <v>14</v>
      </c>
      <c r="S802" s="204" t="s">
        <v>14</v>
      </c>
      <c r="T802" s="204" t="s">
        <v>14</v>
      </c>
      <c r="U802" s="204" t="s">
        <v>14</v>
      </c>
      <c r="V802" s="204" t="s">
        <v>14</v>
      </c>
      <c r="W802" s="204" t="s">
        <v>14</v>
      </c>
      <c r="X802" s="204" t="s">
        <v>14</v>
      </c>
      <c r="Y802" s="204" t="s">
        <v>14</v>
      </c>
      <c r="Z802" s="204" t="s">
        <v>14</v>
      </c>
      <c r="AA802" s="204" t="s">
        <v>14</v>
      </c>
      <c r="AB802" s="204" t="s">
        <v>14</v>
      </c>
      <c r="AC802" s="204" t="s">
        <v>14</v>
      </c>
      <c r="AD802" s="204" t="s">
        <v>14</v>
      </c>
      <c r="AE802" s="204" t="s">
        <v>14</v>
      </c>
      <c r="AF802" s="204" t="s">
        <v>14</v>
      </c>
      <c r="AG802" s="204" t="s">
        <v>14</v>
      </c>
      <c r="AH802" s="204" t="s">
        <v>14</v>
      </c>
      <c r="AI802" s="204" t="s">
        <v>14</v>
      </c>
      <c r="AJ802" s="655" t="s">
        <v>14</v>
      </c>
    </row>
    <row r="803" spans="1:36" ht="15" customHeight="1" x14ac:dyDescent="0.2">
      <c r="A803" s="165"/>
      <c r="B803" s="203"/>
      <c r="C803" s="203"/>
      <c r="D803" s="203" t="s">
        <v>28</v>
      </c>
      <c r="E803" s="203"/>
      <c r="F803" s="203"/>
      <c r="G803" s="202"/>
      <c r="H803" s="202"/>
      <c r="I803" s="202"/>
      <c r="J803" s="202"/>
      <c r="K803" s="202"/>
      <c r="L803" s="202"/>
      <c r="M803" s="202"/>
      <c r="N803" s="202"/>
      <c r="O803" s="202"/>
      <c r="P803" s="202"/>
      <c r="Q803" s="202"/>
      <c r="R803" s="202"/>
      <c r="S803" s="202"/>
      <c r="T803" s="202"/>
      <c r="U803" s="202"/>
      <c r="V803" s="202"/>
      <c r="W803" s="202"/>
      <c r="X803" s="202"/>
      <c r="Y803" s="202"/>
      <c r="Z803" s="202"/>
      <c r="AA803" s="202"/>
      <c r="AB803" s="202"/>
      <c r="AC803" s="202"/>
      <c r="AD803" s="202"/>
      <c r="AE803" s="202"/>
      <c r="AF803" s="202"/>
      <c r="AG803" s="202"/>
      <c r="AH803" s="202"/>
      <c r="AI803" s="202"/>
      <c r="AJ803" s="656"/>
    </row>
    <row r="804" spans="1:36" ht="15" customHeight="1" x14ac:dyDescent="0.2">
      <c r="A804" s="165"/>
      <c r="B804" s="201"/>
      <c r="C804" s="201"/>
      <c r="D804" s="201" t="s">
        <v>15</v>
      </c>
      <c r="E804" s="201"/>
      <c r="F804" s="201"/>
      <c r="G804" s="202">
        <v>0</v>
      </c>
      <c r="H804" s="202">
        <v>0</v>
      </c>
      <c r="I804" s="202">
        <v>0</v>
      </c>
      <c r="J804" s="202">
        <v>0</v>
      </c>
      <c r="K804" s="202">
        <v>0</v>
      </c>
      <c r="L804" s="202">
        <v>0</v>
      </c>
      <c r="M804" s="202">
        <v>0</v>
      </c>
      <c r="N804" s="202">
        <v>0</v>
      </c>
      <c r="O804" s="202">
        <v>0</v>
      </c>
      <c r="P804" s="202">
        <v>0</v>
      </c>
      <c r="Q804" s="202">
        <v>0</v>
      </c>
      <c r="R804" s="202">
        <v>0</v>
      </c>
      <c r="S804" s="202">
        <v>0</v>
      </c>
      <c r="T804" s="202">
        <v>0</v>
      </c>
      <c r="U804" s="202">
        <v>0</v>
      </c>
      <c r="V804" s="202">
        <v>0</v>
      </c>
      <c r="W804" s="202">
        <v>0</v>
      </c>
      <c r="X804" s="202">
        <v>0</v>
      </c>
      <c r="Y804" s="202">
        <v>0</v>
      </c>
      <c r="Z804" s="202">
        <v>0</v>
      </c>
      <c r="AA804" s="202">
        <v>0</v>
      </c>
      <c r="AB804" s="202">
        <v>0</v>
      </c>
      <c r="AC804" s="202">
        <v>0</v>
      </c>
      <c r="AD804" s="202">
        <v>0</v>
      </c>
      <c r="AE804" s="202">
        <v>0</v>
      </c>
      <c r="AF804" s="202">
        <v>0</v>
      </c>
      <c r="AG804" s="202">
        <v>0</v>
      </c>
      <c r="AH804" s="202">
        <v>0</v>
      </c>
      <c r="AI804" s="202">
        <v>0</v>
      </c>
      <c r="AJ804" s="656">
        <v>0</v>
      </c>
    </row>
    <row r="805" spans="1:36" ht="15" customHeight="1" x14ac:dyDescent="0.2">
      <c r="A805" s="165"/>
      <c r="B805" s="203"/>
      <c r="C805" s="203"/>
      <c r="D805" s="203" t="s">
        <v>29</v>
      </c>
      <c r="E805" s="203"/>
      <c r="F805" s="203"/>
      <c r="G805" s="202"/>
      <c r="H805" s="202"/>
      <c r="I805" s="202"/>
      <c r="J805" s="202"/>
      <c r="K805" s="202"/>
      <c r="L805" s="202"/>
      <c r="M805" s="202"/>
      <c r="N805" s="202"/>
      <c r="O805" s="202"/>
      <c r="P805" s="202"/>
      <c r="Q805" s="202"/>
      <c r="R805" s="202"/>
      <c r="S805" s="202"/>
      <c r="T805" s="202"/>
      <c r="U805" s="202"/>
      <c r="V805" s="202"/>
      <c r="W805" s="202"/>
      <c r="X805" s="202"/>
      <c r="Y805" s="202"/>
      <c r="Z805" s="202"/>
      <c r="AA805" s="202"/>
      <c r="AB805" s="202"/>
      <c r="AC805" s="202"/>
      <c r="AD805" s="202"/>
      <c r="AE805" s="202"/>
      <c r="AF805" s="202"/>
      <c r="AG805" s="202"/>
      <c r="AH805" s="202"/>
      <c r="AI805" s="202"/>
      <c r="AJ805" s="656"/>
    </row>
    <row r="806" spans="1:36" ht="15" customHeight="1" x14ac:dyDescent="0.2">
      <c r="A806" s="165"/>
      <c r="B806" s="216"/>
      <c r="C806" s="216"/>
      <c r="D806" s="216" t="s">
        <v>30</v>
      </c>
      <c r="E806" s="216"/>
      <c r="F806" s="216"/>
      <c r="G806" s="202">
        <v>5.5762839432357119</v>
      </c>
      <c r="H806" s="202">
        <v>7.2175375145255254</v>
      </c>
      <c r="I806" s="202">
        <v>6.1489283427251582</v>
      </c>
      <c r="J806" s="202">
        <v>7.0719966275835242</v>
      </c>
      <c r="K806" s="202">
        <v>7.8433897242065616</v>
      </c>
      <c r="L806" s="202">
        <v>6.7001135374521867</v>
      </c>
      <c r="M806" s="202">
        <v>10.968365668866118</v>
      </c>
      <c r="N806" s="202">
        <v>5.7480752208976682</v>
      </c>
      <c r="O806" s="202">
        <v>10.976097260365098</v>
      </c>
      <c r="P806" s="202">
        <v>6.3450344521361597</v>
      </c>
      <c r="Q806" s="202">
        <v>5.5721728564248876</v>
      </c>
      <c r="R806" s="202">
        <v>6.6699101022212988</v>
      </c>
      <c r="S806" s="202">
        <v>9.1812438234234595</v>
      </c>
      <c r="T806" s="202">
        <v>6.8876710154861289</v>
      </c>
      <c r="U806" s="202">
        <v>7.6860116021253768</v>
      </c>
      <c r="V806" s="202">
        <v>7.6631402471846899</v>
      </c>
      <c r="W806" s="202">
        <v>10.582850149835748</v>
      </c>
      <c r="X806" s="202">
        <v>7.0719966275835242</v>
      </c>
      <c r="Y806" s="202">
        <v>8.9192318117842806</v>
      </c>
      <c r="Z806" s="202">
        <v>11.542296122658643</v>
      </c>
      <c r="AA806" s="202">
        <v>6.5764937060585371</v>
      </c>
      <c r="AB806" s="202">
        <v>8.6944317124893793</v>
      </c>
      <c r="AC806" s="202">
        <v>10.510014073731133</v>
      </c>
      <c r="AD806" s="202">
        <v>7.6023615819582462</v>
      </c>
      <c r="AE806" s="202">
        <v>6.6250434183881319</v>
      </c>
      <c r="AF806" s="202">
        <v>8.6390127911361976</v>
      </c>
      <c r="AG806" s="202">
        <v>9.5916804210403583</v>
      </c>
      <c r="AH806" s="202">
        <v>12.266764002927316</v>
      </c>
      <c r="AI806" s="202">
        <v>6.6847814448508576</v>
      </c>
      <c r="AJ806" s="656">
        <v>7.5465048637277263</v>
      </c>
    </row>
    <row r="807" spans="1:36" ht="15" customHeight="1" x14ac:dyDescent="0.2">
      <c r="A807" s="165"/>
      <c r="B807" s="216"/>
      <c r="C807" s="216"/>
      <c r="D807" s="216" t="s">
        <v>31</v>
      </c>
      <c r="E807" s="216"/>
      <c r="F807" s="216"/>
      <c r="G807" s="202"/>
      <c r="H807" s="202"/>
      <c r="I807" s="202"/>
      <c r="J807" s="202"/>
      <c r="K807" s="202"/>
      <c r="L807" s="202"/>
      <c r="M807" s="202"/>
      <c r="N807" s="202"/>
      <c r="O807" s="202"/>
      <c r="P807" s="202"/>
      <c r="Q807" s="202"/>
      <c r="R807" s="202"/>
      <c r="S807" s="202"/>
      <c r="T807" s="202"/>
      <c r="U807" s="202"/>
      <c r="V807" s="202"/>
      <c r="W807" s="202"/>
      <c r="X807" s="202"/>
      <c r="Y807" s="202"/>
      <c r="Z807" s="202"/>
      <c r="AA807" s="202"/>
      <c r="AB807" s="202"/>
      <c r="AC807" s="202"/>
      <c r="AD807" s="202"/>
      <c r="AE807" s="202"/>
      <c r="AF807" s="202"/>
      <c r="AG807" s="202"/>
      <c r="AH807" s="202"/>
      <c r="AI807" s="202"/>
      <c r="AJ807" s="656"/>
    </row>
    <row r="808" spans="1:36" ht="15" customHeight="1" x14ac:dyDescent="0.2">
      <c r="A808" s="165"/>
      <c r="B808" s="200"/>
      <c r="C808" s="200"/>
      <c r="D808" s="200" t="s">
        <v>26</v>
      </c>
      <c r="E808" s="200"/>
      <c r="F808" s="200"/>
      <c r="G808" s="202">
        <v>15.532915874856654</v>
      </c>
      <c r="H808" s="202">
        <v>19.846402665392215</v>
      </c>
      <c r="I808" s="202">
        <v>15.564226243697229</v>
      </c>
      <c r="J808" s="202">
        <v>13.670482928577419</v>
      </c>
      <c r="K808" s="202">
        <v>18.996228103277492</v>
      </c>
      <c r="L808" s="202">
        <v>17.903305279106501</v>
      </c>
      <c r="M808" s="202">
        <v>23.862211288968862</v>
      </c>
      <c r="N808" s="202">
        <v>16.236009332667152</v>
      </c>
      <c r="O808" s="202">
        <v>23.73228073179893</v>
      </c>
      <c r="P808" s="202">
        <v>17.946325200220613</v>
      </c>
      <c r="Q808" s="202">
        <v>16.370888286710947</v>
      </c>
      <c r="R808" s="202">
        <v>18.94508987318153</v>
      </c>
      <c r="S808" s="202">
        <v>21.920421264478108</v>
      </c>
      <c r="T808" s="202">
        <v>13.741545271872276</v>
      </c>
      <c r="U808" s="202">
        <v>20.57217683533413</v>
      </c>
      <c r="V808" s="202">
        <v>18.817824733424672</v>
      </c>
      <c r="W808" s="202">
        <v>24.261573827215006</v>
      </c>
      <c r="X808" s="202">
        <v>13.670482928577419</v>
      </c>
      <c r="Y808" s="202">
        <v>22.757970328566934</v>
      </c>
      <c r="Z808" s="202">
        <v>24.580396033780499</v>
      </c>
      <c r="AA808" s="202">
        <v>15.830210307107496</v>
      </c>
      <c r="AB808" s="202">
        <v>19.297830320553093</v>
      </c>
      <c r="AC808" s="202">
        <v>24.203756024377974</v>
      </c>
      <c r="AD808" s="202">
        <v>19.283690287357459</v>
      </c>
      <c r="AE808" s="202">
        <v>16.508647590809797</v>
      </c>
      <c r="AF808" s="202">
        <v>17.35889482098084</v>
      </c>
      <c r="AG808" s="202">
        <v>21.612201408949765</v>
      </c>
      <c r="AH808" s="202">
        <v>11.067075640251112</v>
      </c>
      <c r="AI808" s="202">
        <v>9.4713955033703332</v>
      </c>
      <c r="AJ808" s="656">
        <v>9.6804990743572876</v>
      </c>
    </row>
    <row r="809" spans="1:36" ht="15" customHeight="1" x14ac:dyDescent="0.2">
      <c r="A809" s="165"/>
      <c r="B809" s="200"/>
      <c r="C809" s="200"/>
      <c r="D809" s="200" t="s">
        <v>32</v>
      </c>
      <c r="E809" s="200"/>
      <c r="F809" s="200"/>
      <c r="G809" s="202">
        <v>1.6340415980157752</v>
      </c>
      <c r="H809" s="202">
        <v>0</v>
      </c>
      <c r="I809" s="202">
        <v>1.450633837558319</v>
      </c>
      <c r="J809" s="202">
        <v>5.9346173565217128</v>
      </c>
      <c r="K809" s="202">
        <v>0</v>
      </c>
      <c r="L809" s="202">
        <v>1.4731426010233066</v>
      </c>
      <c r="M809" s="202">
        <v>0</v>
      </c>
      <c r="N809" s="202">
        <v>2.223276550273821</v>
      </c>
      <c r="O809" s="202">
        <v>0</v>
      </c>
      <c r="P809" s="202">
        <v>0</v>
      </c>
      <c r="Q809" s="202">
        <v>0.15255002210801732</v>
      </c>
      <c r="R809" s="202">
        <v>0.38686380858901637</v>
      </c>
      <c r="S809" s="202">
        <v>0</v>
      </c>
      <c r="T809" s="202">
        <v>3.2420411493216532</v>
      </c>
      <c r="U809" s="202">
        <v>0</v>
      </c>
      <c r="V809" s="202">
        <v>1.5808424768639975</v>
      </c>
      <c r="W809" s="202">
        <v>0</v>
      </c>
      <c r="X809" s="202">
        <v>5.9346173565217128</v>
      </c>
      <c r="Y809" s="202">
        <v>0</v>
      </c>
      <c r="Z809" s="202">
        <v>0</v>
      </c>
      <c r="AA809" s="202">
        <v>3.2801062147503233</v>
      </c>
      <c r="AB809" s="202">
        <v>2.9700299156968346</v>
      </c>
      <c r="AC809" s="202">
        <v>0</v>
      </c>
      <c r="AD809" s="202">
        <v>1.3303120788233229</v>
      </c>
      <c r="AE809" s="202">
        <v>3.5154744402417855</v>
      </c>
      <c r="AF809" s="202">
        <v>4.5407265016986402</v>
      </c>
      <c r="AG809" s="202">
        <v>0.82649341579509805</v>
      </c>
      <c r="AH809" s="202">
        <v>13.72486609918827</v>
      </c>
      <c r="AI809" s="202">
        <v>8.4563632260345525</v>
      </c>
      <c r="AJ809" s="656">
        <v>8.8392675814560366</v>
      </c>
    </row>
    <row r="810" spans="1:36" ht="15" customHeight="1" x14ac:dyDescent="0.2">
      <c r="A810" s="165"/>
      <c r="B810" s="216"/>
      <c r="C810" s="216"/>
      <c r="D810" s="216" t="s">
        <v>33</v>
      </c>
      <c r="E810" s="216"/>
      <c r="F810" s="216"/>
      <c r="G810" s="202"/>
      <c r="H810" s="202"/>
      <c r="I810" s="202"/>
      <c r="J810" s="202"/>
      <c r="K810" s="202"/>
      <c r="L810" s="202"/>
      <c r="M810" s="202"/>
      <c r="N810" s="202"/>
      <c r="O810" s="202"/>
      <c r="P810" s="202"/>
      <c r="Q810" s="202"/>
      <c r="R810" s="202"/>
      <c r="S810" s="202"/>
      <c r="T810" s="202"/>
      <c r="U810" s="202"/>
      <c r="V810" s="202"/>
      <c r="W810" s="202"/>
      <c r="X810" s="202"/>
      <c r="Y810" s="202"/>
      <c r="Z810" s="202"/>
      <c r="AA810" s="202"/>
      <c r="AB810" s="202"/>
      <c r="AC810" s="202"/>
      <c r="AD810" s="202"/>
      <c r="AE810" s="202"/>
      <c r="AF810" s="202"/>
      <c r="AG810" s="202"/>
      <c r="AH810" s="202"/>
      <c r="AI810" s="202"/>
      <c r="AJ810" s="656"/>
    </row>
    <row r="811" spans="1:36" ht="15" customHeight="1" x14ac:dyDescent="0.2">
      <c r="A811" s="165"/>
      <c r="B811" s="200"/>
      <c r="C811" s="200"/>
      <c r="D811" s="200" t="s">
        <v>26</v>
      </c>
      <c r="E811" s="200"/>
      <c r="F811" s="200"/>
      <c r="G811" s="202">
        <v>0</v>
      </c>
      <c r="H811" s="202">
        <v>0.42611843699223556</v>
      </c>
      <c r="I811" s="202">
        <v>0</v>
      </c>
      <c r="J811" s="202">
        <v>0</v>
      </c>
      <c r="K811" s="202">
        <v>3.8773513206368921</v>
      </c>
      <c r="L811" s="202">
        <v>0</v>
      </c>
      <c r="M811" s="202">
        <v>5.3442216197474464</v>
      </c>
      <c r="N811" s="202">
        <v>0</v>
      </c>
      <c r="O811" s="202">
        <v>4.4257101018153762</v>
      </c>
      <c r="P811" s="202">
        <v>0.55675188106000018</v>
      </c>
      <c r="Q811" s="202">
        <v>0</v>
      </c>
      <c r="R811" s="202">
        <v>0</v>
      </c>
      <c r="S811" s="202">
        <v>3.7589266212465993</v>
      </c>
      <c r="T811" s="202">
        <v>0</v>
      </c>
      <c r="U811" s="202">
        <v>0.40125553616700449</v>
      </c>
      <c r="V811" s="202">
        <v>0</v>
      </c>
      <c r="W811" s="202">
        <v>1.3861256091216447</v>
      </c>
      <c r="X811" s="202">
        <v>0</v>
      </c>
      <c r="Y811" s="202">
        <v>1.0841742796480038</v>
      </c>
      <c r="Z811" s="202">
        <v>5.39166693388115</v>
      </c>
      <c r="AA811" s="202">
        <v>0</v>
      </c>
      <c r="AB811" s="202">
        <v>0</v>
      </c>
      <c r="AC811" s="202">
        <v>4.8673568062293153</v>
      </c>
      <c r="AD811" s="202">
        <v>0</v>
      </c>
      <c r="AE811" s="202">
        <v>0</v>
      </c>
      <c r="AF811" s="202">
        <v>0</v>
      </c>
      <c r="AG811" s="202">
        <v>0</v>
      </c>
      <c r="AH811" s="202">
        <v>0</v>
      </c>
      <c r="AI811" s="202">
        <v>0</v>
      </c>
      <c r="AJ811" s="656">
        <v>0</v>
      </c>
    </row>
    <row r="812" spans="1:36" ht="15" customHeight="1" x14ac:dyDescent="0.2">
      <c r="A812" s="165"/>
      <c r="B812" s="200"/>
      <c r="C812" s="200"/>
      <c r="D812" s="200" t="s">
        <v>32</v>
      </c>
      <c r="E812" s="200"/>
      <c r="F812" s="200"/>
      <c r="G812" s="202">
        <v>3.463288128765809</v>
      </c>
      <c r="H812" s="202">
        <v>2.7289680985089109</v>
      </c>
      <c r="I812" s="202">
        <v>3.5027550158508816</v>
      </c>
      <c r="J812" s="202">
        <v>3.2385289950461225</v>
      </c>
      <c r="K812" s="202">
        <v>0</v>
      </c>
      <c r="L812" s="202">
        <v>3.3784090969550129</v>
      </c>
      <c r="M812" s="202">
        <v>0</v>
      </c>
      <c r="N812" s="202">
        <v>3.297227449905034</v>
      </c>
      <c r="O812" s="202">
        <v>0.39705648270012356</v>
      </c>
      <c r="P812" s="202">
        <v>3.1723180440583234</v>
      </c>
      <c r="Q812" s="202">
        <v>2.0804099580313111</v>
      </c>
      <c r="R812" s="202">
        <v>3.70175954852325</v>
      </c>
      <c r="S812" s="202">
        <v>0</v>
      </c>
      <c r="T812" s="202">
        <v>3.4182456596002058</v>
      </c>
      <c r="U812" s="202">
        <v>2.425435344347378</v>
      </c>
      <c r="V812" s="202">
        <v>2.1058561674166802</v>
      </c>
      <c r="W812" s="202">
        <v>3.1175881770988725</v>
      </c>
      <c r="X812" s="202">
        <v>3.2385289950461225</v>
      </c>
      <c r="Y812" s="202">
        <v>0</v>
      </c>
      <c r="Z812" s="202">
        <v>0</v>
      </c>
      <c r="AA812" s="202">
        <v>3.0323287038865403</v>
      </c>
      <c r="AB812" s="202">
        <v>4.5135018223407801</v>
      </c>
      <c r="AC812" s="202">
        <v>0</v>
      </c>
      <c r="AD812" s="202">
        <v>1.9841838708355157</v>
      </c>
      <c r="AE812" s="202">
        <v>2.8951157253441875</v>
      </c>
      <c r="AF812" s="202">
        <v>3.9362660396284075</v>
      </c>
      <c r="AG812" s="202">
        <v>1.8583623997613317</v>
      </c>
      <c r="AH812" s="202">
        <v>3.1498844864242042</v>
      </c>
      <c r="AI812" s="202">
        <v>2.9898486511172857</v>
      </c>
      <c r="AJ812" s="656">
        <v>3.23285060753734</v>
      </c>
    </row>
    <row r="813" spans="1:36" ht="15" customHeight="1" x14ac:dyDescent="0.2">
      <c r="A813" s="165"/>
      <c r="B813" s="200"/>
      <c r="C813" s="200"/>
      <c r="D813" s="200" t="s">
        <v>30</v>
      </c>
      <c r="E813" s="200"/>
      <c r="F813" s="200"/>
      <c r="G813" s="202">
        <v>8.5339537557603373E-2</v>
      </c>
      <c r="H813" s="202">
        <v>7.9577967825289628E-2</v>
      </c>
      <c r="I813" s="202">
        <v>8.6312048583960993E-2</v>
      </c>
      <c r="J813" s="202">
        <v>7.9801205250172438E-2</v>
      </c>
      <c r="K813" s="202">
        <v>0.11222038711994269</v>
      </c>
      <c r="L813" s="202">
        <v>8.3248017287341644E-2</v>
      </c>
      <c r="M813" s="202">
        <v>0.15467533618395818</v>
      </c>
      <c r="N813" s="202">
        <v>8.1247604974006724E-2</v>
      </c>
      <c r="O813" s="202">
        <v>0.13787522572486224</v>
      </c>
      <c r="P813" s="202">
        <v>9.4283501045743026E-2</v>
      </c>
      <c r="Q813" s="202">
        <v>5.1263775102620285E-2</v>
      </c>
      <c r="R813" s="202">
        <v>9.1215756897764802E-2</v>
      </c>
      <c r="S813" s="202">
        <v>0.10879287578265212</v>
      </c>
      <c r="T813" s="202">
        <v>8.4229637559067844E-2</v>
      </c>
      <c r="U813" s="202">
        <v>7.1378964396755534E-2</v>
      </c>
      <c r="V813" s="202">
        <v>5.1890799959000124E-2</v>
      </c>
      <c r="W813" s="202">
        <v>0.11693907251252954</v>
      </c>
      <c r="X813" s="202">
        <v>7.9801205250172438E-2</v>
      </c>
      <c r="Y813" s="202">
        <v>3.1378755058904258E-2</v>
      </c>
      <c r="Z813" s="202">
        <v>0.15604852398119828</v>
      </c>
      <c r="AA813" s="202">
        <v>7.4720184891039682E-2</v>
      </c>
      <c r="AB813" s="202">
        <v>0.11121805173663867</v>
      </c>
      <c r="AC813" s="202">
        <v>0.14087365829832008</v>
      </c>
      <c r="AD813" s="202">
        <v>4.889264989531817E-2</v>
      </c>
      <c r="AE813" s="202">
        <v>7.1339093944997434E-2</v>
      </c>
      <c r="AF813" s="202">
        <v>9.6994275681387396E-2</v>
      </c>
      <c r="AG813" s="202">
        <v>4.5792259238501901E-2</v>
      </c>
      <c r="AH813" s="202">
        <v>7.7616899153898758E-2</v>
      </c>
      <c r="AI813" s="202">
        <v>7.3673425879382554E-2</v>
      </c>
      <c r="AJ813" s="656">
        <v>7.9661283030000418E-2</v>
      </c>
    </row>
    <row r="814" spans="1:36" ht="15" customHeight="1" x14ac:dyDescent="0.2">
      <c r="A814" s="165"/>
      <c r="B814" s="216"/>
      <c r="C814" s="216"/>
      <c r="D814" s="216" t="s">
        <v>34</v>
      </c>
      <c r="E814" s="216"/>
      <c r="F814" s="216"/>
      <c r="G814" s="202"/>
      <c r="H814" s="202"/>
      <c r="I814" s="202"/>
      <c r="J814" s="202"/>
      <c r="K814" s="202"/>
      <c r="L814" s="202"/>
      <c r="M814" s="202"/>
      <c r="N814" s="202"/>
      <c r="O814" s="202"/>
      <c r="P814" s="202"/>
      <c r="Q814" s="202"/>
      <c r="R814" s="202"/>
      <c r="S814" s="202"/>
      <c r="T814" s="202"/>
      <c r="U814" s="202"/>
      <c r="V814" s="202"/>
      <c r="W814" s="202"/>
      <c r="X814" s="202"/>
      <c r="Y814" s="202"/>
      <c r="Z814" s="202"/>
      <c r="AA814" s="202"/>
      <c r="AB814" s="202"/>
      <c r="AC814" s="202"/>
      <c r="AD814" s="202"/>
      <c r="AE814" s="202"/>
      <c r="AF814" s="202"/>
      <c r="AG814" s="202"/>
      <c r="AH814" s="202"/>
      <c r="AI814" s="202"/>
      <c r="AJ814" s="656"/>
    </row>
    <row r="815" spans="1:36" ht="15" customHeight="1" x14ac:dyDescent="0.2">
      <c r="A815" s="165"/>
      <c r="B815" s="200"/>
      <c r="C815" s="200"/>
      <c r="D815" s="200" t="s">
        <v>35</v>
      </c>
      <c r="E815" s="200"/>
      <c r="F815" s="200"/>
      <c r="G815" s="202">
        <v>0</v>
      </c>
      <c r="H815" s="202">
        <v>0</v>
      </c>
      <c r="I815" s="202">
        <v>0</v>
      </c>
      <c r="J815" s="202">
        <v>0</v>
      </c>
      <c r="K815" s="202">
        <v>0</v>
      </c>
      <c r="L815" s="202">
        <v>0</v>
      </c>
      <c r="M815" s="202">
        <v>0</v>
      </c>
      <c r="N815" s="202">
        <v>0</v>
      </c>
      <c r="O815" s="202">
        <v>0</v>
      </c>
      <c r="P815" s="202">
        <v>0</v>
      </c>
      <c r="Q815" s="202">
        <v>0</v>
      </c>
      <c r="R815" s="202">
        <v>0</v>
      </c>
      <c r="S815" s="202">
        <v>0</v>
      </c>
      <c r="T815" s="202">
        <v>0</v>
      </c>
      <c r="U815" s="202">
        <v>0</v>
      </c>
      <c r="V815" s="202">
        <v>0</v>
      </c>
      <c r="W815" s="202">
        <v>0</v>
      </c>
      <c r="X815" s="202">
        <v>0</v>
      </c>
      <c r="Y815" s="202">
        <v>0</v>
      </c>
      <c r="Z815" s="202">
        <v>0</v>
      </c>
      <c r="AA815" s="202">
        <v>0</v>
      </c>
      <c r="AB815" s="202">
        <v>0</v>
      </c>
      <c r="AC815" s="202">
        <v>0</v>
      </c>
      <c r="AD815" s="202">
        <v>0</v>
      </c>
      <c r="AE815" s="202">
        <v>0</v>
      </c>
      <c r="AF815" s="202">
        <v>0</v>
      </c>
      <c r="AG815" s="202">
        <v>0</v>
      </c>
      <c r="AH815" s="202">
        <v>0</v>
      </c>
      <c r="AI815" s="202">
        <v>0</v>
      </c>
      <c r="AJ815" s="656">
        <v>0</v>
      </c>
    </row>
    <row r="816" spans="1:36" ht="15" customHeight="1" x14ac:dyDescent="0.2">
      <c r="A816" s="165"/>
      <c r="B816" s="200"/>
      <c r="C816" s="200"/>
      <c r="D816" s="200" t="s">
        <v>36</v>
      </c>
      <c r="E816" s="200"/>
      <c r="F816" s="200"/>
      <c r="G816" s="202">
        <v>0</v>
      </c>
      <c r="H816" s="202">
        <v>0</v>
      </c>
      <c r="I816" s="202">
        <v>0</v>
      </c>
      <c r="J816" s="202">
        <v>0</v>
      </c>
      <c r="K816" s="202">
        <v>0</v>
      </c>
      <c r="L816" s="202">
        <v>0</v>
      </c>
      <c r="M816" s="202">
        <v>0</v>
      </c>
      <c r="N816" s="202">
        <v>0</v>
      </c>
      <c r="O816" s="202">
        <v>0</v>
      </c>
      <c r="P816" s="202">
        <v>0</v>
      </c>
      <c r="Q816" s="202">
        <v>0</v>
      </c>
      <c r="R816" s="202">
        <v>0</v>
      </c>
      <c r="S816" s="202">
        <v>0</v>
      </c>
      <c r="T816" s="202">
        <v>0</v>
      </c>
      <c r="U816" s="202">
        <v>0</v>
      </c>
      <c r="V816" s="202">
        <v>0</v>
      </c>
      <c r="W816" s="202">
        <v>0</v>
      </c>
      <c r="X816" s="202">
        <v>0</v>
      </c>
      <c r="Y816" s="202">
        <v>0</v>
      </c>
      <c r="Z816" s="202">
        <v>0</v>
      </c>
      <c r="AA816" s="202">
        <v>0</v>
      </c>
      <c r="AB816" s="202">
        <v>0</v>
      </c>
      <c r="AC816" s="202">
        <v>0</v>
      </c>
      <c r="AD816" s="202">
        <v>0</v>
      </c>
      <c r="AE816" s="202">
        <v>0</v>
      </c>
      <c r="AF816" s="202">
        <v>0</v>
      </c>
      <c r="AG816" s="202">
        <v>0</v>
      </c>
      <c r="AH816" s="202">
        <v>0</v>
      </c>
      <c r="AI816" s="202">
        <v>0</v>
      </c>
      <c r="AJ816" s="656">
        <v>0</v>
      </c>
    </row>
    <row r="817" spans="1:36" ht="15" customHeight="1" x14ac:dyDescent="0.2">
      <c r="A817" s="165"/>
      <c r="B817" s="200"/>
      <c r="C817" s="200"/>
      <c r="D817" s="200" t="s">
        <v>37</v>
      </c>
      <c r="E817" s="200"/>
      <c r="F817" s="200"/>
      <c r="G817" s="202">
        <v>0.14792585726118376</v>
      </c>
      <c r="H817" s="202">
        <v>0.52693592810262357</v>
      </c>
      <c r="I817" s="202">
        <v>0.29627951116597806</v>
      </c>
      <c r="J817" s="202">
        <v>0.57340530668519141</v>
      </c>
      <c r="K817" s="202">
        <v>0.92990631169213966</v>
      </c>
      <c r="L817" s="202">
        <v>0.32433996482929156</v>
      </c>
      <c r="M817" s="202">
        <v>1.2816622382526628</v>
      </c>
      <c r="N817" s="202">
        <v>0.45626684333848244</v>
      </c>
      <c r="O817" s="202">
        <v>1.2027998221020317</v>
      </c>
      <c r="P817" s="202">
        <v>0.64005682417106013</v>
      </c>
      <c r="Q817" s="202">
        <v>4.0678690573812806E-2</v>
      </c>
      <c r="R817" s="202">
        <v>0.62750995920710595</v>
      </c>
      <c r="S817" s="202">
        <v>1.0793641424211906</v>
      </c>
      <c r="T817" s="202">
        <v>0.55704589491116741</v>
      </c>
      <c r="U817" s="202">
        <v>0.56979955989703712</v>
      </c>
      <c r="V817" s="202">
        <v>0.55683802262799686</v>
      </c>
      <c r="W817" s="202">
        <v>1.1677907874728832</v>
      </c>
      <c r="X817" s="202">
        <v>0.57340530668519141</v>
      </c>
      <c r="Y817" s="202">
        <v>0.79353104115593043</v>
      </c>
      <c r="Z817" s="202">
        <v>1.5475393019015304</v>
      </c>
      <c r="AA817" s="202">
        <v>0.26721780650571636</v>
      </c>
      <c r="AB817" s="202">
        <v>0.61762196363584809</v>
      </c>
      <c r="AC817" s="202">
        <v>1.3963559231626292</v>
      </c>
      <c r="AD817" s="202">
        <v>0.56229223583944687</v>
      </c>
      <c r="AE817" s="202">
        <v>0.49427124309059739</v>
      </c>
      <c r="AF817" s="202">
        <v>0.56924254715319111</v>
      </c>
      <c r="AG817" s="202">
        <v>0.84204124245181533</v>
      </c>
      <c r="AH817" s="202">
        <v>1.413348580286051</v>
      </c>
      <c r="AI817" s="202">
        <v>0.4770991475172503</v>
      </c>
      <c r="AJ817" s="656">
        <v>0.57978359535320789</v>
      </c>
    </row>
    <row r="818" spans="1:36" ht="15" customHeight="1" x14ac:dyDescent="0.2">
      <c r="A818" s="165"/>
      <c r="B818" s="200"/>
      <c r="C818" s="200"/>
      <c r="D818" s="200" t="s">
        <v>38</v>
      </c>
      <c r="E818" s="200"/>
      <c r="F818" s="200"/>
      <c r="G818" s="202">
        <v>0</v>
      </c>
      <c r="H818" s="202">
        <v>0</v>
      </c>
      <c r="I818" s="202">
        <v>0</v>
      </c>
      <c r="J818" s="202">
        <v>0</v>
      </c>
      <c r="K818" s="202">
        <v>2.7876263884728703</v>
      </c>
      <c r="L818" s="202">
        <v>0</v>
      </c>
      <c r="M818" s="202">
        <v>3.1851955755743444</v>
      </c>
      <c r="N818" s="202">
        <v>0</v>
      </c>
      <c r="O818" s="202">
        <v>0</v>
      </c>
      <c r="P818" s="202">
        <v>0</v>
      </c>
      <c r="Q818" s="202">
        <v>0</v>
      </c>
      <c r="R818" s="202">
        <v>0</v>
      </c>
      <c r="S818" s="202">
        <v>1.8088936948166447</v>
      </c>
      <c r="T818" s="202">
        <v>0</v>
      </c>
      <c r="U818" s="202">
        <v>0</v>
      </c>
      <c r="V818" s="202">
        <v>0</v>
      </c>
      <c r="W818" s="202">
        <v>0</v>
      </c>
      <c r="X818" s="202">
        <v>0</v>
      </c>
      <c r="Y818" s="202">
        <v>0.82211209725536372</v>
      </c>
      <c r="Z818" s="202">
        <v>1.5779189630139316</v>
      </c>
      <c r="AA818" s="202">
        <v>0</v>
      </c>
      <c r="AB818" s="202">
        <v>0</v>
      </c>
      <c r="AC818" s="202">
        <v>0.19547879708899787</v>
      </c>
      <c r="AD818" s="202">
        <v>0</v>
      </c>
      <c r="AE818" s="202">
        <v>0</v>
      </c>
      <c r="AF818" s="202">
        <v>0</v>
      </c>
      <c r="AG818" s="202">
        <v>0</v>
      </c>
      <c r="AH818" s="202">
        <v>0</v>
      </c>
      <c r="AI818" s="202">
        <v>0</v>
      </c>
      <c r="AJ818" s="656">
        <v>0</v>
      </c>
    </row>
    <row r="819" spans="1:36" ht="15" customHeight="1" x14ac:dyDescent="0.2">
      <c r="A819" s="165"/>
      <c r="B819" s="200"/>
      <c r="C819" s="200"/>
      <c r="D819" s="200" t="s">
        <v>39</v>
      </c>
      <c r="E819" s="200"/>
      <c r="F819" s="200"/>
      <c r="G819" s="202">
        <v>2.6444642537372962</v>
      </c>
      <c r="H819" s="202">
        <v>9.4200111574605945</v>
      </c>
      <c r="I819" s="202">
        <v>5.2965762098630904</v>
      </c>
      <c r="J819" s="202">
        <v>10.250742260394224</v>
      </c>
      <c r="K819" s="202">
        <v>13.349663051290186</v>
      </c>
      <c r="L819" s="202">
        <v>5.7982117455981674</v>
      </c>
      <c r="M819" s="202">
        <v>19.171020191468539</v>
      </c>
      <c r="N819" s="202">
        <v>8.1566629371887576</v>
      </c>
      <c r="O819" s="202">
        <v>21.502401222081982</v>
      </c>
      <c r="P819" s="202">
        <v>11.442268601441683</v>
      </c>
      <c r="Q819" s="202">
        <v>0.72721121988397541</v>
      </c>
      <c r="R819" s="202">
        <v>11.217968830543191</v>
      </c>
      <c r="S819" s="202">
        <v>17.171093917579853</v>
      </c>
      <c r="T819" s="202">
        <v>9.9582857524546373</v>
      </c>
      <c r="U819" s="202">
        <v>10.186282478542386</v>
      </c>
      <c r="V819" s="202">
        <v>9.9545696284965626</v>
      </c>
      <c r="W819" s="202">
        <v>20.87654620018969</v>
      </c>
      <c r="X819" s="202">
        <v>10.250742260394224</v>
      </c>
      <c r="Y819" s="202">
        <v>13.220301235873643</v>
      </c>
      <c r="Z819" s="202">
        <v>25.811934834983134</v>
      </c>
      <c r="AA819" s="202">
        <v>4.777041352674205</v>
      </c>
      <c r="AB819" s="202">
        <v>11.041201554602141</v>
      </c>
      <c r="AC819" s="202">
        <v>24.732993962773328</v>
      </c>
      <c r="AD819" s="202">
        <v>10.052074365916972</v>
      </c>
      <c r="AE819" s="202">
        <v>8.8360659738854537</v>
      </c>
      <c r="AF819" s="202">
        <v>10.176324785430111</v>
      </c>
      <c r="AG819" s="202">
        <v>15.053135449502458</v>
      </c>
      <c r="AH819" s="202">
        <v>25.266372410048994</v>
      </c>
      <c r="AI819" s="202">
        <v>8.529081152257568</v>
      </c>
      <c r="AJ819" s="656">
        <v>10.364766655418052</v>
      </c>
    </row>
    <row r="820" spans="1:36" ht="15" customHeight="1" x14ac:dyDescent="0.2">
      <c r="A820" s="165"/>
      <c r="B820" s="200"/>
      <c r="C820" s="200"/>
      <c r="D820" s="200" t="s">
        <v>40</v>
      </c>
      <c r="E820" s="200"/>
      <c r="F820" s="200"/>
      <c r="G820" s="202">
        <v>0</v>
      </c>
      <c r="H820" s="202">
        <v>0</v>
      </c>
      <c r="I820" s="202">
        <v>0</v>
      </c>
      <c r="J820" s="202">
        <v>0</v>
      </c>
      <c r="K820" s="202">
        <v>0</v>
      </c>
      <c r="L820" s="202">
        <v>0</v>
      </c>
      <c r="M820" s="202">
        <v>0</v>
      </c>
      <c r="N820" s="202">
        <v>0</v>
      </c>
      <c r="O820" s="202">
        <v>0</v>
      </c>
      <c r="P820" s="202">
        <v>0</v>
      </c>
      <c r="Q820" s="202">
        <v>0</v>
      </c>
      <c r="R820" s="202">
        <v>0</v>
      </c>
      <c r="S820" s="202">
        <v>-4.5824995804347626E-16</v>
      </c>
      <c r="T820" s="202">
        <v>0</v>
      </c>
      <c r="U820" s="202">
        <v>0</v>
      </c>
      <c r="V820" s="202">
        <v>0</v>
      </c>
      <c r="W820" s="202">
        <v>0</v>
      </c>
      <c r="X820" s="202">
        <v>0</v>
      </c>
      <c r="Y820" s="202">
        <v>0</v>
      </c>
      <c r="Z820" s="202">
        <v>0</v>
      </c>
      <c r="AA820" s="202">
        <v>0</v>
      </c>
      <c r="AB820" s="202">
        <v>0</v>
      </c>
      <c r="AC820" s="202">
        <v>0</v>
      </c>
      <c r="AD820" s="202">
        <v>0</v>
      </c>
      <c r="AE820" s="202">
        <v>0</v>
      </c>
      <c r="AF820" s="202">
        <v>0</v>
      </c>
      <c r="AG820" s="202">
        <v>0</v>
      </c>
      <c r="AH820" s="202">
        <v>0</v>
      </c>
      <c r="AI820" s="202">
        <v>0</v>
      </c>
      <c r="AJ820" s="656">
        <v>0</v>
      </c>
    </row>
    <row r="821" spans="1:36" ht="15" customHeight="1" x14ac:dyDescent="0.2">
      <c r="A821" s="165"/>
      <c r="B821" s="200"/>
      <c r="C821" s="200"/>
      <c r="D821" s="200" t="s">
        <v>41</v>
      </c>
      <c r="E821" s="200"/>
      <c r="F821" s="200"/>
      <c r="G821" s="202">
        <v>2.3315790222630368</v>
      </c>
      <c r="H821" s="202">
        <v>8.3054631474707552</v>
      </c>
      <c r="I821" s="202">
        <v>4.6699008932646517</v>
      </c>
      <c r="J821" s="202">
        <v>9.0379045900064732</v>
      </c>
      <c r="K821" s="202">
        <v>14.657005131856113</v>
      </c>
      <c r="L821" s="202">
        <v>5.1121843880362823</v>
      </c>
      <c r="M821" s="202">
        <v>20.201314656303417</v>
      </c>
      <c r="N821" s="202">
        <v>7.1915905723220117</v>
      </c>
      <c r="O821" s="202">
        <v>18.958300361533201</v>
      </c>
      <c r="P821" s="202">
        <v>10.088453039407469</v>
      </c>
      <c r="Q821" s="202">
        <v>0.64116972753159662</v>
      </c>
      <c r="R821" s="202">
        <v>9.8906917575953841</v>
      </c>
      <c r="S821" s="202">
        <v>17.012730826421585</v>
      </c>
      <c r="T821" s="202">
        <v>8.780050675788285</v>
      </c>
      <c r="U821" s="202">
        <v>8.9810714999266992</v>
      </c>
      <c r="V821" s="202">
        <v>8.7767742326854776</v>
      </c>
      <c r="W821" s="202">
        <v>18.406494664799062</v>
      </c>
      <c r="X821" s="202">
        <v>9.0379045900064732</v>
      </c>
      <c r="Y821" s="202">
        <v>12.507484244671044</v>
      </c>
      <c r="Z821" s="202">
        <v>24.392017996356063</v>
      </c>
      <c r="AA821" s="202">
        <v>4.2118358721004956</v>
      </c>
      <c r="AB821" s="202">
        <v>9.7348390657602568</v>
      </c>
      <c r="AC821" s="202">
        <v>22.00909454464275</v>
      </c>
      <c r="AD821" s="202">
        <v>8.8627424963968924</v>
      </c>
      <c r="AE821" s="202">
        <v>7.790608640267199</v>
      </c>
      <c r="AF821" s="202">
        <v>8.9722919717716465</v>
      </c>
      <c r="AG821" s="202">
        <v>13.272092743829774</v>
      </c>
      <c r="AH821" s="202">
        <v>22.276929550739929</v>
      </c>
      <c r="AI821" s="202">
        <v>7.5199453596994257</v>
      </c>
      <c r="AJ821" s="656">
        <v>9.1384379540283405</v>
      </c>
    </row>
    <row r="822" spans="1:36" ht="15" customHeight="1" x14ac:dyDescent="0.2">
      <c r="A822" s="165"/>
      <c r="B822" s="216"/>
      <c r="C822" s="216"/>
      <c r="D822" s="216" t="s">
        <v>42</v>
      </c>
      <c r="E822" s="216"/>
      <c r="F822" s="216"/>
      <c r="G822" s="202">
        <v>0</v>
      </c>
      <c r="H822" s="202">
        <v>0</v>
      </c>
      <c r="I822" s="202">
        <v>0</v>
      </c>
      <c r="J822" s="202">
        <v>0</v>
      </c>
      <c r="K822" s="202">
        <v>0</v>
      </c>
      <c r="L822" s="202">
        <v>0</v>
      </c>
      <c r="M822" s="202">
        <v>0</v>
      </c>
      <c r="N822" s="202">
        <v>0</v>
      </c>
      <c r="O822" s="202">
        <v>0</v>
      </c>
      <c r="P822" s="202">
        <v>0</v>
      </c>
      <c r="Q822" s="202">
        <v>0</v>
      </c>
      <c r="R822" s="202">
        <v>0</v>
      </c>
      <c r="S822" s="202">
        <v>0</v>
      </c>
      <c r="T822" s="202">
        <v>0</v>
      </c>
      <c r="U822" s="202">
        <v>0</v>
      </c>
      <c r="V822" s="202">
        <v>0</v>
      </c>
      <c r="W822" s="202">
        <v>0</v>
      </c>
      <c r="X822" s="202">
        <v>0</v>
      </c>
      <c r="Y822" s="202">
        <v>0</v>
      </c>
      <c r="Z822" s="202">
        <v>0</v>
      </c>
      <c r="AA822" s="202">
        <v>0</v>
      </c>
      <c r="AB822" s="202">
        <v>0</v>
      </c>
      <c r="AC822" s="202">
        <v>0</v>
      </c>
      <c r="AD822" s="202">
        <v>0</v>
      </c>
      <c r="AE822" s="202">
        <v>0</v>
      </c>
      <c r="AF822" s="202">
        <v>0</v>
      </c>
      <c r="AG822" s="202">
        <v>0</v>
      </c>
      <c r="AH822" s="202">
        <v>0</v>
      </c>
      <c r="AI822" s="202">
        <v>0</v>
      </c>
      <c r="AJ822" s="656">
        <v>0</v>
      </c>
    </row>
    <row r="823" spans="1:36" ht="15" customHeight="1" x14ac:dyDescent="0.2">
      <c r="A823" s="165"/>
      <c r="B823" s="216"/>
      <c r="C823" s="216"/>
      <c r="D823" s="216" t="s">
        <v>43</v>
      </c>
      <c r="E823" s="216"/>
      <c r="F823" s="216"/>
      <c r="G823" s="202">
        <v>3.6786879536433461</v>
      </c>
      <c r="H823" s="202">
        <v>3.6333485083600303</v>
      </c>
      <c r="I823" s="202">
        <v>4.0071503766693279</v>
      </c>
      <c r="J823" s="202">
        <v>3.3180548399087897</v>
      </c>
      <c r="K823" s="202">
        <v>6.2092264515826123</v>
      </c>
      <c r="L823" s="202">
        <v>3.3736202893515199</v>
      </c>
      <c r="M823" s="202">
        <v>6.357980194519758</v>
      </c>
      <c r="N823" s="202">
        <v>3.4641193640795063</v>
      </c>
      <c r="O823" s="202">
        <v>6.1848304756735963</v>
      </c>
      <c r="P823" s="202">
        <v>4.6921035713267578</v>
      </c>
      <c r="Q823" s="202">
        <v>3.2332903355612022</v>
      </c>
      <c r="R823" s="202">
        <v>4.3786244240181693</v>
      </c>
      <c r="S823" s="202">
        <v>5.8103509926198882</v>
      </c>
      <c r="T823" s="202">
        <v>4.7698179972087615</v>
      </c>
      <c r="U823" s="202">
        <v>3.5583902389778892</v>
      </c>
      <c r="V823" s="202">
        <v>3.4816706598025569</v>
      </c>
      <c r="W823" s="202">
        <v>4.9824814190149374</v>
      </c>
      <c r="X823" s="202">
        <v>3.3180548399087897</v>
      </c>
      <c r="Y823" s="202">
        <v>4.0686376487262139</v>
      </c>
      <c r="Z823" s="202">
        <v>6.5192188664861606</v>
      </c>
      <c r="AA823" s="202">
        <v>3.1292567447314159</v>
      </c>
      <c r="AB823" s="202">
        <v>4.5230270428738315</v>
      </c>
      <c r="AC823" s="202">
        <v>5.3446864235450153</v>
      </c>
      <c r="AD823" s="202">
        <v>3.4822048626495459</v>
      </c>
      <c r="AE823" s="202">
        <v>3.1204938642921562</v>
      </c>
      <c r="AF823" s="202">
        <v>3.2410447220299505</v>
      </c>
      <c r="AG823" s="202">
        <v>3.7463190868845744</v>
      </c>
      <c r="AH823" s="202">
        <v>7.2709358779716311</v>
      </c>
      <c r="AI823" s="202">
        <v>3.7336913248247741</v>
      </c>
      <c r="AJ823" s="656">
        <v>4.1264183839163548</v>
      </c>
    </row>
    <row r="824" spans="1:36" ht="15" customHeight="1" x14ac:dyDescent="0.2">
      <c r="A824" s="165"/>
      <c r="B824" s="216"/>
      <c r="C824" s="216"/>
      <c r="D824" s="216" t="s">
        <v>44</v>
      </c>
      <c r="E824" s="216"/>
      <c r="F824" s="216"/>
      <c r="G824" s="202">
        <v>0</v>
      </c>
      <c r="H824" s="202">
        <v>6.5143765024112923E-17</v>
      </c>
      <c r="I824" s="202">
        <v>0</v>
      </c>
      <c r="J824" s="202">
        <v>0</v>
      </c>
      <c r="K824" s="202">
        <v>0</v>
      </c>
      <c r="L824" s="202">
        <v>0</v>
      </c>
      <c r="M824" s="202">
        <v>0</v>
      </c>
      <c r="N824" s="202">
        <v>0</v>
      </c>
      <c r="O824" s="202">
        <v>0</v>
      </c>
      <c r="P824" s="202">
        <v>0</v>
      </c>
      <c r="Q824" s="202">
        <v>0</v>
      </c>
      <c r="R824" s="202">
        <v>0</v>
      </c>
      <c r="S824" s="202">
        <v>0</v>
      </c>
      <c r="T824" s="202">
        <v>0</v>
      </c>
      <c r="U824" s="202">
        <v>0</v>
      </c>
      <c r="V824" s="202">
        <v>0</v>
      </c>
      <c r="W824" s="202">
        <v>0</v>
      </c>
      <c r="X824" s="202">
        <v>0</v>
      </c>
      <c r="Y824" s="202">
        <v>0</v>
      </c>
      <c r="Z824" s="202">
        <v>0</v>
      </c>
      <c r="AA824" s="202">
        <v>0</v>
      </c>
      <c r="AB824" s="202">
        <v>0</v>
      </c>
      <c r="AC824" s="202">
        <v>0</v>
      </c>
      <c r="AD824" s="202">
        <v>0</v>
      </c>
      <c r="AE824" s="202">
        <v>0</v>
      </c>
      <c r="AF824" s="202">
        <v>0</v>
      </c>
      <c r="AG824" s="202">
        <v>0</v>
      </c>
      <c r="AH824" s="202">
        <v>0</v>
      </c>
      <c r="AI824" s="202">
        <v>0</v>
      </c>
      <c r="AJ824" s="656">
        <v>0</v>
      </c>
    </row>
    <row r="825" spans="1:36" ht="15" customHeight="1" x14ac:dyDescent="0.2">
      <c r="A825" s="165"/>
      <c r="B825" s="199"/>
      <c r="C825" s="199"/>
      <c r="D825" s="199" t="s">
        <v>564</v>
      </c>
      <c r="E825" s="199"/>
      <c r="F825" s="199"/>
      <c r="G825" s="198">
        <v>35.094526169336419</v>
      </c>
      <c r="H825" s="198">
        <v>52.184363424638185</v>
      </c>
      <c r="I825" s="198">
        <v>41.022762479378599</v>
      </c>
      <c r="J825" s="198">
        <v>53.17553410997364</v>
      </c>
      <c r="K825" s="198">
        <v>68.762616870134806</v>
      </c>
      <c r="L825" s="198">
        <v>44.146574919639605</v>
      </c>
      <c r="M825" s="198">
        <v>90.526646769885105</v>
      </c>
      <c r="N825" s="198">
        <v>46.854475875646443</v>
      </c>
      <c r="O825" s="198">
        <v>87.517351683795184</v>
      </c>
      <c r="P825" s="198">
        <v>54.97759511486781</v>
      </c>
      <c r="Q825" s="198">
        <v>28.869634871928369</v>
      </c>
      <c r="R825" s="198">
        <v>55.909634060776703</v>
      </c>
      <c r="S825" s="198">
        <v>77.851818158789968</v>
      </c>
      <c r="T825" s="198">
        <v>51.438933054202181</v>
      </c>
      <c r="U825" s="198">
        <v>54.451802059714652</v>
      </c>
      <c r="V825" s="198">
        <v>52.989406968461637</v>
      </c>
      <c r="W825" s="198">
        <v>84.898389907260366</v>
      </c>
      <c r="X825" s="198">
        <v>53.17553410997364</v>
      </c>
      <c r="Y825" s="198">
        <v>64.204821442740325</v>
      </c>
      <c r="Z825" s="198">
        <v>101.51903757704231</v>
      </c>
      <c r="AA825" s="198">
        <v>41.179210892705761</v>
      </c>
      <c r="AB825" s="198">
        <v>61.503701449688805</v>
      </c>
      <c r="AC825" s="198">
        <v>93.400610213849461</v>
      </c>
      <c r="AD825" s="198">
        <v>53.208754429672723</v>
      </c>
      <c r="AE825" s="198">
        <v>49.857059990264311</v>
      </c>
      <c r="AF825" s="198">
        <v>57.530798455510379</v>
      </c>
      <c r="AG825" s="198">
        <v>66.848118427453684</v>
      </c>
      <c r="AH825" s="198">
        <v>96.513793546991408</v>
      </c>
      <c r="AI825" s="198">
        <v>47.935879235551432</v>
      </c>
      <c r="AJ825" s="657">
        <v>53.588189998824348</v>
      </c>
    </row>
    <row r="826" spans="1:36" ht="15" customHeight="1" x14ac:dyDescent="0.2">
      <c r="A826" s="165"/>
      <c r="B826" s="224"/>
      <c r="C826" s="224"/>
      <c r="D826" s="224"/>
      <c r="E826" s="224"/>
      <c r="F826" s="224"/>
      <c r="G826" s="202"/>
      <c r="H826" s="202"/>
      <c r="I826" s="202"/>
      <c r="J826" s="202"/>
      <c r="K826" s="202"/>
      <c r="L826" s="202"/>
      <c r="M826" s="202"/>
      <c r="N826" s="202"/>
      <c r="O826" s="202"/>
      <c r="P826" s="202"/>
      <c r="Q826" s="202"/>
      <c r="R826" s="202"/>
      <c r="S826" s="202"/>
      <c r="T826" s="202"/>
      <c r="U826" s="202"/>
      <c r="V826" s="202"/>
      <c r="W826" s="202"/>
      <c r="X826" s="202"/>
      <c r="Y826" s="202"/>
      <c r="Z826" s="202"/>
      <c r="AA826" s="202"/>
      <c r="AB826" s="202"/>
      <c r="AC826" s="202"/>
      <c r="AD826" s="202"/>
      <c r="AE826" s="202"/>
      <c r="AF826" s="202"/>
      <c r="AG826" s="202"/>
      <c r="AH826" s="202"/>
      <c r="AI826" s="202"/>
      <c r="AJ826" s="656"/>
    </row>
    <row r="827" spans="1:36" ht="15" customHeight="1" x14ac:dyDescent="0.2">
      <c r="A827" s="165"/>
      <c r="B827" s="205"/>
      <c r="C827" s="205"/>
      <c r="D827" s="205" t="s">
        <v>565</v>
      </c>
      <c r="E827" s="205"/>
      <c r="F827" s="205"/>
      <c r="G827" s="197" t="s">
        <v>543</v>
      </c>
      <c r="H827" s="197" t="s">
        <v>543</v>
      </c>
      <c r="I827" s="197" t="s">
        <v>543</v>
      </c>
      <c r="J827" s="197" t="s">
        <v>543</v>
      </c>
      <c r="K827" s="197" t="s">
        <v>543</v>
      </c>
      <c r="L827" s="197" t="s">
        <v>543</v>
      </c>
      <c r="M827" s="197" t="s">
        <v>543</v>
      </c>
      <c r="N827" s="197" t="s">
        <v>543</v>
      </c>
      <c r="O827" s="197" t="s">
        <v>543</v>
      </c>
      <c r="P827" s="197" t="s">
        <v>543</v>
      </c>
      <c r="Q827" s="197" t="s">
        <v>543</v>
      </c>
      <c r="R827" s="197" t="s">
        <v>543</v>
      </c>
      <c r="S827" s="197" t="s">
        <v>543</v>
      </c>
      <c r="T827" s="197" t="s">
        <v>543</v>
      </c>
      <c r="U827" s="197" t="s">
        <v>543</v>
      </c>
      <c r="V827" s="197" t="s">
        <v>543</v>
      </c>
      <c r="W827" s="197" t="s">
        <v>543</v>
      </c>
      <c r="X827" s="197" t="s">
        <v>543</v>
      </c>
      <c r="Y827" s="197" t="s">
        <v>543</v>
      </c>
      <c r="Z827" s="197" t="s">
        <v>543</v>
      </c>
      <c r="AA827" s="197" t="s">
        <v>543</v>
      </c>
      <c r="AB827" s="197" t="s">
        <v>543</v>
      </c>
      <c r="AC827" s="197" t="s">
        <v>543</v>
      </c>
      <c r="AD827" s="197" t="s">
        <v>543</v>
      </c>
      <c r="AE827" s="197" t="s">
        <v>543</v>
      </c>
      <c r="AF827" s="197" t="s">
        <v>543</v>
      </c>
      <c r="AG827" s="197" t="s">
        <v>543</v>
      </c>
      <c r="AH827" s="197" t="s">
        <v>543</v>
      </c>
      <c r="AI827" s="197" t="s">
        <v>543</v>
      </c>
      <c r="AJ827" s="658" t="s">
        <v>543</v>
      </c>
    </row>
    <row r="828" spans="1:36" ht="15" customHeight="1" x14ac:dyDescent="0.2">
      <c r="A828" s="165"/>
      <c r="B828" s="199"/>
      <c r="C828" s="199"/>
      <c r="D828" s="199" t="s">
        <v>16</v>
      </c>
      <c r="E828" s="199"/>
      <c r="F828" s="199"/>
      <c r="G828" s="198">
        <v>9.2994112001338607</v>
      </c>
      <c r="H828" s="198">
        <v>12.637203661208703</v>
      </c>
      <c r="I828" s="198">
        <v>11.19259982522075</v>
      </c>
      <c r="J828" s="198">
        <v>13.019384016929575</v>
      </c>
      <c r="K828" s="198">
        <v>15.712482298123771</v>
      </c>
      <c r="L828" s="198">
        <v>11.369311627201759</v>
      </c>
      <c r="M828" s="198">
        <v>19.339412871818933</v>
      </c>
      <c r="N828" s="198">
        <v>11.578309463751602</v>
      </c>
      <c r="O828" s="198">
        <v>18.251635107499126</v>
      </c>
      <c r="P828" s="198">
        <v>13.586471849607587</v>
      </c>
      <c r="Q828" s="198">
        <v>8.0406870096035359</v>
      </c>
      <c r="R828" s="198">
        <v>13.001664840249077</v>
      </c>
      <c r="S828" s="198">
        <v>17.059821001699859</v>
      </c>
      <c r="T828" s="198">
        <v>12.519329196470643</v>
      </c>
      <c r="U828" s="198">
        <v>13.89952035541541</v>
      </c>
      <c r="V828" s="198">
        <v>13.76392831257821</v>
      </c>
      <c r="W828" s="198">
        <v>17.480044539605181</v>
      </c>
      <c r="X828" s="198">
        <v>13.019384016929575</v>
      </c>
      <c r="Y828" s="198">
        <v>16.668227292649405</v>
      </c>
      <c r="Z828" s="198">
        <v>20.409704368153321</v>
      </c>
      <c r="AA828" s="198">
        <v>11.486005594291131</v>
      </c>
      <c r="AB828" s="198">
        <v>13.714442676250663</v>
      </c>
      <c r="AC828" s="198">
        <v>18.969298711294211</v>
      </c>
      <c r="AD828" s="198">
        <v>13.318686652142805</v>
      </c>
      <c r="AE828" s="198">
        <v>12.513659340099617</v>
      </c>
      <c r="AF828" s="198">
        <v>14.280431280785207</v>
      </c>
      <c r="AG828" s="198">
        <v>15.040833777498701</v>
      </c>
      <c r="AH828" s="198">
        <v>18.079810835852445</v>
      </c>
      <c r="AI828" s="198">
        <v>13.149101567251238</v>
      </c>
      <c r="AJ828" s="657">
        <v>14.074282543851355</v>
      </c>
    </row>
    <row r="829" spans="1:36" ht="15" customHeight="1" x14ac:dyDescent="0.2">
      <c r="A829" s="165"/>
      <c r="B829" s="216"/>
      <c r="C829" s="216"/>
      <c r="D829" s="216" t="s">
        <v>17</v>
      </c>
      <c r="E829" s="216"/>
      <c r="F829" s="216"/>
      <c r="G829" s="202">
        <v>2.5102248019815021</v>
      </c>
      <c r="H829" s="202">
        <v>2.5755681385973745</v>
      </c>
      <c r="I829" s="202">
        <v>2.5269610010824493</v>
      </c>
      <c r="J829" s="202">
        <v>4.3750738604969373</v>
      </c>
      <c r="K829" s="202">
        <v>2.5903304289233082</v>
      </c>
      <c r="L829" s="202">
        <v>2.5132021071672246</v>
      </c>
      <c r="M829" s="202">
        <v>2.5223184445110043</v>
      </c>
      <c r="N829" s="202">
        <v>2.5523999812274507</v>
      </c>
      <c r="O829" s="202">
        <v>2.5626224675020781</v>
      </c>
      <c r="P829" s="202">
        <v>2.5614264476792377</v>
      </c>
      <c r="Q829" s="202">
        <v>2.3581001325887754</v>
      </c>
      <c r="R829" s="202">
        <v>2.5523239615781086</v>
      </c>
      <c r="S829" s="202">
        <v>2.5669658406702922</v>
      </c>
      <c r="T829" s="202">
        <v>2.6228555613870759</v>
      </c>
      <c r="U829" s="202">
        <v>2.4485662127509826</v>
      </c>
      <c r="V829" s="202">
        <v>2.3340568487651145</v>
      </c>
      <c r="W829" s="202">
        <v>6.9778823179941192</v>
      </c>
      <c r="X829" s="202">
        <v>4.3750738604969373</v>
      </c>
      <c r="Y829" s="202">
        <v>3.1154834998338501</v>
      </c>
      <c r="Z829" s="202">
        <v>8.817454479357572</v>
      </c>
      <c r="AA829" s="202">
        <v>2.6019114821346663</v>
      </c>
      <c r="AB829" s="202">
        <v>2.6025675276058626</v>
      </c>
      <c r="AC829" s="202">
        <v>7.2624333469371223</v>
      </c>
      <c r="AD829" s="202">
        <v>3.0354008594129862</v>
      </c>
      <c r="AE829" s="202">
        <v>2.6439904964710621</v>
      </c>
      <c r="AF829" s="202">
        <v>2.9540554516142472</v>
      </c>
      <c r="AG829" s="202">
        <v>6.9903878002175386</v>
      </c>
      <c r="AH829" s="202">
        <v>7.3850697374943675</v>
      </c>
      <c r="AI829" s="202">
        <v>2.815930053757854</v>
      </c>
      <c r="AJ829" s="656">
        <v>2.9778569421483065</v>
      </c>
    </row>
    <row r="830" spans="1:36" ht="15" customHeight="1" x14ac:dyDescent="0.2">
      <c r="A830" s="165"/>
      <c r="B830" s="230"/>
      <c r="C830" s="230"/>
      <c r="D830" s="230" t="s">
        <v>18</v>
      </c>
      <c r="E830" s="230"/>
      <c r="F830" s="230"/>
      <c r="G830" s="198">
        <v>6.700538801476065</v>
      </c>
      <c r="H830" s="198">
        <v>12.725993196286083</v>
      </c>
      <c r="I830" s="198">
        <v>7.180936869187879</v>
      </c>
      <c r="J830" s="198">
        <v>10.643405671307123</v>
      </c>
      <c r="K830" s="198">
        <v>14.423777992626155</v>
      </c>
      <c r="L830" s="198">
        <v>8.8429073609022666</v>
      </c>
      <c r="M830" s="198">
        <v>20.488034417520755</v>
      </c>
      <c r="N830" s="198">
        <v>10.177697990507273</v>
      </c>
      <c r="O830" s="198">
        <v>19.355600347618552</v>
      </c>
      <c r="P830" s="198">
        <v>11.686305065130597</v>
      </c>
      <c r="Q830" s="198">
        <v>5.4842465655501256</v>
      </c>
      <c r="R830" s="198">
        <v>13.439809039904734</v>
      </c>
      <c r="S830" s="198">
        <v>16.396386392004729</v>
      </c>
      <c r="T830" s="198">
        <v>11.099350466330488</v>
      </c>
      <c r="U830" s="198">
        <v>12.448538310995811</v>
      </c>
      <c r="V830" s="198">
        <v>12.274769079611836</v>
      </c>
      <c r="W830" s="198">
        <v>20.653399171465253</v>
      </c>
      <c r="X830" s="198">
        <v>10.643405671307123</v>
      </c>
      <c r="Y830" s="198">
        <v>16.83637547037852</v>
      </c>
      <c r="Z830" s="198">
        <v>21.017686317880408</v>
      </c>
      <c r="AA830" s="198">
        <v>7.246215071920231</v>
      </c>
      <c r="AB830" s="198">
        <v>14.280846090171471</v>
      </c>
      <c r="AC830" s="198">
        <v>20.181639334996046</v>
      </c>
      <c r="AD830" s="198">
        <v>13.062281493399194</v>
      </c>
      <c r="AE830" s="198">
        <v>9.3908580662240482</v>
      </c>
      <c r="AF830" s="198">
        <v>12.383210991520787</v>
      </c>
      <c r="AG830" s="198">
        <v>17.946687692432278</v>
      </c>
      <c r="AH830" s="198">
        <v>17.656705749158792</v>
      </c>
      <c r="AI830" s="198">
        <v>8.4988001907951674</v>
      </c>
      <c r="AJ830" s="657">
        <v>10.548401216886893</v>
      </c>
    </row>
    <row r="831" spans="1:36" ht="15" customHeight="1" x14ac:dyDescent="0.2">
      <c r="A831" s="165"/>
      <c r="B831" s="216"/>
      <c r="C831" s="216"/>
      <c r="D831" s="216" t="s">
        <v>19</v>
      </c>
      <c r="E831" s="216"/>
      <c r="F831" s="216"/>
      <c r="G831" s="202">
        <v>0</v>
      </c>
      <c r="H831" s="202">
        <v>0</v>
      </c>
      <c r="I831" s="202">
        <v>0</v>
      </c>
      <c r="J831" s="202">
        <v>0</v>
      </c>
      <c r="K831" s="202">
        <v>0</v>
      </c>
      <c r="L831" s="202">
        <v>0</v>
      </c>
      <c r="M831" s="202">
        <v>0</v>
      </c>
      <c r="N831" s="202">
        <v>0</v>
      </c>
      <c r="O831" s="202">
        <v>0</v>
      </c>
      <c r="P831" s="202">
        <v>0</v>
      </c>
      <c r="Q831" s="202">
        <v>0</v>
      </c>
      <c r="R831" s="202">
        <v>0</v>
      </c>
      <c r="S831" s="202">
        <v>0</v>
      </c>
      <c r="T831" s="202">
        <v>0</v>
      </c>
      <c r="U831" s="202">
        <v>0</v>
      </c>
      <c r="V831" s="202">
        <v>0</v>
      </c>
      <c r="W831" s="202">
        <v>0</v>
      </c>
      <c r="X831" s="202">
        <v>0</v>
      </c>
      <c r="Y831" s="202">
        <v>0</v>
      </c>
      <c r="Z831" s="202">
        <v>0</v>
      </c>
      <c r="AA831" s="202">
        <v>0</v>
      </c>
      <c r="AB831" s="202">
        <v>0</v>
      </c>
      <c r="AC831" s="202">
        <v>0</v>
      </c>
      <c r="AD831" s="202">
        <v>0</v>
      </c>
      <c r="AE831" s="202">
        <v>0</v>
      </c>
      <c r="AF831" s="202">
        <v>0</v>
      </c>
      <c r="AG831" s="202">
        <v>0</v>
      </c>
      <c r="AH831" s="202">
        <v>0</v>
      </c>
      <c r="AI831" s="202">
        <v>0</v>
      </c>
      <c r="AJ831" s="656">
        <v>0</v>
      </c>
    </row>
    <row r="832" spans="1:36" ht="15" customHeight="1" x14ac:dyDescent="0.2">
      <c r="A832" s="165"/>
      <c r="B832" s="216"/>
      <c r="C832" s="216"/>
      <c r="D832" s="216" t="s">
        <v>20</v>
      </c>
      <c r="E832" s="216"/>
      <c r="F832" s="216"/>
      <c r="G832" s="202">
        <v>0</v>
      </c>
      <c r="H832" s="202">
        <v>0</v>
      </c>
      <c r="I832" s="202">
        <v>0</v>
      </c>
      <c r="J832" s="202">
        <v>0</v>
      </c>
      <c r="K832" s="202">
        <v>0</v>
      </c>
      <c r="L832" s="202">
        <v>0</v>
      </c>
      <c r="M832" s="202">
        <v>0</v>
      </c>
      <c r="N832" s="202">
        <v>0</v>
      </c>
      <c r="O832" s="202">
        <v>0</v>
      </c>
      <c r="P832" s="202">
        <v>0</v>
      </c>
      <c r="Q832" s="202">
        <v>0</v>
      </c>
      <c r="R832" s="202">
        <v>0</v>
      </c>
      <c r="S832" s="202">
        <v>0</v>
      </c>
      <c r="T832" s="202">
        <v>0</v>
      </c>
      <c r="U832" s="202">
        <v>0</v>
      </c>
      <c r="V832" s="202">
        <v>0</v>
      </c>
      <c r="W832" s="202">
        <v>0</v>
      </c>
      <c r="X832" s="202">
        <v>0</v>
      </c>
      <c r="Y832" s="202">
        <v>0</v>
      </c>
      <c r="Z832" s="202">
        <v>0</v>
      </c>
      <c r="AA832" s="202">
        <v>0</v>
      </c>
      <c r="AB832" s="202">
        <v>0</v>
      </c>
      <c r="AC832" s="202">
        <v>0</v>
      </c>
      <c r="AD832" s="202">
        <v>0</v>
      </c>
      <c r="AE832" s="202">
        <v>0</v>
      </c>
      <c r="AF832" s="202">
        <v>0</v>
      </c>
      <c r="AG832" s="202">
        <v>0</v>
      </c>
      <c r="AH832" s="202">
        <v>0</v>
      </c>
      <c r="AI832" s="202">
        <v>0</v>
      </c>
      <c r="AJ832" s="656">
        <v>0</v>
      </c>
    </row>
    <row r="833" spans="1:36" ht="15" customHeight="1" x14ac:dyDescent="0.2">
      <c r="A833" s="165"/>
      <c r="B833" s="216"/>
      <c r="C833" s="216"/>
      <c r="D833" s="216" t="s">
        <v>22</v>
      </c>
      <c r="E833" s="216"/>
      <c r="F833" s="216"/>
      <c r="G833" s="202">
        <v>0</v>
      </c>
      <c r="H833" s="202">
        <v>0</v>
      </c>
      <c r="I833" s="202">
        <v>0</v>
      </c>
      <c r="J833" s="202">
        <v>0</v>
      </c>
      <c r="K833" s="202">
        <v>0</v>
      </c>
      <c r="L833" s="202">
        <v>0</v>
      </c>
      <c r="M833" s="202">
        <v>0</v>
      </c>
      <c r="N833" s="202">
        <v>0</v>
      </c>
      <c r="O833" s="202">
        <v>0</v>
      </c>
      <c r="P833" s="202">
        <v>0</v>
      </c>
      <c r="Q833" s="202">
        <v>0</v>
      </c>
      <c r="R833" s="202">
        <v>0</v>
      </c>
      <c r="S833" s="202">
        <v>0</v>
      </c>
      <c r="T833" s="202">
        <v>0</v>
      </c>
      <c r="U833" s="202">
        <v>0</v>
      </c>
      <c r="V833" s="202">
        <v>0</v>
      </c>
      <c r="W833" s="202">
        <v>0</v>
      </c>
      <c r="X833" s="202">
        <v>0</v>
      </c>
      <c r="Y833" s="202">
        <v>0</v>
      </c>
      <c r="Z833" s="202">
        <v>0</v>
      </c>
      <c r="AA833" s="202">
        <v>0</v>
      </c>
      <c r="AB833" s="202">
        <v>0</v>
      </c>
      <c r="AC833" s="202">
        <v>0</v>
      </c>
      <c r="AD833" s="202">
        <v>0</v>
      </c>
      <c r="AE833" s="202">
        <v>0</v>
      </c>
      <c r="AF833" s="202">
        <v>0</v>
      </c>
      <c r="AG833" s="202">
        <v>0</v>
      </c>
      <c r="AH833" s="202">
        <v>0</v>
      </c>
      <c r="AI833" s="202">
        <v>0</v>
      </c>
      <c r="AJ833" s="656">
        <v>0</v>
      </c>
    </row>
    <row r="834" spans="1:36" ht="15" customHeight="1" x14ac:dyDescent="0.2">
      <c r="A834" s="165"/>
      <c r="B834" s="216"/>
      <c r="C834" s="216"/>
      <c r="D834" s="216" t="s">
        <v>566</v>
      </c>
      <c r="E834" s="216"/>
      <c r="F834" s="216"/>
      <c r="G834" s="202">
        <v>0</v>
      </c>
      <c r="H834" s="202">
        <v>0</v>
      </c>
      <c r="I834" s="202">
        <v>0</v>
      </c>
      <c r="J834" s="202">
        <v>0</v>
      </c>
      <c r="K834" s="202">
        <v>0</v>
      </c>
      <c r="L834" s="202">
        <v>0</v>
      </c>
      <c r="M834" s="202">
        <v>0</v>
      </c>
      <c r="N834" s="202">
        <v>0</v>
      </c>
      <c r="O834" s="202">
        <v>0</v>
      </c>
      <c r="P834" s="202">
        <v>0</v>
      </c>
      <c r="Q834" s="202">
        <v>0</v>
      </c>
      <c r="R834" s="202">
        <v>0</v>
      </c>
      <c r="S834" s="202">
        <v>0</v>
      </c>
      <c r="T834" s="202">
        <v>0</v>
      </c>
      <c r="U834" s="202">
        <v>0</v>
      </c>
      <c r="V834" s="202">
        <v>0</v>
      </c>
      <c r="W834" s="202">
        <v>0</v>
      </c>
      <c r="X834" s="202">
        <v>0</v>
      </c>
      <c r="Y834" s="202">
        <v>0</v>
      </c>
      <c r="Z834" s="202">
        <v>0</v>
      </c>
      <c r="AA834" s="202">
        <v>0</v>
      </c>
      <c r="AB834" s="202">
        <v>0</v>
      </c>
      <c r="AC834" s="202">
        <v>0</v>
      </c>
      <c r="AD834" s="202">
        <v>0</v>
      </c>
      <c r="AE834" s="202">
        <v>0</v>
      </c>
      <c r="AF834" s="202">
        <v>0</v>
      </c>
      <c r="AG834" s="202">
        <v>0</v>
      </c>
      <c r="AH834" s="202">
        <v>0</v>
      </c>
      <c r="AI834" s="202">
        <v>0</v>
      </c>
      <c r="AJ834" s="656">
        <v>0</v>
      </c>
    </row>
    <row r="835" spans="1:36" ht="15" customHeight="1" x14ac:dyDescent="0.2">
      <c r="A835" s="165"/>
      <c r="B835" s="216"/>
      <c r="C835" s="216"/>
      <c r="D835" s="216" t="s">
        <v>26</v>
      </c>
      <c r="E835" s="216"/>
      <c r="F835" s="216"/>
      <c r="G835" s="202">
        <v>0</v>
      </c>
      <c r="H835" s="202">
        <v>0</v>
      </c>
      <c r="I835" s="202">
        <v>0</v>
      </c>
      <c r="J835" s="202">
        <v>0</v>
      </c>
      <c r="K835" s="202">
        <v>0</v>
      </c>
      <c r="L835" s="202">
        <v>0</v>
      </c>
      <c r="M835" s="202">
        <v>0</v>
      </c>
      <c r="N835" s="202">
        <v>0</v>
      </c>
      <c r="O835" s="202">
        <v>0</v>
      </c>
      <c r="P835" s="202">
        <v>0</v>
      </c>
      <c r="Q835" s="202">
        <v>0</v>
      </c>
      <c r="R835" s="202">
        <v>0</v>
      </c>
      <c r="S835" s="202">
        <v>0</v>
      </c>
      <c r="T835" s="202">
        <v>0</v>
      </c>
      <c r="U835" s="202">
        <v>0</v>
      </c>
      <c r="V835" s="202">
        <v>0</v>
      </c>
      <c r="W835" s="202">
        <v>0</v>
      </c>
      <c r="X835" s="202">
        <v>0</v>
      </c>
      <c r="Y835" s="202">
        <v>0</v>
      </c>
      <c r="Z835" s="202">
        <v>0</v>
      </c>
      <c r="AA835" s="202">
        <v>0</v>
      </c>
      <c r="AB835" s="202">
        <v>0</v>
      </c>
      <c r="AC835" s="202">
        <v>0</v>
      </c>
      <c r="AD835" s="202">
        <v>0</v>
      </c>
      <c r="AE835" s="202">
        <v>0</v>
      </c>
      <c r="AF835" s="202">
        <v>0</v>
      </c>
      <c r="AG835" s="202">
        <v>0</v>
      </c>
      <c r="AH835" s="202">
        <v>0</v>
      </c>
      <c r="AI835" s="202">
        <v>0</v>
      </c>
      <c r="AJ835" s="656">
        <v>0</v>
      </c>
    </row>
    <row r="836" spans="1:36" ht="15" customHeight="1" x14ac:dyDescent="0.2">
      <c r="A836" s="165"/>
      <c r="B836" s="216"/>
      <c r="C836" s="216"/>
      <c r="D836" s="216" t="s">
        <v>567</v>
      </c>
      <c r="E836" s="216"/>
      <c r="F836" s="216"/>
      <c r="G836" s="202">
        <v>0</v>
      </c>
      <c r="H836" s="202">
        <v>0</v>
      </c>
      <c r="I836" s="202">
        <v>0</v>
      </c>
      <c r="J836" s="202">
        <v>0</v>
      </c>
      <c r="K836" s="202">
        <v>0</v>
      </c>
      <c r="L836" s="202">
        <v>0</v>
      </c>
      <c r="M836" s="202">
        <v>0</v>
      </c>
      <c r="N836" s="202">
        <v>0</v>
      </c>
      <c r="O836" s="202">
        <v>0</v>
      </c>
      <c r="P836" s="202">
        <v>0</v>
      </c>
      <c r="Q836" s="202">
        <v>0</v>
      </c>
      <c r="R836" s="202">
        <v>0</v>
      </c>
      <c r="S836" s="202">
        <v>0</v>
      </c>
      <c r="T836" s="202">
        <v>0</v>
      </c>
      <c r="U836" s="202">
        <v>0</v>
      </c>
      <c r="V836" s="202">
        <v>0</v>
      </c>
      <c r="W836" s="202">
        <v>0</v>
      </c>
      <c r="X836" s="202">
        <v>0</v>
      </c>
      <c r="Y836" s="202">
        <v>0</v>
      </c>
      <c r="Z836" s="202">
        <v>0</v>
      </c>
      <c r="AA836" s="202">
        <v>0</v>
      </c>
      <c r="AB836" s="202">
        <v>0</v>
      </c>
      <c r="AC836" s="202">
        <v>0</v>
      </c>
      <c r="AD836" s="202">
        <v>0</v>
      </c>
      <c r="AE836" s="202">
        <v>0</v>
      </c>
      <c r="AF836" s="202">
        <v>0</v>
      </c>
      <c r="AG836" s="202">
        <v>0</v>
      </c>
      <c r="AH836" s="202">
        <v>0</v>
      </c>
      <c r="AI836" s="202">
        <v>0</v>
      </c>
      <c r="AJ836" s="656">
        <v>0</v>
      </c>
    </row>
    <row r="837" spans="1:36" ht="15" customHeight="1" x14ac:dyDescent="0.2">
      <c r="A837" s="165"/>
      <c r="B837" s="216"/>
      <c r="C837" s="216"/>
      <c r="D837" s="216"/>
      <c r="E837" s="216"/>
      <c r="F837" s="216"/>
      <c r="G837" s="202"/>
      <c r="H837" s="202"/>
      <c r="I837" s="202"/>
      <c r="J837" s="202"/>
      <c r="K837" s="202"/>
      <c r="L837" s="202"/>
      <c r="M837" s="202"/>
      <c r="N837" s="202"/>
      <c r="O837" s="202"/>
      <c r="P837" s="202"/>
      <c r="Q837" s="202"/>
      <c r="R837" s="202"/>
      <c r="S837" s="202"/>
      <c r="T837" s="202"/>
      <c r="U837" s="202"/>
      <c r="V837" s="202"/>
      <c r="W837" s="202"/>
      <c r="X837" s="202"/>
      <c r="Y837" s="202"/>
      <c r="Z837" s="202"/>
      <c r="AA837" s="202"/>
      <c r="AB837" s="202"/>
      <c r="AC837" s="202"/>
      <c r="AD837" s="202"/>
      <c r="AE837" s="202"/>
      <c r="AF837" s="202"/>
      <c r="AG837" s="202"/>
      <c r="AH837" s="202"/>
      <c r="AI837" s="202"/>
      <c r="AJ837" s="656"/>
    </row>
    <row r="838" spans="1:36" ht="15" customHeight="1" x14ac:dyDescent="0.2">
      <c r="A838" s="165"/>
      <c r="B838" s="231"/>
      <c r="C838" s="231"/>
      <c r="D838" s="231" t="s">
        <v>45</v>
      </c>
      <c r="E838" s="231"/>
      <c r="F838" s="231"/>
      <c r="G838" s="228">
        <v>6.3152382971308976</v>
      </c>
      <c r="H838" s="228">
        <v>9.2142054256296966</v>
      </c>
      <c r="I838" s="228">
        <v>7.1869589844144759</v>
      </c>
      <c r="J838" s="228">
        <v>9.0982923343971525</v>
      </c>
      <c r="K838" s="228">
        <v>11.078343759839372</v>
      </c>
      <c r="L838" s="228">
        <v>7.8834318536481334</v>
      </c>
      <c r="M838" s="228">
        <v>14.496007660754</v>
      </c>
      <c r="N838" s="228">
        <v>8.3608025762569298</v>
      </c>
      <c r="O838" s="228">
        <v>13.90557126312747</v>
      </c>
      <c r="P838" s="228">
        <v>9.4538442677095524</v>
      </c>
      <c r="Q838" s="228">
        <v>5.1195977038982665</v>
      </c>
      <c r="R838" s="228">
        <v>9.830764278380979</v>
      </c>
      <c r="S838" s="228">
        <v>12.370049437194186</v>
      </c>
      <c r="T838" s="228">
        <v>9.0204302497601123</v>
      </c>
      <c r="U838" s="228">
        <v>9.5700715600721722</v>
      </c>
      <c r="V838" s="228">
        <v>9.2328872296889113</v>
      </c>
      <c r="W838" s="228">
        <v>13.977976362946109</v>
      </c>
      <c r="X838" s="228">
        <v>9.0982923343971525</v>
      </c>
      <c r="Y838" s="228">
        <v>11.036509464563816</v>
      </c>
      <c r="Z838" s="228">
        <v>15.696047269865371</v>
      </c>
      <c r="AA838" s="228">
        <v>7.344357048685338</v>
      </c>
      <c r="AB838" s="228">
        <v>10.692195815202904</v>
      </c>
      <c r="AC838" s="228">
        <v>14.970893056850498</v>
      </c>
      <c r="AD838" s="228">
        <v>9.5428201563893662</v>
      </c>
      <c r="AE838" s="228">
        <v>8.9630420934715431</v>
      </c>
      <c r="AF838" s="228">
        <v>10.00566764541383</v>
      </c>
      <c r="AG838" s="228">
        <v>11.641177459953983</v>
      </c>
      <c r="AH838" s="228">
        <v>15.628716117792827</v>
      </c>
      <c r="AI838" s="228">
        <v>8.268309184715628</v>
      </c>
      <c r="AJ838" s="659">
        <v>9.1480407395454133</v>
      </c>
    </row>
    <row r="839" spans="1:36" ht="15" customHeight="1" x14ac:dyDescent="0.2">
      <c r="A839" s="165"/>
      <c r="B839" s="205"/>
      <c r="C839" s="205"/>
      <c r="D839" s="205" t="s">
        <v>568</v>
      </c>
      <c r="E839" s="205"/>
      <c r="F839" s="205"/>
      <c r="G839" s="197" t="s">
        <v>543</v>
      </c>
      <c r="H839" s="197" t="s">
        <v>543</v>
      </c>
      <c r="I839" s="197" t="s">
        <v>543</v>
      </c>
      <c r="J839" s="197" t="s">
        <v>543</v>
      </c>
      <c r="K839" s="197" t="s">
        <v>543</v>
      </c>
      <c r="L839" s="197" t="s">
        <v>543</v>
      </c>
      <c r="M839" s="197" t="s">
        <v>543</v>
      </c>
      <c r="N839" s="197" t="s">
        <v>543</v>
      </c>
      <c r="O839" s="197" t="s">
        <v>543</v>
      </c>
      <c r="P839" s="197" t="s">
        <v>543</v>
      </c>
      <c r="Q839" s="197" t="s">
        <v>543</v>
      </c>
      <c r="R839" s="197" t="s">
        <v>543</v>
      </c>
      <c r="S839" s="197" t="s">
        <v>543</v>
      </c>
      <c r="T839" s="197" t="s">
        <v>543</v>
      </c>
      <c r="U839" s="197" t="s">
        <v>543</v>
      </c>
      <c r="V839" s="197" t="s">
        <v>543</v>
      </c>
      <c r="W839" s="197" t="s">
        <v>543</v>
      </c>
      <c r="X839" s="197" t="s">
        <v>543</v>
      </c>
      <c r="Y839" s="197" t="s">
        <v>543</v>
      </c>
      <c r="Z839" s="197" t="s">
        <v>543</v>
      </c>
      <c r="AA839" s="197" t="s">
        <v>543</v>
      </c>
      <c r="AB839" s="197" t="s">
        <v>543</v>
      </c>
      <c r="AC839" s="197" t="s">
        <v>543</v>
      </c>
      <c r="AD839" s="197" t="s">
        <v>543</v>
      </c>
      <c r="AE839" s="197" t="s">
        <v>543</v>
      </c>
      <c r="AF839" s="197" t="s">
        <v>543</v>
      </c>
      <c r="AG839" s="197" t="s">
        <v>543</v>
      </c>
      <c r="AH839" s="197" t="s">
        <v>543</v>
      </c>
      <c r="AI839" s="197" t="s">
        <v>543</v>
      </c>
      <c r="AJ839" s="658" t="s">
        <v>543</v>
      </c>
    </row>
    <row r="840" spans="1:36" ht="15" customHeight="1" x14ac:dyDescent="0.2">
      <c r="A840" s="165"/>
      <c r="B840" s="203"/>
      <c r="C840" s="203"/>
      <c r="D840" s="203" t="s">
        <v>28</v>
      </c>
      <c r="E840" s="203"/>
      <c r="F840" s="203"/>
      <c r="G840" s="202"/>
      <c r="H840" s="202"/>
      <c r="I840" s="202"/>
      <c r="J840" s="202"/>
      <c r="K840" s="202"/>
      <c r="L840" s="202"/>
      <c r="M840" s="202"/>
      <c r="N840" s="202"/>
      <c r="O840" s="202"/>
      <c r="P840" s="202"/>
      <c r="Q840" s="202"/>
      <c r="R840" s="202"/>
      <c r="S840" s="202"/>
      <c r="T840" s="202"/>
      <c r="U840" s="202"/>
      <c r="V840" s="202"/>
      <c r="W840" s="202"/>
      <c r="X840" s="202"/>
      <c r="Y840" s="202"/>
      <c r="Z840" s="202"/>
      <c r="AA840" s="202"/>
      <c r="AB840" s="202"/>
      <c r="AC840" s="202"/>
      <c r="AD840" s="202"/>
      <c r="AE840" s="202"/>
      <c r="AF840" s="202"/>
      <c r="AG840" s="202"/>
      <c r="AH840" s="202"/>
      <c r="AI840" s="202"/>
      <c r="AJ840" s="656"/>
    </row>
    <row r="841" spans="1:36" ht="15" customHeight="1" x14ac:dyDescent="0.2">
      <c r="A841" s="165"/>
      <c r="B841" s="201"/>
      <c r="C841" s="201"/>
      <c r="D841" s="201" t="s">
        <v>15</v>
      </c>
      <c r="E841" s="201"/>
      <c r="F841" s="201"/>
      <c r="G841" s="202">
        <v>0</v>
      </c>
      <c r="H841" s="202">
        <v>0</v>
      </c>
      <c r="I841" s="202">
        <v>0</v>
      </c>
      <c r="J841" s="202">
        <v>0</v>
      </c>
      <c r="K841" s="202">
        <v>0</v>
      </c>
      <c r="L841" s="202">
        <v>0</v>
      </c>
      <c r="M841" s="202">
        <v>0</v>
      </c>
      <c r="N841" s="202">
        <v>0</v>
      </c>
      <c r="O841" s="202">
        <v>0</v>
      </c>
      <c r="P841" s="202">
        <v>0</v>
      </c>
      <c r="Q841" s="202">
        <v>0</v>
      </c>
      <c r="R841" s="202">
        <v>0</v>
      </c>
      <c r="S841" s="202">
        <v>0</v>
      </c>
      <c r="T841" s="202">
        <v>0</v>
      </c>
      <c r="U841" s="202">
        <v>0</v>
      </c>
      <c r="V841" s="202">
        <v>0</v>
      </c>
      <c r="W841" s="202">
        <v>0</v>
      </c>
      <c r="X841" s="202">
        <v>0</v>
      </c>
      <c r="Y841" s="202">
        <v>0</v>
      </c>
      <c r="Z841" s="202">
        <v>0</v>
      </c>
      <c r="AA841" s="202">
        <v>0</v>
      </c>
      <c r="AB841" s="202">
        <v>0</v>
      </c>
      <c r="AC841" s="202">
        <v>0</v>
      </c>
      <c r="AD841" s="202">
        <v>0</v>
      </c>
      <c r="AE841" s="202">
        <v>0</v>
      </c>
      <c r="AF841" s="202">
        <v>0</v>
      </c>
      <c r="AG841" s="202">
        <v>0</v>
      </c>
      <c r="AH841" s="202">
        <v>0</v>
      </c>
      <c r="AI841" s="202">
        <v>0</v>
      </c>
      <c r="AJ841" s="656">
        <v>0</v>
      </c>
    </row>
    <row r="842" spans="1:36" ht="15" customHeight="1" x14ac:dyDescent="0.2">
      <c r="A842" s="165"/>
      <c r="B842" s="203"/>
      <c r="C842" s="203"/>
      <c r="D842" s="203" t="s">
        <v>29</v>
      </c>
      <c r="E842" s="203"/>
      <c r="F842" s="203"/>
      <c r="G842" s="202"/>
      <c r="H842" s="202"/>
      <c r="I842" s="202"/>
      <c r="J842" s="202"/>
      <c r="K842" s="202"/>
      <c r="L842" s="202"/>
      <c r="M842" s="202"/>
      <c r="N842" s="202"/>
      <c r="O842" s="202"/>
      <c r="P842" s="202"/>
      <c r="Q842" s="202"/>
      <c r="R842" s="202"/>
      <c r="S842" s="202"/>
      <c r="T842" s="202"/>
      <c r="U842" s="202"/>
      <c r="V842" s="202"/>
      <c r="W842" s="202"/>
      <c r="X842" s="202"/>
      <c r="Y842" s="202"/>
      <c r="Z842" s="202"/>
      <c r="AA842" s="202"/>
      <c r="AB842" s="202"/>
      <c r="AC842" s="202"/>
      <c r="AD842" s="202"/>
      <c r="AE842" s="202"/>
      <c r="AF842" s="202"/>
      <c r="AG842" s="202"/>
      <c r="AH842" s="202"/>
      <c r="AI842" s="202"/>
      <c r="AJ842" s="656"/>
    </row>
    <row r="843" spans="1:36" ht="15" customHeight="1" x14ac:dyDescent="0.2">
      <c r="A843" s="165"/>
      <c r="B843" s="201"/>
      <c r="C843" s="201"/>
      <c r="D843" s="201" t="s">
        <v>30</v>
      </c>
      <c r="E843" s="201"/>
      <c r="F843" s="201"/>
      <c r="G843" s="202">
        <v>1.3881469298934863</v>
      </c>
      <c r="H843" s="202">
        <v>1.6197558983983376</v>
      </c>
      <c r="I843" s="202">
        <v>1.6037100693358215</v>
      </c>
      <c r="J843" s="202">
        <v>1.5587776377613052</v>
      </c>
      <c r="K843" s="202">
        <v>1.6042167164413224</v>
      </c>
      <c r="L843" s="202">
        <v>1.6819128984891198</v>
      </c>
      <c r="M843" s="202">
        <v>2.1498924088857461</v>
      </c>
      <c r="N843" s="202">
        <v>1.3016073938832713</v>
      </c>
      <c r="O843" s="202">
        <v>2.0931306456110086</v>
      </c>
      <c r="P843" s="202">
        <v>1.459040631886297</v>
      </c>
      <c r="Q843" s="202">
        <v>1.4037276513491319</v>
      </c>
      <c r="R843" s="202">
        <v>1.3996092329079521</v>
      </c>
      <c r="S843" s="202">
        <v>1.9295955035515391</v>
      </c>
      <c r="T843" s="202">
        <v>1.5518688389936861</v>
      </c>
      <c r="U843" s="202">
        <v>1.807804787084071</v>
      </c>
      <c r="V843" s="202">
        <v>1.775135294691033</v>
      </c>
      <c r="W843" s="202">
        <v>1.9556161017924245</v>
      </c>
      <c r="X843" s="202">
        <v>1.5587776377613052</v>
      </c>
      <c r="Y843" s="202">
        <v>2.2289938821075692</v>
      </c>
      <c r="Z843" s="202">
        <v>2.0899806975044233</v>
      </c>
      <c r="AA843" s="202">
        <v>1.7788772609180343</v>
      </c>
      <c r="AB843" s="202">
        <v>1.8465588438548912</v>
      </c>
      <c r="AC843" s="202">
        <v>1.8566409763169163</v>
      </c>
      <c r="AD843" s="202">
        <v>1.74809596920189</v>
      </c>
      <c r="AE843" s="202">
        <v>1.5822671852921819</v>
      </c>
      <c r="AF843" s="202">
        <v>1.9901454811778545</v>
      </c>
      <c r="AG843" s="202">
        <v>1.9668448118136013</v>
      </c>
      <c r="AH843" s="202">
        <v>2.0228227148104096</v>
      </c>
      <c r="AI843" s="202">
        <v>1.7972715199866307</v>
      </c>
      <c r="AJ843" s="656">
        <v>1.8143172509941534</v>
      </c>
    </row>
    <row r="844" spans="1:36" ht="15" customHeight="1" x14ac:dyDescent="0.2">
      <c r="A844" s="165"/>
      <c r="B844" s="216"/>
      <c r="C844" s="216"/>
      <c r="D844" s="216" t="s">
        <v>31</v>
      </c>
      <c r="E844" s="216"/>
      <c r="F844" s="216"/>
      <c r="G844" s="202"/>
      <c r="H844" s="202"/>
      <c r="I844" s="202"/>
      <c r="J844" s="202"/>
      <c r="K844" s="202"/>
      <c r="L844" s="202"/>
      <c r="M844" s="202"/>
      <c r="N844" s="202"/>
      <c r="O844" s="202"/>
      <c r="P844" s="202"/>
      <c r="Q844" s="202"/>
      <c r="R844" s="202"/>
      <c r="S844" s="202"/>
      <c r="T844" s="202"/>
      <c r="U844" s="202"/>
      <c r="V844" s="202"/>
      <c r="W844" s="202"/>
      <c r="X844" s="202"/>
      <c r="Y844" s="202"/>
      <c r="Z844" s="202"/>
      <c r="AA844" s="202"/>
      <c r="AB844" s="202"/>
      <c r="AC844" s="202"/>
      <c r="AD844" s="202"/>
      <c r="AE844" s="202"/>
      <c r="AF844" s="202"/>
      <c r="AG844" s="202"/>
      <c r="AH844" s="202"/>
      <c r="AI844" s="202"/>
      <c r="AJ844" s="656"/>
    </row>
    <row r="845" spans="1:36" ht="15" customHeight="1" x14ac:dyDescent="0.2">
      <c r="A845" s="165"/>
      <c r="B845" s="200"/>
      <c r="C845" s="200"/>
      <c r="D845" s="200" t="s">
        <v>26</v>
      </c>
      <c r="E845" s="200"/>
      <c r="F845" s="200"/>
      <c r="G845" s="202">
        <v>4.1410342209068425</v>
      </c>
      <c r="H845" s="202">
        <v>5.1983580065882409</v>
      </c>
      <c r="I845" s="202">
        <v>4.1647398414715857</v>
      </c>
      <c r="J845" s="202">
        <v>3.4822558699177004</v>
      </c>
      <c r="K845" s="202">
        <v>4.6545843588033113</v>
      </c>
      <c r="L845" s="202">
        <v>4.7593151314535884</v>
      </c>
      <c r="M845" s="202">
        <v>5.4527750265641455</v>
      </c>
      <c r="N845" s="202">
        <v>4.1920506525778105</v>
      </c>
      <c r="O845" s="202">
        <v>5.3588694071815297</v>
      </c>
      <c r="P845" s="202">
        <v>4.6433163321743027</v>
      </c>
      <c r="Q845" s="202">
        <v>4.5912400110668852</v>
      </c>
      <c r="R845" s="202">
        <v>4.6666964304162253</v>
      </c>
      <c r="S845" s="202">
        <v>5.1929394869607517</v>
      </c>
      <c r="T845" s="202">
        <v>3.4815146368559904</v>
      </c>
      <c r="U845" s="202">
        <v>5.6576856589279751</v>
      </c>
      <c r="V845" s="202">
        <v>5.0864836863914764</v>
      </c>
      <c r="W845" s="202">
        <v>5.4048249642746597</v>
      </c>
      <c r="X845" s="202">
        <v>3.4822558699177004</v>
      </c>
      <c r="Y845" s="202">
        <v>6.3162558538260161</v>
      </c>
      <c r="Z845" s="202">
        <v>5.279032159250491</v>
      </c>
      <c r="AA845" s="202">
        <v>4.4233250744092487</v>
      </c>
      <c r="AB845" s="202">
        <v>4.6462835676456269</v>
      </c>
      <c r="AC845" s="202">
        <v>5.1560289290140187</v>
      </c>
      <c r="AD845" s="202">
        <v>5.1808385621184687</v>
      </c>
      <c r="AE845" s="202">
        <v>4.2686067597027915</v>
      </c>
      <c r="AF845" s="202">
        <v>4.4598533286689053</v>
      </c>
      <c r="AG845" s="202">
        <v>5.5820269562236868</v>
      </c>
      <c r="AH845" s="202">
        <v>2.3499334241561356</v>
      </c>
      <c r="AI845" s="202">
        <v>2.6720482651030411</v>
      </c>
      <c r="AJ845" s="656">
        <v>2.6124837574679751</v>
      </c>
    </row>
    <row r="846" spans="1:36" ht="15" customHeight="1" x14ac:dyDescent="0.2">
      <c r="A846" s="165"/>
      <c r="B846" s="200"/>
      <c r="C846" s="200"/>
      <c r="D846" s="200" t="s">
        <v>32</v>
      </c>
      <c r="E846" s="200"/>
      <c r="F846" s="200"/>
      <c r="G846" s="202">
        <v>0.43563116096713372</v>
      </c>
      <c r="H846" s="202">
        <v>0</v>
      </c>
      <c r="I846" s="202">
        <v>0.38816658432425927</v>
      </c>
      <c r="J846" s="202">
        <v>1.511713685129757</v>
      </c>
      <c r="K846" s="202">
        <v>0</v>
      </c>
      <c r="L846" s="202">
        <v>0.39161203825425817</v>
      </c>
      <c r="M846" s="202">
        <v>0</v>
      </c>
      <c r="N846" s="202">
        <v>0.57403809781533721</v>
      </c>
      <c r="O846" s="202">
        <v>0</v>
      </c>
      <c r="P846" s="202">
        <v>0</v>
      </c>
      <c r="Q846" s="202">
        <v>4.2782880985145738E-2</v>
      </c>
      <c r="R846" s="202">
        <v>9.5295190821726647E-2</v>
      </c>
      <c r="S846" s="202">
        <v>0</v>
      </c>
      <c r="T846" s="202">
        <v>0.82139333614514809</v>
      </c>
      <c r="U846" s="202">
        <v>0</v>
      </c>
      <c r="V846" s="202">
        <v>0.42730387721386986</v>
      </c>
      <c r="W846" s="202">
        <v>0</v>
      </c>
      <c r="X846" s="202">
        <v>1.511713685129757</v>
      </c>
      <c r="Y846" s="202">
        <v>0</v>
      </c>
      <c r="Z846" s="202">
        <v>0</v>
      </c>
      <c r="AA846" s="202">
        <v>0.91653716438097044</v>
      </c>
      <c r="AB846" s="202">
        <v>0.71508563208895592</v>
      </c>
      <c r="AC846" s="202">
        <v>0</v>
      </c>
      <c r="AD846" s="202">
        <v>0.35740732271241643</v>
      </c>
      <c r="AE846" s="202">
        <v>0.90898893302030803</v>
      </c>
      <c r="AF846" s="202">
        <v>1.1666050409326427</v>
      </c>
      <c r="AG846" s="202">
        <v>0.21346777400469416</v>
      </c>
      <c r="AH846" s="202">
        <v>2.9142767824995315</v>
      </c>
      <c r="AI846" s="202">
        <v>2.3856896989642351</v>
      </c>
      <c r="AJ846" s="656">
        <v>2.385459965141342</v>
      </c>
    </row>
    <row r="847" spans="1:36" ht="15" customHeight="1" x14ac:dyDescent="0.2">
      <c r="A847" s="165"/>
      <c r="B847" s="216"/>
      <c r="C847" s="216"/>
      <c r="D847" s="216" t="s">
        <v>33</v>
      </c>
      <c r="E847" s="216"/>
      <c r="F847" s="216"/>
      <c r="G847" s="202"/>
      <c r="H847" s="202"/>
      <c r="I847" s="202"/>
      <c r="J847" s="202"/>
      <c r="K847" s="202"/>
      <c r="L847" s="202"/>
      <c r="M847" s="202"/>
      <c r="N847" s="202"/>
      <c r="O847" s="202"/>
      <c r="P847" s="202"/>
      <c r="Q847" s="202"/>
      <c r="R847" s="202"/>
      <c r="S847" s="202"/>
      <c r="T847" s="202"/>
      <c r="U847" s="202"/>
      <c r="V847" s="202"/>
      <c r="W847" s="202"/>
      <c r="X847" s="202"/>
      <c r="Y847" s="202"/>
      <c r="Z847" s="202"/>
      <c r="AA847" s="202"/>
      <c r="AB847" s="202"/>
      <c r="AC847" s="202"/>
      <c r="AD847" s="202"/>
      <c r="AE847" s="202"/>
      <c r="AF847" s="202"/>
      <c r="AG847" s="202"/>
      <c r="AH847" s="202"/>
      <c r="AI847" s="202"/>
      <c r="AJ847" s="656"/>
    </row>
    <row r="848" spans="1:36" ht="15" customHeight="1" x14ac:dyDescent="0.2">
      <c r="A848" s="165"/>
      <c r="B848" s="200"/>
      <c r="C848" s="200"/>
      <c r="D848" s="200" t="s">
        <v>26</v>
      </c>
      <c r="E848" s="200"/>
      <c r="F848" s="200"/>
      <c r="G848" s="202">
        <v>0</v>
      </c>
      <c r="H848" s="202">
        <v>0.101985239308977</v>
      </c>
      <c r="I848" s="202">
        <v>0</v>
      </c>
      <c r="J848" s="202">
        <v>0</v>
      </c>
      <c r="K848" s="202">
        <v>0.8094486551166622</v>
      </c>
      <c r="L848" s="202">
        <v>0</v>
      </c>
      <c r="M848" s="202">
        <v>1.0196379688956672</v>
      </c>
      <c r="N848" s="202">
        <v>0</v>
      </c>
      <c r="O848" s="202">
        <v>0.8037710225589787</v>
      </c>
      <c r="P848" s="202">
        <v>0.13237303508891723</v>
      </c>
      <c r="Q848" s="202">
        <v>0</v>
      </c>
      <c r="R848" s="202">
        <v>0</v>
      </c>
      <c r="S848" s="202">
        <v>0.76217495348566244</v>
      </c>
      <c r="T848" s="202">
        <v>0</v>
      </c>
      <c r="U848" s="202">
        <v>0.10645320806962767</v>
      </c>
      <c r="V848" s="202">
        <v>0</v>
      </c>
      <c r="W848" s="202">
        <v>0.25885400330938474</v>
      </c>
      <c r="X848" s="202">
        <v>0</v>
      </c>
      <c r="Y848" s="202">
        <v>0.28196097047684054</v>
      </c>
      <c r="Z848" s="202">
        <v>0.98527256840684385</v>
      </c>
      <c r="AA848" s="202">
        <v>0</v>
      </c>
      <c r="AB848" s="202">
        <v>0</v>
      </c>
      <c r="AC848" s="202">
        <v>0.87064616138709239</v>
      </c>
      <c r="AD848" s="202">
        <v>0</v>
      </c>
      <c r="AE848" s="202">
        <v>0</v>
      </c>
      <c r="AF848" s="202">
        <v>0</v>
      </c>
      <c r="AG848" s="202">
        <v>0</v>
      </c>
      <c r="AH848" s="202">
        <v>0</v>
      </c>
      <c r="AI848" s="202">
        <v>0</v>
      </c>
      <c r="AJ848" s="656">
        <v>0</v>
      </c>
    </row>
    <row r="849" spans="1:36" ht="15" customHeight="1" x14ac:dyDescent="0.2">
      <c r="A849" s="165"/>
      <c r="B849" s="200"/>
      <c r="C849" s="200"/>
      <c r="D849" s="200" t="s">
        <v>32</v>
      </c>
      <c r="E849" s="200"/>
      <c r="F849" s="200"/>
      <c r="G849" s="202">
        <v>0.91190125010966527</v>
      </c>
      <c r="H849" s="202">
        <v>0.65313875306002422</v>
      </c>
      <c r="I849" s="202">
        <v>0.91590759291449375</v>
      </c>
      <c r="J849" s="202">
        <v>0.78616392451971495</v>
      </c>
      <c r="K849" s="202">
        <v>0</v>
      </c>
      <c r="L849" s="202">
        <v>0.8403706980152057</v>
      </c>
      <c r="M849" s="202">
        <v>0</v>
      </c>
      <c r="N849" s="202">
        <v>0.78497398595285062</v>
      </c>
      <c r="O849" s="202">
        <v>7.211102574988848E-2</v>
      </c>
      <c r="P849" s="202">
        <v>0.75424867350216029</v>
      </c>
      <c r="Q849" s="202">
        <v>0.49783867432643303</v>
      </c>
      <c r="R849" s="202">
        <v>0.85370043151489061</v>
      </c>
      <c r="S849" s="202">
        <v>0</v>
      </c>
      <c r="T849" s="202">
        <v>0.8206982910307774</v>
      </c>
      <c r="U849" s="202">
        <v>0.64346868790310796</v>
      </c>
      <c r="V849" s="202">
        <v>0.5736161187073997</v>
      </c>
      <c r="W849" s="202">
        <v>0.58219844940562626</v>
      </c>
      <c r="X849" s="202">
        <v>0.78616392451971495</v>
      </c>
      <c r="Y849" s="202">
        <v>0</v>
      </c>
      <c r="Z849" s="202">
        <v>0</v>
      </c>
      <c r="AA849" s="202">
        <v>0.84215775413989646</v>
      </c>
      <c r="AB849" s="202">
        <v>0.973854890616908</v>
      </c>
      <c r="AC849" s="202">
        <v>0</v>
      </c>
      <c r="AD849" s="202">
        <v>0.5412353294530895</v>
      </c>
      <c r="AE849" s="202">
        <v>0.70494104139482427</v>
      </c>
      <c r="AF849" s="202">
        <v>0.93533218452566957</v>
      </c>
      <c r="AG849" s="202">
        <v>0.35310380397428309</v>
      </c>
      <c r="AH849" s="202">
        <v>0.48451262289879499</v>
      </c>
      <c r="AI849" s="202">
        <v>0.79179219391001254</v>
      </c>
      <c r="AJ849" s="656">
        <v>0.82079838038336628</v>
      </c>
    </row>
    <row r="850" spans="1:36" ht="15" customHeight="1" x14ac:dyDescent="0.2">
      <c r="A850" s="165"/>
      <c r="B850" s="200"/>
      <c r="C850" s="200"/>
      <c r="D850" s="200" t="s">
        <v>30</v>
      </c>
      <c r="E850" s="200"/>
      <c r="F850" s="200"/>
      <c r="G850" s="202">
        <v>2.247033110995934E-2</v>
      </c>
      <c r="H850" s="202">
        <v>1.9045827140617519E-2</v>
      </c>
      <c r="I850" s="202">
        <v>2.256905216046089E-2</v>
      </c>
      <c r="J850" s="202">
        <v>1.9372013897928794E-2</v>
      </c>
      <c r="K850" s="202">
        <v>2.3427498289215646E-2</v>
      </c>
      <c r="L850" s="202">
        <v>2.0707733252080092E-2</v>
      </c>
      <c r="M850" s="202">
        <v>2.9510910446172461E-2</v>
      </c>
      <c r="N850" s="202">
        <v>1.9342692396730352E-2</v>
      </c>
      <c r="O850" s="202">
        <v>2.5040074613329365E-2</v>
      </c>
      <c r="P850" s="202">
        <v>2.2416795733985299E-2</v>
      </c>
      <c r="Q850" s="202">
        <v>1.2267336896525654E-2</v>
      </c>
      <c r="R850" s="202">
        <v>2.1036193735393848E-2</v>
      </c>
      <c r="S850" s="202">
        <v>2.2059277393320125E-2</v>
      </c>
      <c r="T850" s="202">
        <v>2.0222981752269321E-2</v>
      </c>
      <c r="U850" s="202">
        <v>1.8936859591539248E-2</v>
      </c>
      <c r="V850" s="202">
        <v>1.413458323016329E-2</v>
      </c>
      <c r="W850" s="202">
        <v>2.1837953836186745E-2</v>
      </c>
      <c r="X850" s="202">
        <v>1.9372013897928794E-2</v>
      </c>
      <c r="Y850" s="202">
        <v>8.1606660431349076E-3</v>
      </c>
      <c r="Z850" s="202">
        <v>2.8516288543880105E-2</v>
      </c>
      <c r="AA850" s="202">
        <v>2.0751768439913266E-2</v>
      </c>
      <c r="AB850" s="202">
        <v>2.3996942478786528E-2</v>
      </c>
      <c r="AC850" s="202">
        <v>2.519870942705877E-2</v>
      </c>
      <c r="AD850" s="202">
        <v>1.3336682080166331E-2</v>
      </c>
      <c r="AE850" s="202">
        <v>1.7370585478675798E-2</v>
      </c>
      <c r="AF850" s="202">
        <v>2.3047697194806843E-2</v>
      </c>
      <c r="AG850" s="202">
        <v>8.7008975922931702E-3</v>
      </c>
      <c r="AH850" s="202">
        <v>1.1938967143845347E-2</v>
      </c>
      <c r="AI850" s="202">
        <v>1.9510701148067806E-2</v>
      </c>
      <c r="AJ850" s="656">
        <v>2.0225448072929576E-2</v>
      </c>
    </row>
    <row r="851" spans="1:36" ht="15" customHeight="1" x14ac:dyDescent="0.2">
      <c r="A851" s="165"/>
      <c r="B851" s="216"/>
      <c r="C851" s="216"/>
      <c r="D851" s="216" t="s">
        <v>34</v>
      </c>
      <c r="E851" s="216"/>
      <c r="F851" s="216"/>
      <c r="G851" s="202" t="s">
        <v>544</v>
      </c>
      <c r="H851" s="202" t="s">
        <v>544</v>
      </c>
      <c r="I851" s="202" t="s">
        <v>544</v>
      </c>
      <c r="J851" s="202" t="s">
        <v>544</v>
      </c>
      <c r="K851" s="202" t="s">
        <v>544</v>
      </c>
      <c r="L851" s="202" t="s">
        <v>544</v>
      </c>
      <c r="M851" s="202" t="s">
        <v>544</v>
      </c>
      <c r="N851" s="202" t="s">
        <v>544</v>
      </c>
      <c r="O851" s="202" t="s">
        <v>544</v>
      </c>
      <c r="P851" s="202" t="s">
        <v>544</v>
      </c>
      <c r="Q851" s="202" t="s">
        <v>544</v>
      </c>
      <c r="R851" s="202" t="s">
        <v>544</v>
      </c>
      <c r="S851" s="202" t="s">
        <v>544</v>
      </c>
      <c r="T851" s="202" t="s">
        <v>544</v>
      </c>
      <c r="U851" s="202" t="s">
        <v>544</v>
      </c>
      <c r="V851" s="202" t="s">
        <v>544</v>
      </c>
      <c r="W851" s="202" t="s">
        <v>544</v>
      </c>
      <c r="X851" s="202" t="s">
        <v>544</v>
      </c>
      <c r="Y851" s="202" t="s">
        <v>544</v>
      </c>
      <c r="Z851" s="202" t="s">
        <v>544</v>
      </c>
      <c r="AA851" s="202" t="s">
        <v>544</v>
      </c>
      <c r="AB851" s="202" t="s">
        <v>544</v>
      </c>
      <c r="AC851" s="202" t="s">
        <v>544</v>
      </c>
      <c r="AD851" s="202" t="s">
        <v>544</v>
      </c>
      <c r="AE851" s="202" t="s">
        <v>544</v>
      </c>
      <c r="AF851" s="202" t="s">
        <v>544</v>
      </c>
      <c r="AG851" s="202" t="s">
        <v>544</v>
      </c>
      <c r="AH851" s="202" t="s">
        <v>544</v>
      </c>
      <c r="AI851" s="202" t="s">
        <v>544</v>
      </c>
      <c r="AJ851" s="656" t="s">
        <v>544</v>
      </c>
    </row>
    <row r="852" spans="1:36" ht="15" customHeight="1" x14ac:dyDescent="0.2">
      <c r="A852" s="165"/>
      <c r="B852" s="200"/>
      <c r="C852" s="200"/>
      <c r="D852" s="200" t="s">
        <v>35</v>
      </c>
      <c r="E852" s="200"/>
      <c r="F852" s="200"/>
      <c r="G852" s="202">
        <v>0</v>
      </c>
      <c r="H852" s="202">
        <v>0</v>
      </c>
      <c r="I852" s="202">
        <v>0</v>
      </c>
      <c r="J852" s="202">
        <v>0</v>
      </c>
      <c r="K852" s="202">
        <v>0</v>
      </c>
      <c r="L852" s="202">
        <v>0</v>
      </c>
      <c r="M852" s="202">
        <v>0</v>
      </c>
      <c r="N852" s="202">
        <v>0</v>
      </c>
      <c r="O852" s="202">
        <v>0</v>
      </c>
      <c r="P852" s="202">
        <v>0</v>
      </c>
      <c r="Q852" s="202">
        <v>0</v>
      </c>
      <c r="R852" s="202">
        <v>0</v>
      </c>
      <c r="S852" s="202">
        <v>0</v>
      </c>
      <c r="T852" s="202">
        <v>0</v>
      </c>
      <c r="U852" s="202">
        <v>0</v>
      </c>
      <c r="V852" s="202">
        <v>0</v>
      </c>
      <c r="W852" s="202">
        <v>0</v>
      </c>
      <c r="X852" s="202">
        <v>0</v>
      </c>
      <c r="Y852" s="202">
        <v>0</v>
      </c>
      <c r="Z852" s="202">
        <v>0</v>
      </c>
      <c r="AA852" s="202">
        <v>0</v>
      </c>
      <c r="AB852" s="202">
        <v>0</v>
      </c>
      <c r="AC852" s="202">
        <v>0</v>
      </c>
      <c r="AD852" s="202">
        <v>0</v>
      </c>
      <c r="AE852" s="202">
        <v>0</v>
      </c>
      <c r="AF852" s="202">
        <v>0</v>
      </c>
      <c r="AG852" s="202">
        <v>0</v>
      </c>
      <c r="AH852" s="202">
        <v>0</v>
      </c>
      <c r="AI852" s="202">
        <v>0</v>
      </c>
      <c r="AJ852" s="656">
        <v>0</v>
      </c>
    </row>
    <row r="853" spans="1:36" ht="15" customHeight="1" x14ac:dyDescent="0.2">
      <c r="A853" s="165"/>
      <c r="B853" s="200"/>
      <c r="C853" s="200"/>
      <c r="D853" s="200" t="s">
        <v>36</v>
      </c>
      <c r="E853" s="200"/>
      <c r="F853" s="200"/>
      <c r="G853" s="202">
        <v>0</v>
      </c>
      <c r="H853" s="202">
        <v>0</v>
      </c>
      <c r="I853" s="202">
        <v>0</v>
      </c>
      <c r="J853" s="202">
        <v>0</v>
      </c>
      <c r="K853" s="202">
        <v>0</v>
      </c>
      <c r="L853" s="202">
        <v>0</v>
      </c>
      <c r="M853" s="202">
        <v>0</v>
      </c>
      <c r="N853" s="202">
        <v>0</v>
      </c>
      <c r="O853" s="202">
        <v>0</v>
      </c>
      <c r="P853" s="202">
        <v>0</v>
      </c>
      <c r="Q853" s="202">
        <v>0</v>
      </c>
      <c r="R853" s="202">
        <v>0</v>
      </c>
      <c r="S853" s="202">
        <v>0</v>
      </c>
      <c r="T853" s="202">
        <v>0</v>
      </c>
      <c r="U853" s="202">
        <v>0</v>
      </c>
      <c r="V853" s="202">
        <v>0</v>
      </c>
      <c r="W853" s="202">
        <v>0</v>
      </c>
      <c r="X853" s="202">
        <v>0</v>
      </c>
      <c r="Y853" s="202">
        <v>0</v>
      </c>
      <c r="Z853" s="202">
        <v>0</v>
      </c>
      <c r="AA853" s="202">
        <v>0</v>
      </c>
      <c r="AB853" s="202">
        <v>0</v>
      </c>
      <c r="AC853" s="202">
        <v>0</v>
      </c>
      <c r="AD853" s="202">
        <v>0</v>
      </c>
      <c r="AE853" s="202">
        <v>0</v>
      </c>
      <c r="AF853" s="202">
        <v>0</v>
      </c>
      <c r="AG853" s="202">
        <v>0</v>
      </c>
      <c r="AH853" s="202">
        <v>0</v>
      </c>
      <c r="AI853" s="202">
        <v>0</v>
      </c>
      <c r="AJ853" s="656">
        <v>0</v>
      </c>
    </row>
    <row r="854" spans="1:36" ht="15" customHeight="1" x14ac:dyDescent="0.2">
      <c r="A854" s="33"/>
      <c r="B854" s="200"/>
      <c r="C854" s="200"/>
      <c r="D854" s="200" t="s">
        <v>37</v>
      </c>
      <c r="E854" s="200"/>
      <c r="F854" s="200"/>
      <c r="G854" s="202">
        <v>3.895867525712042E-2</v>
      </c>
      <c r="H854" s="202">
        <v>0.11511828976960653</v>
      </c>
      <c r="I854" s="202">
        <v>8.3483800746776082E-2</v>
      </c>
      <c r="J854" s="202">
        <v>0.13196849980657677</v>
      </c>
      <c r="K854" s="202">
        <v>0.19419732592724859</v>
      </c>
      <c r="L854" s="202">
        <v>7.932084241589922E-2</v>
      </c>
      <c r="M854" s="202">
        <v>0.25827653623821406</v>
      </c>
      <c r="N854" s="202">
        <v>0.10784812057424097</v>
      </c>
      <c r="O854" s="202">
        <v>0.2337085698119436</v>
      </c>
      <c r="P854" s="202">
        <v>0.14640981789634877</v>
      </c>
      <c r="Q854" s="202">
        <v>1.4912576858995078E-2</v>
      </c>
      <c r="R854" s="202">
        <v>0.13601459199068641</v>
      </c>
      <c r="S854" s="202">
        <v>0.21790888093829239</v>
      </c>
      <c r="T854" s="202">
        <v>0.12778277493312085</v>
      </c>
      <c r="U854" s="202">
        <v>0.13091418473220046</v>
      </c>
      <c r="V854" s="202">
        <v>0.13855705642887672</v>
      </c>
      <c r="W854" s="202">
        <v>0.22649980890814145</v>
      </c>
      <c r="X854" s="202">
        <v>0.13196849980657677</v>
      </c>
      <c r="Y854" s="202">
        <v>0.18903935197827509</v>
      </c>
      <c r="Z854" s="202">
        <v>0.29447659249759839</v>
      </c>
      <c r="AA854" s="202">
        <v>7.447101115256953E-2</v>
      </c>
      <c r="AB854" s="202">
        <v>0.12338173473471435</v>
      </c>
      <c r="AC854" s="202">
        <v>0.27936587463027679</v>
      </c>
      <c r="AD854" s="202">
        <v>0.12772797609800202</v>
      </c>
      <c r="AE854" s="202">
        <v>0.12117539123169967</v>
      </c>
      <c r="AF854" s="202">
        <v>0.13758554351059255</v>
      </c>
      <c r="AG854" s="202">
        <v>0.16555033705269273</v>
      </c>
      <c r="AH854" s="202">
        <v>0.22558671620124596</v>
      </c>
      <c r="AI854" s="202">
        <v>0.11790715566315642</v>
      </c>
      <c r="AJ854" s="656">
        <v>0.1394651951335637</v>
      </c>
    </row>
    <row r="855" spans="1:36" ht="15" customHeight="1" x14ac:dyDescent="0.2">
      <c r="A855" s="33"/>
      <c r="B855" s="200"/>
      <c r="C855" s="200"/>
      <c r="D855" s="200" t="s">
        <v>38</v>
      </c>
      <c r="E855" s="200"/>
      <c r="F855" s="200"/>
      <c r="G855" s="202">
        <v>0</v>
      </c>
      <c r="H855" s="202">
        <v>0</v>
      </c>
      <c r="I855" s="202">
        <v>0</v>
      </c>
      <c r="J855" s="202">
        <v>0</v>
      </c>
      <c r="K855" s="202">
        <v>0.58215498004371802</v>
      </c>
      <c r="L855" s="202">
        <v>0</v>
      </c>
      <c r="M855" s="202">
        <v>0.64187057708916406</v>
      </c>
      <c r="N855" s="202">
        <v>0</v>
      </c>
      <c r="O855" s="202">
        <v>0</v>
      </c>
      <c r="P855" s="202">
        <v>0</v>
      </c>
      <c r="Q855" s="202">
        <v>0</v>
      </c>
      <c r="R855" s="202">
        <v>0</v>
      </c>
      <c r="S855" s="202">
        <v>0.36519093536832825</v>
      </c>
      <c r="T855" s="202">
        <v>0</v>
      </c>
      <c r="U855" s="202">
        <v>0</v>
      </c>
      <c r="V855" s="202">
        <v>0</v>
      </c>
      <c r="W855" s="202">
        <v>0</v>
      </c>
      <c r="X855" s="202">
        <v>0</v>
      </c>
      <c r="Y855" s="202">
        <v>0.19584808918409521</v>
      </c>
      <c r="Z855" s="202">
        <v>0.30025744670570748</v>
      </c>
      <c r="AA855" s="202">
        <v>0</v>
      </c>
      <c r="AB855" s="202">
        <v>0</v>
      </c>
      <c r="AC855" s="202">
        <v>3.910901526936985E-2</v>
      </c>
      <c r="AD855" s="202">
        <v>0</v>
      </c>
      <c r="AE855" s="202">
        <v>0</v>
      </c>
      <c r="AF855" s="202">
        <v>0</v>
      </c>
      <c r="AG855" s="202">
        <v>0</v>
      </c>
      <c r="AH855" s="202">
        <v>0</v>
      </c>
      <c r="AI855" s="202">
        <v>0</v>
      </c>
      <c r="AJ855" s="656">
        <v>0</v>
      </c>
    </row>
    <row r="856" spans="1:36" ht="15" customHeight="1" x14ac:dyDescent="0.2">
      <c r="A856" s="33"/>
      <c r="B856" s="200"/>
      <c r="C856" s="200"/>
      <c r="D856" s="200" t="s">
        <v>39</v>
      </c>
      <c r="E856" s="200"/>
      <c r="F856" s="200"/>
      <c r="G856" s="202">
        <v>0.69646257928057775</v>
      </c>
      <c r="H856" s="202">
        <v>2.0579647661570717</v>
      </c>
      <c r="I856" s="202">
        <v>1.4924363524300976</v>
      </c>
      <c r="J856" s="202">
        <v>2.3591952537523313</v>
      </c>
      <c r="K856" s="202">
        <v>2.7878817833517693</v>
      </c>
      <c r="L856" s="202">
        <v>1.4180153235469311</v>
      </c>
      <c r="M856" s="202">
        <v>3.8632835886277008</v>
      </c>
      <c r="N856" s="202">
        <v>1.9279962609090633</v>
      </c>
      <c r="O856" s="202">
        <v>4.1779981546331477</v>
      </c>
      <c r="P856" s="202">
        <v>2.6173620825429387</v>
      </c>
      <c r="Q856" s="202">
        <v>0.26659150174869778</v>
      </c>
      <c r="R856" s="202">
        <v>2.4315270715041923</v>
      </c>
      <c r="S856" s="202">
        <v>3.4666093795489852</v>
      </c>
      <c r="T856" s="202">
        <v>2.2843672283565457</v>
      </c>
      <c r="U856" s="202">
        <v>2.3403473080450317</v>
      </c>
      <c r="V856" s="202">
        <v>2.4769786000447462</v>
      </c>
      <c r="W856" s="202">
        <v>4.0491274427995529</v>
      </c>
      <c r="X856" s="202">
        <v>2.3591952537523313</v>
      </c>
      <c r="Y856" s="202">
        <v>3.1494132541389175</v>
      </c>
      <c r="Z856" s="202">
        <v>4.9116753329858511</v>
      </c>
      <c r="AA856" s="202">
        <v>1.3313150964873153</v>
      </c>
      <c r="AB856" s="202">
        <v>2.2056900200615974</v>
      </c>
      <c r="AC856" s="202">
        <v>4.9482759918301964</v>
      </c>
      <c r="AD856" s="202">
        <v>2.2833875919136597</v>
      </c>
      <c r="AE856" s="202">
        <v>2.1662473111720622</v>
      </c>
      <c r="AF856" s="202">
        <v>2.4596109049574006</v>
      </c>
      <c r="AG856" s="202">
        <v>2.959536328777356</v>
      </c>
      <c r="AH856" s="202">
        <v>4.0328041233445227</v>
      </c>
      <c r="AI856" s="202">
        <v>2.1078212030269161</v>
      </c>
      <c r="AJ856" s="656">
        <v>2.4932133570131634</v>
      </c>
    </row>
    <row r="857" spans="1:36" ht="15" customHeight="1" x14ac:dyDescent="0.2">
      <c r="A857" s="33"/>
      <c r="B857" s="200"/>
      <c r="C857" s="200"/>
      <c r="D857" s="200" t="s">
        <v>40</v>
      </c>
      <c r="E857" s="200"/>
      <c r="F857" s="200"/>
      <c r="G857" s="202">
        <v>0</v>
      </c>
      <c r="H857" s="202">
        <v>0</v>
      </c>
      <c r="I857" s="202">
        <v>0</v>
      </c>
      <c r="J857" s="202">
        <v>0</v>
      </c>
      <c r="K857" s="202">
        <v>0</v>
      </c>
      <c r="L857" s="202">
        <v>0</v>
      </c>
      <c r="M857" s="202">
        <v>0</v>
      </c>
      <c r="N857" s="202">
        <v>0</v>
      </c>
      <c r="O857" s="202">
        <v>0</v>
      </c>
      <c r="P857" s="202">
        <v>0</v>
      </c>
      <c r="Q857" s="202">
        <v>0</v>
      </c>
      <c r="R857" s="202">
        <v>0</v>
      </c>
      <c r="S857" s="202">
        <v>-9.2514408828959596E-17</v>
      </c>
      <c r="T857" s="202">
        <v>0</v>
      </c>
      <c r="U857" s="202">
        <v>0</v>
      </c>
      <c r="V857" s="202">
        <v>0</v>
      </c>
      <c r="W857" s="202">
        <v>0</v>
      </c>
      <c r="X857" s="202">
        <v>0</v>
      </c>
      <c r="Y857" s="202">
        <v>0</v>
      </c>
      <c r="Z857" s="202">
        <v>0</v>
      </c>
      <c r="AA857" s="202">
        <v>0</v>
      </c>
      <c r="AB857" s="202">
        <v>0</v>
      </c>
      <c r="AC857" s="202">
        <v>0</v>
      </c>
      <c r="AD857" s="202">
        <v>0</v>
      </c>
      <c r="AE857" s="202">
        <v>0</v>
      </c>
      <c r="AF857" s="202">
        <v>0</v>
      </c>
      <c r="AG857" s="202">
        <v>0</v>
      </c>
      <c r="AH857" s="202">
        <v>0</v>
      </c>
      <c r="AI857" s="202">
        <v>0</v>
      </c>
      <c r="AJ857" s="656">
        <v>0</v>
      </c>
    </row>
    <row r="858" spans="1:36" ht="15" customHeight="1" x14ac:dyDescent="0.2">
      <c r="A858" s="33"/>
      <c r="B858" s="200"/>
      <c r="C858" s="200"/>
      <c r="D858" s="200" t="s">
        <v>41</v>
      </c>
      <c r="E858" s="200"/>
      <c r="F858" s="200"/>
      <c r="G858" s="202">
        <v>0.61405917563335599</v>
      </c>
      <c r="H858" s="202">
        <v>1.8144724287904677</v>
      </c>
      <c r="I858" s="202">
        <v>1.3158556734019136</v>
      </c>
      <c r="J858" s="202">
        <v>2.080062211201247</v>
      </c>
      <c r="K858" s="202">
        <v>3.0609010466107547</v>
      </c>
      <c r="L858" s="202">
        <v>1.2502399217372815</v>
      </c>
      <c r="M858" s="202">
        <v>4.0709052831279147</v>
      </c>
      <c r="N858" s="202">
        <v>1.6998814147645152</v>
      </c>
      <c r="O858" s="202">
        <v>3.6836697030899019</v>
      </c>
      <c r="P858" s="202">
        <v>2.3076835002399112</v>
      </c>
      <c r="Q858" s="202">
        <v>0.23504917947460052</v>
      </c>
      <c r="R858" s="202">
        <v>2.1438359410499492</v>
      </c>
      <c r="S858" s="202">
        <v>3.4346380339947222</v>
      </c>
      <c r="T858" s="202">
        <v>2.0140876176541371</v>
      </c>
      <c r="U858" s="202">
        <v>2.0634442989864059</v>
      </c>
      <c r="V858" s="202">
        <v>2.1839097784350368</v>
      </c>
      <c r="W858" s="202">
        <v>3.5700465947908677</v>
      </c>
      <c r="X858" s="202">
        <v>2.080062211201247</v>
      </c>
      <c r="Y858" s="202">
        <v>2.9796020494004702</v>
      </c>
      <c r="Z858" s="202">
        <v>4.6414836346198811</v>
      </c>
      <c r="AA858" s="202">
        <v>1.1737978105036149</v>
      </c>
      <c r="AB858" s="202">
        <v>1.9447192652056327</v>
      </c>
      <c r="AC858" s="202">
        <v>4.4033113945322304</v>
      </c>
      <c r="AD858" s="202">
        <v>2.0132238889134486</v>
      </c>
      <c r="AE858" s="202">
        <v>1.9099433016061624</v>
      </c>
      <c r="AF858" s="202">
        <v>2.1685969779411418</v>
      </c>
      <c r="AG858" s="202">
        <v>2.6093726962089367</v>
      </c>
      <c r="AH858" s="202">
        <v>3.5556546024766371</v>
      </c>
      <c r="AI858" s="202">
        <v>1.8584299987089219</v>
      </c>
      <c r="AJ858" s="656">
        <v>2.1982236867155529</v>
      </c>
    </row>
    <row r="859" spans="1:36" ht="15" customHeight="1" x14ac:dyDescent="0.2">
      <c r="A859" s="33"/>
      <c r="B859" s="216"/>
      <c r="C859" s="216"/>
      <c r="D859" s="216" t="s">
        <v>42</v>
      </c>
      <c r="E859" s="216"/>
      <c r="F859" s="216"/>
      <c r="G859" s="202">
        <v>0</v>
      </c>
      <c r="H859" s="202">
        <v>0</v>
      </c>
      <c r="I859" s="202">
        <v>0</v>
      </c>
      <c r="J859" s="202">
        <v>0</v>
      </c>
      <c r="K859" s="202">
        <v>0</v>
      </c>
      <c r="L859" s="202">
        <v>0</v>
      </c>
      <c r="M859" s="202">
        <v>0</v>
      </c>
      <c r="N859" s="202">
        <v>0</v>
      </c>
      <c r="O859" s="202">
        <v>0</v>
      </c>
      <c r="P859" s="202">
        <v>0</v>
      </c>
      <c r="Q859" s="202">
        <v>0</v>
      </c>
      <c r="R859" s="202">
        <v>0</v>
      </c>
      <c r="S859" s="202">
        <v>0</v>
      </c>
      <c r="T859" s="202">
        <v>0</v>
      </c>
      <c r="U859" s="202">
        <v>0</v>
      </c>
      <c r="V859" s="202">
        <v>0</v>
      </c>
      <c r="W859" s="202">
        <v>0</v>
      </c>
      <c r="X859" s="202">
        <v>0</v>
      </c>
      <c r="Y859" s="202">
        <v>0</v>
      </c>
      <c r="Z859" s="202">
        <v>0</v>
      </c>
      <c r="AA859" s="202">
        <v>0</v>
      </c>
      <c r="AB859" s="202">
        <v>0</v>
      </c>
      <c r="AC859" s="202">
        <v>0</v>
      </c>
      <c r="AD859" s="202">
        <v>0</v>
      </c>
      <c r="AE859" s="202">
        <v>0</v>
      </c>
      <c r="AF859" s="202">
        <v>0</v>
      </c>
      <c r="AG859" s="202">
        <v>0</v>
      </c>
      <c r="AH859" s="202">
        <v>0</v>
      </c>
      <c r="AI859" s="202">
        <v>0</v>
      </c>
      <c r="AJ859" s="656">
        <v>0</v>
      </c>
    </row>
    <row r="860" spans="1:36" ht="15" customHeight="1" x14ac:dyDescent="0.2">
      <c r="A860" s="33"/>
      <c r="B860" s="216"/>
      <c r="C860" s="216"/>
      <c r="D860" s="216" t="s">
        <v>43</v>
      </c>
      <c r="E860" s="216"/>
      <c r="F860" s="216"/>
      <c r="G860" s="202">
        <v>1.0507468769757191</v>
      </c>
      <c r="H860" s="202">
        <v>1.0573644519953602</v>
      </c>
      <c r="I860" s="202">
        <v>1.2057308584353437</v>
      </c>
      <c r="J860" s="202">
        <v>1.0898749209430147</v>
      </c>
      <c r="K860" s="202">
        <v>1.9956699335397696</v>
      </c>
      <c r="L860" s="202">
        <v>0.92781704003739585</v>
      </c>
      <c r="M860" s="202">
        <v>1.8532605719442081</v>
      </c>
      <c r="N860" s="202">
        <v>0.97057084487778145</v>
      </c>
      <c r="O860" s="202">
        <v>1.8033365042493976</v>
      </c>
      <c r="P860" s="202">
        <v>1.5036209805427267</v>
      </c>
      <c r="Q860" s="202">
        <v>0.97627719689712056</v>
      </c>
      <c r="R860" s="202">
        <v>1.2539497563080602</v>
      </c>
      <c r="S860" s="202">
        <v>1.6687045504582547</v>
      </c>
      <c r="T860" s="202">
        <v>1.3973934907489673</v>
      </c>
      <c r="U860" s="202">
        <v>1.1304653620754517</v>
      </c>
      <c r="V860" s="202">
        <v>1.0878093174356078</v>
      </c>
      <c r="W860" s="202">
        <v>1.4110392204883386</v>
      </c>
      <c r="X860" s="202">
        <v>1.0898749209430147</v>
      </c>
      <c r="Y860" s="202">
        <v>1.3189531754940871</v>
      </c>
      <c r="Z860" s="202">
        <v>1.8790096476386471</v>
      </c>
      <c r="AA860" s="202">
        <v>0.92477265385956653</v>
      </c>
      <c r="AB860" s="202">
        <v>1.2348717795635493</v>
      </c>
      <c r="AC860" s="202">
        <v>1.3907216588870532</v>
      </c>
      <c r="AD860" s="202">
        <v>1.0534333296516634</v>
      </c>
      <c r="AE860" s="202">
        <v>0.83411883120091057</v>
      </c>
      <c r="AF860" s="202">
        <v>0.93965412187619146</v>
      </c>
      <c r="AG860" s="202">
        <v>1.1822301718511588</v>
      </c>
      <c r="AH860" s="202">
        <v>2.4822808823213234</v>
      </c>
      <c r="AI860" s="202">
        <v>1.3986308307402548</v>
      </c>
      <c r="AJ860" s="656">
        <v>1.5900955029293087</v>
      </c>
    </row>
    <row r="861" spans="1:36" ht="15" customHeight="1" x14ac:dyDescent="0.2">
      <c r="A861" s="33"/>
      <c r="B861" s="216"/>
      <c r="C861" s="216"/>
      <c r="D861" s="216" t="s">
        <v>44</v>
      </c>
      <c r="E861" s="216"/>
      <c r="F861" s="216"/>
      <c r="G861" s="202">
        <v>0</v>
      </c>
      <c r="H861" s="202">
        <v>1.7063072749345936E-17</v>
      </c>
      <c r="I861" s="202">
        <v>0</v>
      </c>
      <c r="J861" s="202">
        <v>0</v>
      </c>
      <c r="K861" s="202">
        <v>0</v>
      </c>
      <c r="L861" s="202">
        <v>0</v>
      </c>
      <c r="M861" s="202">
        <v>0</v>
      </c>
      <c r="N861" s="202">
        <v>0</v>
      </c>
      <c r="O861" s="202">
        <v>0</v>
      </c>
      <c r="P861" s="202">
        <v>0</v>
      </c>
      <c r="Q861" s="202">
        <v>0</v>
      </c>
      <c r="R861" s="202">
        <v>0</v>
      </c>
      <c r="S861" s="202">
        <v>0</v>
      </c>
      <c r="T861" s="202">
        <v>0</v>
      </c>
      <c r="U861" s="202">
        <v>0</v>
      </c>
      <c r="V861" s="202">
        <v>0</v>
      </c>
      <c r="W861" s="202">
        <v>0</v>
      </c>
      <c r="X861" s="202">
        <v>0</v>
      </c>
      <c r="Y861" s="202">
        <v>0</v>
      </c>
      <c r="Z861" s="202">
        <v>0</v>
      </c>
      <c r="AA861" s="202">
        <v>0</v>
      </c>
      <c r="AB861" s="202">
        <v>0</v>
      </c>
      <c r="AC861" s="202">
        <v>0</v>
      </c>
      <c r="AD861" s="202">
        <v>0</v>
      </c>
      <c r="AE861" s="202">
        <v>0</v>
      </c>
      <c r="AF861" s="202">
        <v>0</v>
      </c>
      <c r="AG861" s="202">
        <v>0</v>
      </c>
      <c r="AH861" s="202">
        <v>0</v>
      </c>
      <c r="AI861" s="202">
        <v>0</v>
      </c>
      <c r="AJ861" s="656">
        <v>0</v>
      </c>
    </row>
    <row r="862" spans="1:36" ht="15" customHeight="1" x14ac:dyDescent="0.2">
      <c r="A862" s="33"/>
      <c r="B862" s="199"/>
      <c r="C862" s="199"/>
      <c r="D862" s="199" t="s">
        <v>564</v>
      </c>
      <c r="E862" s="199"/>
      <c r="F862" s="199"/>
      <c r="G862" s="227">
        <v>9.2994112001338607</v>
      </c>
      <c r="H862" s="227">
        <v>12.637203661208703</v>
      </c>
      <c r="I862" s="227">
        <v>11.19259982522075</v>
      </c>
      <c r="J862" s="227">
        <v>13.019384016929575</v>
      </c>
      <c r="K862" s="227">
        <v>15.712482298123771</v>
      </c>
      <c r="L862" s="227">
        <v>11.369311627201759</v>
      </c>
      <c r="M862" s="227">
        <v>19.339412871818933</v>
      </c>
      <c r="N862" s="227">
        <v>11.578309463751602</v>
      </c>
      <c r="O862" s="227">
        <v>18.251635107499126</v>
      </c>
      <c r="P862" s="227">
        <v>13.586471849607587</v>
      </c>
      <c r="Q862" s="227">
        <v>8.0406870096035359</v>
      </c>
      <c r="R862" s="227">
        <v>13.001664840249077</v>
      </c>
      <c r="S862" s="227">
        <v>17.059821001699859</v>
      </c>
      <c r="T862" s="227">
        <v>12.519329196470643</v>
      </c>
      <c r="U862" s="227">
        <v>13.89952035541541</v>
      </c>
      <c r="V862" s="227">
        <v>13.76392831257821</v>
      </c>
      <c r="W862" s="227">
        <v>17.480044539605181</v>
      </c>
      <c r="X862" s="227">
        <v>13.019384016929575</v>
      </c>
      <c r="Y862" s="227">
        <v>16.668227292649405</v>
      </c>
      <c r="Z862" s="227">
        <v>20.409704368153321</v>
      </c>
      <c r="AA862" s="227">
        <v>11.486005594291131</v>
      </c>
      <c r="AB862" s="227">
        <v>13.714442676250663</v>
      </c>
      <c r="AC862" s="227">
        <v>18.969298711294211</v>
      </c>
      <c r="AD862" s="227">
        <v>13.318686652142805</v>
      </c>
      <c r="AE862" s="227">
        <v>12.513659340099617</v>
      </c>
      <c r="AF862" s="227">
        <v>14.280431280785207</v>
      </c>
      <c r="AG862" s="227">
        <v>15.040833777498701</v>
      </c>
      <c r="AH862" s="227">
        <v>18.079810835852445</v>
      </c>
      <c r="AI862" s="227">
        <v>13.149101567251238</v>
      </c>
      <c r="AJ862" s="660">
        <v>14.074282543851355</v>
      </c>
    </row>
    <row r="863" spans="1:36" ht="15" customHeight="1" x14ac:dyDescent="0.2">
      <c r="A863" s="33"/>
      <c r="B863" s="232"/>
      <c r="C863" s="232"/>
      <c r="D863" s="232"/>
      <c r="E863" s="232"/>
      <c r="F863" s="232"/>
      <c r="G863" s="228">
        <v>9.2994112001338607</v>
      </c>
      <c r="H863" s="228">
        <v>12.637203661208703</v>
      </c>
      <c r="I863" s="228">
        <v>11.19259982522075</v>
      </c>
      <c r="J863" s="228">
        <v>13.019384016929575</v>
      </c>
      <c r="K863" s="228">
        <v>15.712482298123771</v>
      </c>
      <c r="L863" s="228">
        <v>11.369311627201759</v>
      </c>
      <c r="M863" s="228">
        <v>19.339412871818933</v>
      </c>
      <c r="N863" s="228">
        <v>11.578309463751602</v>
      </c>
      <c r="O863" s="228">
        <v>18.251635107499126</v>
      </c>
      <c r="P863" s="228">
        <v>13.586471849607587</v>
      </c>
      <c r="Q863" s="228">
        <v>8.0406870096035359</v>
      </c>
      <c r="R863" s="228">
        <v>13.001664840249077</v>
      </c>
      <c r="S863" s="228">
        <v>17.059821001699859</v>
      </c>
      <c r="T863" s="228">
        <v>12.519329196470643</v>
      </c>
      <c r="U863" s="228">
        <v>13.89952035541541</v>
      </c>
      <c r="V863" s="228">
        <v>13.76392831257821</v>
      </c>
      <c r="W863" s="228">
        <v>17.480044539605181</v>
      </c>
      <c r="X863" s="228">
        <v>13.019384016929575</v>
      </c>
      <c r="Y863" s="228">
        <v>16.668227292649405</v>
      </c>
      <c r="Z863" s="228">
        <v>20.409704368153321</v>
      </c>
      <c r="AA863" s="228">
        <v>11.486005594291131</v>
      </c>
      <c r="AB863" s="228">
        <v>13.714442676250663</v>
      </c>
      <c r="AC863" s="228">
        <v>18.969298711294211</v>
      </c>
      <c r="AD863" s="228">
        <v>13.318686652142805</v>
      </c>
      <c r="AE863" s="251"/>
      <c r="AF863" s="228">
        <v>14.280431280785207</v>
      </c>
      <c r="AG863" s="228">
        <v>15.040833777498701</v>
      </c>
      <c r="AH863" s="228">
        <v>18.079810835852445</v>
      </c>
      <c r="AI863" s="228">
        <v>13.149101567251238</v>
      </c>
      <c r="AJ863" s="659">
        <v>14.074282543851355</v>
      </c>
    </row>
    <row r="864" spans="1:36" ht="15" customHeight="1" x14ac:dyDescent="0.2">
      <c r="A864" s="33"/>
      <c r="B864" s="233"/>
      <c r="C864" s="233"/>
      <c r="D864" s="233" t="s">
        <v>572</v>
      </c>
      <c r="E864" s="233"/>
      <c r="F864" s="233"/>
      <c r="G864" s="233"/>
      <c r="H864" s="233"/>
      <c r="I864" s="233"/>
      <c r="J864" s="233"/>
      <c r="K864" s="233"/>
      <c r="L864" s="233"/>
      <c r="M864" s="233"/>
      <c r="N864" s="233"/>
      <c r="O864" s="233"/>
      <c r="P864" s="233"/>
      <c r="Q864" s="233"/>
      <c r="R864" s="233"/>
      <c r="S864" s="233"/>
      <c r="T864" s="233"/>
      <c r="U864" s="233"/>
      <c r="V864" s="233"/>
      <c r="W864" s="233"/>
      <c r="X864" s="233"/>
      <c r="Y864" s="233"/>
      <c r="Z864" s="233"/>
      <c r="AA864" s="233"/>
      <c r="AB864" s="233"/>
      <c r="AC864" s="233"/>
      <c r="AD864" s="233"/>
      <c r="AE864" s="270" t="s">
        <v>572</v>
      </c>
      <c r="AF864" s="233"/>
      <c r="AG864" s="233"/>
      <c r="AH864" s="233"/>
      <c r="AI864" s="233"/>
      <c r="AJ864" s="661"/>
    </row>
    <row r="865" spans="1:36" ht="15" customHeight="1" x14ac:dyDescent="0.25">
      <c r="A865" s="33"/>
      <c r="B865" s="234"/>
      <c r="C865" s="234"/>
      <c r="D865" s="234" t="s">
        <v>573</v>
      </c>
      <c r="E865" s="234"/>
      <c r="F865" s="234"/>
      <c r="G865" s="229" t="s">
        <v>290</v>
      </c>
      <c r="H865" s="229" t="s">
        <v>290</v>
      </c>
      <c r="I865" s="229" t="s">
        <v>290</v>
      </c>
      <c r="J865" s="229" t="s">
        <v>290</v>
      </c>
      <c r="K865" s="229" t="s">
        <v>290</v>
      </c>
      <c r="L865" s="229" t="s">
        <v>290</v>
      </c>
      <c r="M865" s="229" t="s">
        <v>290</v>
      </c>
      <c r="N865" s="229" t="s">
        <v>290</v>
      </c>
      <c r="O865" s="229" t="s">
        <v>290</v>
      </c>
      <c r="P865" s="229" t="s">
        <v>290</v>
      </c>
      <c r="Q865" s="229" t="s">
        <v>290</v>
      </c>
      <c r="R865" s="229" t="s">
        <v>290</v>
      </c>
      <c r="S865" s="229" t="s">
        <v>290</v>
      </c>
      <c r="T865" s="229" t="s">
        <v>290</v>
      </c>
      <c r="U865" s="229" t="s">
        <v>290</v>
      </c>
      <c r="V865" s="229" t="s">
        <v>290</v>
      </c>
      <c r="W865" s="229" t="s">
        <v>290</v>
      </c>
      <c r="X865" s="229" t="s">
        <v>290</v>
      </c>
      <c r="Y865" s="229" t="s">
        <v>290</v>
      </c>
      <c r="Z865" s="229" t="s">
        <v>290</v>
      </c>
      <c r="AA865" s="229" t="s">
        <v>290</v>
      </c>
      <c r="AB865" s="229" t="s">
        <v>290</v>
      </c>
      <c r="AC865" s="229" t="s">
        <v>290</v>
      </c>
      <c r="AD865" s="229" t="s">
        <v>290</v>
      </c>
      <c r="AE865" s="229" t="s">
        <v>290</v>
      </c>
      <c r="AF865" s="229" t="s">
        <v>290</v>
      </c>
      <c r="AG865" s="229" t="s">
        <v>290</v>
      </c>
      <c r="AH865" s="229" t="s">
        <v>290</v>
      </c>
      <c r="AI865" s="229" t="s">
        <v>290</v>
      </c>
      <c r="AJ865" s="644" t="s">
        <v>290</v>
      </c>
    </row>
    <row r="866" spans="1:36" ht="15" customHeight="1" x14ac:dyDescent="0.2">
      <c r="A866" s="33"/>
      <c r="B866" s="221"/>
      <c r="C866" s="221"/>
      <c r="D866" s="221"/>
      <c r="E866" s="221"/>
      <c r="F866" s="221"/>
      <c r="G866" s="220"/>
      <c r="H866" s="220"/>
      <c r="I866" s="220"/>
      <c r="J866" s="220"/>
      <c r="K866" s="220"/>
      <c r="L866" s="220"/>
      <c r="M866" s="220"/>
      <c r="N866" s="220"/>
      <c r="O866" s="220"/>
      <c r="P866" s="220"/>
      <c r="Q866" s="220"/>
      <c r="R866" s="220"/>
      <c r="S866" s="220"/>
      <c r="T866" s="220"/>
      <c r="U866" s="220"/>
      <c r="V866" s="220"/>
      <c r="W866" s="220"/>
      <c r="X866" s="220"/>
      <c r="Y866" s="220"/>
      <c r="Z866" s="220"/>
      <c r="AA866" s="220"/>
      <c r="AB866" s="220"/>
      <c r="AC866" s="220"/>
      <c r="AD866" s="220"/>
      <c r="AE866" s="265"/>
      <c r="AF866" s="220"/>
      <c r="AG866" s="220"/>
      <c r="AH866" s="220"/>
      <c r="AI866" s="220"/>
      <c r="AJ866" s="645"/>
    </row>
    <row r="867" spans="1:36" ht="15" customHeight="1" x14ac:dyDescent="0.2">
      <c r="A867" s="33"/>
      <c r="B867" s="235"/>
      <c r="C867" s="235"/>
      <c r="D867" s="235" t="s">
        <v>557</v>
      </c>
      <c r="E867" s="235"/>
      <c r="F867" s="235"/>
      <c r="G867" s="235"/>
      <c r="H867" s="235"/>
      <c r="I867" s="235"/>
      <c r="J867" s="235"/>
      <c r="K867" s="235"/>
      <c r="L867" s="235"/>
      <c r="M867" s="235"/>
      <c r="N867" s="235"/>
      <c r="O867" s="235"/>
      <c r="P867" s="235"/>
      <c r="Q867" s="235"/>
      <c r="R867" s="235"/>
      <c r="S867" s="235"/>
      <c r="T867" s="235"/>
      <c r="U867" s="235"/>
      <c r="V867" s="235"/>
      <c r="W867" s="235"/>
      <c r="X867" s="235"/>
      <c r="Y867" s="235"/>
      <c r="Z867" s="235"/>
      <c r="AA867" s="235"/>
      <c r="AB867" s="235"/>
      <c r="AC867" s="235"/>
      <c r="AD867" s="235"/>
      <c r="AE867" s="271"/>
      <c r="AF867" s="235"/>
      <c r="AG867" s="235"/>
      <c r="AH867" s="235"/>
      <c r="AI867" s="235"/>
      <c r="AJ867" s="662"/>
    </row>
    <row r="868" spans="1:36" ht="15" customHeight="1" x14ac:dyDescent="0.2">
      <c r="A868" s="33"/>
      <c r="B868" s="236"/>
      <c r="C868" s="236"/>
      <c r="D868" s="236" t="s">
        <v>557</v>
      </c>
      <c r="E868" s="236"/>
      <c r="F868" s="236"/>
      <c r="G868" s="237" t="s">
        <v>178</v>
      </c>
      <c r="H868" s="237" t="s">
        <v>178</v>
      </c>
      <c r="I868" s="237" t="s">
        <v>178</v>
      </c>
      <c r="J868" s="237" t="s">
        <v>178</v>
      </c>
      <c r="K868" s="237" t="s">
        <v>178</v>
      </c>
      <c r="L868" s="237" t="s">
        <v>178</v>
      </c>
      <c r="M868" s="237" t="s">
        <v>178</v>
      </c>
      <c r="N868" s="237" t="s">
        <v>178</v>
      </c>
      <c r="O868" s="237" t="s">
        <v>178</v>
      </c>
      <c r="P868" s="237" t="s">
        <v>178</v>
      </c>
      <c r="Q868" s="237" t="s">
        <v>178</v>
      </c>
      <c r="R868" s="237" t="s">
        <v>178</v>
      </c>
      <c r="S868" s="237" t="s">
        <v>178</v>
      </c>
      <c r="T868" s="237" t="s">
        <v>178</v>
      </c>
      <c r="U868" s="237" t="s">
        <v>178</v>
      </c>
      <c r="V868" s="237" t="s">
        <v>178</v>
      </c>
      <c r="W868" s="237" t="s">
        <v>178</v>
      </c>
      <c r="X868" s="237" t="s">
        <v>178</v>
      </c>
      <c r="Y868" s="237" t="s">
        <v>178</v>
      </c>
      <c r="Z868" s="237" t="s">
        <v>178</v>
      </c>
      <c r="AA868" s="237" t="s">
        <v>178</v>
      </c>
      <c r="AB868" s="237" t="s">
        <v>178</v>
      </c>
      <c r="AC868" s="237" t="s">
        <v>178</v>
      </c>
      <c r="AD868" s="237" t="s">
        <v>178</v>
      </c>
      <c r="AE868" s="272" t="s">
        <v>602</v>
      </c>
      <c r="AF868" s="237" t="s">
        <v>178</v>
      </c>
      <c r="AG868" s="237" t="s">
        <v>178</v>
      </c>
      <c r="AH868" s="237" t="s">
        <v>178</v>
      </c>
      <c r="AI868" s="237" t="s">
        <v>178</v>
      </c>
      <c r="AJ868" s="663" t="s">
        <v>178</v>
      </c>
    </row>
    <row r="869" spans="1:36" ht="15" customHeight="1" x14ac:dyDescent="0.2">
      <c r="A869" s="33"/>
      <c r="B869" s="236"/>
      <c r="C869" s="236"/>
      <c r="D869" s="236"/>
      <c r="E869" s="236"/>
      <c r="F869" s="236"/>
      <c r="G869" s="237"/>
      <c r="H869" s="237"/>
      <c r="I869" s="237"/>
      <c r="J869" s="237"/>
      <c r="K869" s="237"/>
      <c r="L869" s="237"/>
      <c r="M869" s="237"/>
      <c r="N869" s="237"/>
      <c r="O869" s="237"/>
      <c r="P869" s="237"/>
      <c r="Q869" s="237"/>
      <c r="R869" s="237"/>
      <c r="S869" s="237"/>
      <c r="T869" s="237"/>
      <c r="U869" s="237"/>
      <c r="V869" s="237"/>
      <c r="W869" s="237"/>
      <c r="X869" s="237"/>
      <c r="Y869" s="237"/>
      <c r="Z869" s="237"/>
      <c r="AA869" s="237"/>
      <c r="AB869" s="237"/>
      <c r="AC869" s="237"/>
      <c r="AD869" s="237"/>
      <c r="AE869" s="272"/>
      <c r="AF869" s="237"/>
      <c r="AG869" s="237"/>
      <c r="AH869" s="237"/>
      <c r="AI869" s="237"/>
      <c r="AJ869" s="663"/>
    </row>
    <row r="870" spans="1:36" ht="15" customHeight="1" x14ac:dyDescent="0.2">
      <c r="A870" s="33"/>
      <c r="B870" s="216"/>
      <c r="C870" s="216"/>
      <c r="D870" s="216" t="s">
        <v>16</v>
      </c>
      <c r="E870" s="216"/>
      <c r="F870" s="216"/>
      <c r="G870" s="202">
        <v>48034.649029701133</v>
      </c>
      <c r="H870" s="202">
        <v>48768.517435257883</v>
      </c>
      <c r="I870" s="202">
        <v>46605.65131788353</v>
      </c>
      <c r="J870" s="202">
        <v>43201.748013064898</v>
      </c>
      <c r="K870" s="202">
        <v>41522.826452979032</v>
      </c>
      <c r="L870" s="202">
        <v>51157.198626805759</v>
      </c>
      <c r="M870" s="202">
        <v>40977.921581302799</v>
      </c>
      <c r="N870" s="202">
        <v>51002.59719147678</v>
      </c>
      <c r="O870" s="202">
        <v>41793.477902201703</v>
      </c>
      <c r="P870" s="202">
        <v>42597.555300748238</v>
      </c>
      <c r="Q870" s="202">
        <v>51679.063493531874</v>
      </c>
      <c r="R870" s="202">
        <v>47659.362840671231</v>
      </c>
      <c r="S870" s="202">
        <v>42785.555943652063</v>
      </c>
      <c r="T870" s="202">
        <v>51883.411752968095</v>
      </c>
      <c r="U870" s="202">
        <v>43955.289288290784</v>
      </c>
      <c r="V870" s="202">
        <v>45286.885516677932</v>
      </c>
      <c r="W870" s="202">
        <v>44481.982957506647</v>
      </c>
      <c r="X870" s="202">
        <v>43201.748013064898</v>
      </c>
      <c r="Y870" s="202">
        <v>39490.641909269369</v>
      </c>
      <c r="Z870" s="202">
        <v>40988.519382888335</v>
      </c>
      <c r="AA870" s="202">
        <v>45016.669884501949</v>
      </c>
      <c r="AB870" s="202">
        <v>49296.919326877323</v>
      </c>
      <c r="AC870" s="202">
        <v>48992.406771560003</v>
      </c>
      <c r="AD870" s="202">
        <v>47859.689149066624</v>
      </c>
      <c r="AE870" s="202">
        <v>54052.545803672067</v>
      </c>
      <c r="AF870" s="202">
        <v>47257.135523479235</v>
      </c>
      <c r="AG870" s="202">
        <v>47758.398326362272</v>
      </c>
      <c r="AH870" s="202">
        <v>41638.826544934898</v>
      </c>
      <c r="AI870" s="202">
        <v>38915.382768503085</v>
      </c>
      <c r="AJ870" s="656">
        <v>37327.09664449565</v>
      </c>
    </row>
    <row r="871" spans="1:36" ht="15" customHeight="1" x14ac:dyDescent="0.2">
      <c r="A871" s="33"/>
      <c r="B871" s="216"/>
      <c r="C871" s="216"/>
      <c r="D871" s="216" t="s">
        <v>17</v>
      </c>
      <c r="E871" s="216"/>
      <c r="F871" s="216"/>
      <c r="G871" s="202">
        <v>24342.769072652696</v>
      </c>
      <c r="H871" s="202">
        <v>17134.093768727111</v>
      </c>
      <c r="I871" s="202">
        <v>23964.278587425189</v>
      </c>
      <c r="J871" s="202">
        <v>28125.879668778907</v>
      </c>
      <c r="K871" s="202">
        <v>8237.9101251906559</v>
      </c>
      <c r="L871" s="202">
        <v>20494.628562653816</v>
      </c>
      <c r="M871" s="202">
        <v>5749.4293373403816</v>
      </c>
      <c r="N871" s="202">
        <v>20546.496289865234</v>
      </c>
      <c r="O871" s="202">
        <v>9217.2064174769675</v>
      </c>
      <c r="P871" s="202">
        <v>18402.371463079551</v>
      </c>
      <c r="Q871" s="202">
        <v>21064.725328613622</v>
      </c>
      <c r="R871" s="202">
        <v>18911.006257506266</v>
      </c>
      <c r="S871" s="202">
        <v>10217.842254548828</v>
      </c>
      <c r="T871" s="202">
        <v>18471.252297737363</v>
      </c>
      <c r="U871" s="202">
        <v>16220.813944959953</v>
      </c>
      <c r="V871" s="202">
        <v>19261.933577442131</v>
      </c>
      <c r="W871" s="202">
        <v>17142.023962122516</v>
      </c>
      <c r="X871" s="202">
        <v>28125.879668778907</v>
      </c>
      <c r="Y871" s="202">
        <v>14410.874767797935</v>
      </c>
      <c r="Z871" s="202">
        <v>9669.5121826173709</v>
      </c>
      <c r="AA871" s="202">
        <v>26425.583112526154</v>
      </c>
      <c r="AB871" s="202">
        <v>18031.40463241738</v>
      </c>
      <c r="AC871" s="202">
        <v>10512.998794549949</v>
      </c>
      <c r="AD871" s="202">
        <v>16023.429163568935</v>
      </c>
      <c r="AE871" s="202">
        <v>16374.036966903841</v>
      </c>
      <c r="AF871" s="202">
        <v>23945.790114215284</v>
      </c>
      <c r="AG871" s="202">
        <v>11387.190804035825</v>
      </c>
      <c r="AH871" s="202">
        <v>6835.3586033860111</v>
      </c>
      <c r="AI871" s="202">
        <v>25477.445764551878</v>
      </c>
      <c r="AJ871" s="656">
        <v>27891.353890118127</v>
      </c>
    </row>
    <row r="872" spans="1:36" ht="15" customHeight="1" x14ac:dyDescent="0.2">
      <c r="A872" s="33"/>
      <c r="B872" s="216"/>
      <c r="C872" s="216"/>
      <c r="D872" s="216" t="s">
        <v>18</v>
      </c>
      <c r="E872" s="216"/>
      <c r="F872" s="216"/>
      <c r="G872" s="202">
        <v>19116.972021960217</v>
      </c>
      <c r="H872" s="202">
        <v>30226.760596889479</v>
      </c>
      <c r="I872" s="202">
        <v>25965.76763712793</v>
      </c>
      <c r="J872" s="202">
        <v>29996.714341048159</v>
      </c>
      <c r="K872" s="202">
        <v>48198.563500139338</v>
      </c>
      <c r="L872" s="202">
        <v>23598.426429065355</v>
      </c>
      <c r="M872" s="202">
        <v>43742.689388787272</v>
      </c>
      <c r="N872" s="202">
        <v>25347.252841012451</v>
      </c>
      <c r="O872" s="202">
        <v>42852.28519925446</v>
      </c>
      <c r="P872" s="202">
        <v>35604.76855430923</v>
      </c>
      <c r="Q872" s="202">
        <v>29532.517373555194</v>
      </c>
      <c r="R872" s="202">
        <v>27621.536991915622</v>
      </c>
      <c r="S872" s="202">
        <v>40758.909516560554</v>
      </c>
      <c r="T872" s="202">
        <v>32102.79114281803</v>
      </c>
      <c r="U872" s="202">
        <v>35027.894221642462</v>
      </c>
      <c r="V872" s="202">
        <v>31754.580301616254</v>
      </c>
      <c r="W872" s="202">
        <v>33175.711778807898</v>
      </c>
      <c r="X872" s="202">
        <v>29996.714341048159</v>
      </c>
      <c r="Y872" s="202">
        <v>34644.839443673991</v>
      </c>
      <c r="Z872" s="202">
        <v>44558.237838841167</v>
      </c>
      <c r="AA872" s="202">
        <v>20407.681564323437</v>
      </c>
      <c r="AB872" s="202">
        <v>27580.112265735981</v>
      </c>
      <c r="AC872" s="202">
        <v>37201.718810020873</v>
      </c>
      <c r="AD872" s="202">
        <v>31365.663193983743</v>
      </c>
      <c r="AE872" s="202">
        <v>26547.226477601333</v>
      </c>
      <c r="AF872" s="202">
        <v>25511.32755315027</v>
      </c>
      <c r="AG872" s="202">
        <v>38192.738242128602</v>
      </c>
      <c r="AH872" s="202">
        <v>54921.372763557098</v>
      </c>
      <c r="AI872" s="202">
        <v>38147.77226467002</v>
      </c>
      <c r="AJ872" s="656">
        <v>37482.387591982741</v>
      </c>
    </row>
    <row r="873" spans="1:36" ht="15" customHeight="1" x14ac:dyDescent="0.2">
      <c r="A873" s="33"/>
      <c r="B873" s="216"/>
      <c r="C873" s="216"/>
      <c r="D873" s="216" t="s">
        <v>19</v>
      </c>
      <c r="E873" s="216"/>
      <c r="F873" s="216"/>
      <c r="G873" s="202">
        <v>7.2877230114625195E-9</v>
      </c>
      <c r="H873" s="202">
        <v>1.5653821481450399E-8</v>
      </c>
      <c r="I873" s="202">
        <v>1.0029085918886726E-8</v>
      </c>
      <c r="J873" s="202">
        <v>1.548394589765483E-8</v>
      </c>
      <c r="K873" s="202">
        <v>3.0892247106620126E-8</v>
      </c>
      <c r="L873" s="202">
        <v>1.1783302729584685E-8</v>
      </c>
      <c r="M873" s="202">
        <v>2.2762197528810169E-8</v>
      </c>
      <c r="N873" s="202">
        <v>1.3033592547920972E-8</v>
      </c>
      <c r="O873" s="202">
        <v>2.4937388014672621E-8</v>
      </c>
      <c r="P873" s="202">
        <v>1.7861085076211033E-8</v>
      </c>
      <c r="Q873" s="202">
        <v>1.6298668323128087E-8</v>
      </c>
      <c r="R873" s="202">
        <v>1.1430750471221164E-8</v>
      </c>
      <c r="S873" s="202">
        <v>2.2670975920797308E-8</v>
      </c>
      <c r="T873" s="202">
        <v>2.2038110848739332E-8</v>
      </c>
      <c r="U873" s="202">
        <v>1.7413961546906606E-8</v>
      </c>
      <c r="V873" s="202">
        <v>1.8217797857554065E-8</v>
      </c>
      <c r="W873" s="202">
        <v>1.5465050576835389E-8</v>
      </c>
      <c r="X873" s="202">
        <v>1.548394589765483E-8</v>
      </c>
      <c r="Y873" s="202">
        <v>1.7902253344901928E-8</v>
      </c>
      <c r="Z873" s="202">
        <v>2.2342889611776244E-8</v>
      </c>
      <c r="AA873" s="202">
        <v>9.3295857296732484E-9</v>
      </c>
      <c r="AB873" s="202">
        <v>1.2045070809401072E-8</v>
      </c>
      <c r="AC873" s="202">
        <v>1.6572186222345782E-8</v>
      </c>
      <c r="AD873" s="202">
        <v>1.7821240478332844E-8</v>
      </c>
      <c r="AE873" s="202">
        <v>1.2801457948922129E-8</v>
      </c>
      <c r="AF873" s="202">
        <v>9.7356389913431804E-9</v>
      </c>
      <c r="AG873" s="202">
        <v>2.2789059177122327E-8</v>
      </c>
      <c r="AH873" s="202">
        <v>4.4860003679678272E-8</v>
      </c>
      <c r="AI873" s="202">
        <v>1.9533133682468534E-8</v>
      </c>
      <c r="AJ873" s="656">
        <v>2.1629643842468827E-8</v>
      </c>
    </row>
    <row r="874" spans="1:36" ht="15" customHeight="1" x14ac:dyDescent="0.2">
      <c r="A874" s="33"/>
      <c r="B874" s="216"/>
      <c r="C874" s="216"/>
      <c r="D874" s="216" t="s">
        <v>574</v>
      </c>
      <c r="E874" s="216"/>
      <c r="F874" s="216"/>
      <c r="G874" s="202">
        <v>2528.3137942274652</v>
      </c>
      <c r="H874" s="202">
        <v>5944.4508994450243</v>
      </c>
      <c r="I874" s="202">
        <v>3285.372906562885</v>
      </c>
      <c r="J874" s="202">
        <v>2183.3130100147268</v>
      </c>
      <c r="K874" s="202">
        <v>10038.899315148792</v>
      </c>
      <c r="L874" s="202">
        <v>3415.0248469733847</v>
      </c>
      <c r="M874" s="202">
        <v>14300.889576920605</v>
      </c>
      <c r="N874" s="202">
        <v>3238.2830165005839</v>
      </c>
      <c r="O874" s="202">
        <v>11744.977746633534</v>
      </c>
      <c r="P874" s="202">
        <v>5821.9198550354267</v>
      </c>
      <c r="Q874" s="202">
        <v>4645.5976673838522</v>
      </c>
      <c r="R874" s="202">
        <v>6218.1075736694856</v>
      </c>
      <c r="S874" s="202">
        <v>10725.325867331872</v>
      </c>
      <c r="T874" s="202">
        <v>1612.6439446441102</v>
      </c>
      <c r="U874" s="202">
        <v>6215.1468548111689</v>
      </c>
      <c r="V874" s="202">
        <v>4952.1706635887749</v>
      </c>
      <c r="W874" s="202">
        <v>11293.866537568769</v>
      </c>
      <c r="X874" s="202">
        <v>2183.3130100147268</v>
      </c>
      <c r="Y874" s="202">
        <v>10545.927829354241</v>
      </c>
      <c r="Z874" s="202">
        <v>14178.776523825556</v>
      </c>
      <c r="AA874" s="202">
        <v>2172.5474949851618</v>
      </c>
      <c r="AB874" s="202">
        <v>5887.2674311609089</v>
      </c>
      <c r="AC874" s="202">
        <v>12469.775800011641</v>
      </c>
      <c r="AD874" s="202">
        <v>5722.2454204289315</v>
      </c>
      <c r="AE874" s="202">
        <v>3030.1570907383734</v>
      </c>
      <c r="AF874" s="202">
        <v>3849.0691293930099</v>
      </c>
      <c r="AG874" s="202">
        <v>8324.6371544842677</v>
      </c>
      <c r="AH874" s="202">
        <v>1268.1151941327839</v>
      </c>
      <c r="AI874" s="202">
        <v>196.94277629292134</v>
      </c>
      <c r="AJ874" s="656">
        <v>596.04541199162622</v>
      </c>
    </row>
    <row r="875" spans="1:36" ht="15" customHeight="1" x14ac:dyDescent="0.2">
      <c r="A875" s="33"/>
      <c r="B875" s="216"/>
      <c r="C875" s="216"/>
      <c r="D875" s="216" t="s">
        <v>22</v>
      </c>
      <c r="E875" s="216"/>
      <c r="F875" s="216"/>
      <c r="G875" s="202">
        <v>2023.1756739214761</v>
      </c>
      <c r="H875" s="202">
        <v>2098.1708344813806</v>
      </c>
      <c r="I875" s="202">
        <v>2279.5963358096119</v>
      </c>
      <c r="J875" s="202">
        <v>2009.6389738417422</v>
      </c>
      <c r="K875" s="202">
        <v>3641.38096511306</v>
      </c>
      <c r="L875" s="202">
        <v>1937.1396024567155</v>
      </c>
      <c r="M875" s="202">
        <v>2841.7707160403966</v>
      </c>
      <c r="N875" s="202">
        <v>1991.6589149334588</v>
      </c>
      <c r="O875" s="202">
        <v>2891.7300124510944</v>
      </c>
      <c r="P875" s="202">
        <v>2578.0132854871317</v>
      </c>
      <c r="Q875" s="202">
        <v>2437.1153487949359</v>
      </c>
      <c r="R875" s="202">
        <v>2097.5365556238958</v>
      </c>
      <c r="S875" s="202">
        <v>2766.1757475230265</v>
      </c>
      <c r="T875" s="202">
        <v>3480.0215269599298</v>
      </c>
      <c r="U875" s="202">
        <v>2137.6082417081998</v>
      </c>
      <c r="V875" s="202">
        <v>2257.2639424044655</v>
      </c>
      <c r="W875" s="202">
        <v>1977.033957814672</v>
      </c>
      <c r="X875" s="202">
        <v>2009.6389738417422</v>
      </c>
      <c r="Y875" s="202">
        <v>2229.9412799446395</v>
      </c>
      <c r="Z875" s="202">
        <v>2752.5114994632509</v>
      </c>
      <c r="AA875" s="202">
        <v>1685.904731493933</v>
      </c>
      <c r="AB875" s="202">
        <v>2079.6895858225444</v>
      </c>
      <c r="AC875" s="202">
        <v>2130.2713469603623</v>
      </c>
      <c r="AD875" s="202">
        <v>2238.86164493249</v>
      </c>
      <c r="AE875" s="202">
        <v>1831.05356131657</v>
      </c>
      <c r="AF875" s="202">
        <v>1617.8131249380854</v>
      </c>
      <c r="AG875" s="202">
        <v>2651.1459238516791</v>
      </c>
      <c r="AH875" s="202">
        <v>4778.3497106819241</v>
      </c>
      <c r="AI875" s="202">
        <v>2506.9910204681028</v>
      </c>
      <c r="AJ875" s="656">
        <v>2702.8015354037575</v>
      </c>
    </row>
    <row r="876" spans="1:36" ht="15" customHeight="1" x14ac:dyDescent="0.2">
      <c r="A876" s="33"/>
      <c r="B876" s="216"/>
      <c r="C876" s="216"/>
      <c r="D876" s="216" t="s">
        <v>180</v>
      </c>
      <c r="E876" s="216"/>
      <c r="F876" s="216"/>
      <c r="G876" s="202">
        <v>0</v>
      </c>
      <c r="H876" s="202">
        <v>0</v>
      </c>
      <c r="I876" s="202">
        <v>0</v>
      </c>
      <c r="J876" s="202">
        <v>0</v>
      </c>
      <c r="K876" s="202">
        <v>0</v>
      </c>
      <c r="L876" s="202">
        <v>0</v>
      </c>
      <c r="M876" s="202">
        <v>0</v>
      </c>
      <c r="N876" s="202">
        <v>0</v>
      </c>
      <c r="O876" s="202">
        <v>0</v>
      </c>
      <c r="P876" s="202">
        <v>0</v>
      </c>
      <c r="Q876" s="202">
        <v>0</v>
      </c>
      <c r="R876" s="202">
        <v>0</v>
      </c>
      <c r="S876" s="202">
        <v>0</v>
      </c>
      <c r="T876" s="202">
        <v>0</v>
      </c>
      <c r="U876" s="202">
        <v>0</v>
      </c>
      <c r="V876" s="202">
        <v>0</v>
      </c>
      <c r="W876" s="202">
        <v>0</v>
      </c>
      <c r="X876" s="202">
        <v>0</v>
      </c>
      <c r="Y876" s="202">
        <v>0</v>
      </c>
      <c r="Z876" s="202">
        <v>0</v>
      </c>
      <c r="AA876" s="202">
        <v>0</v>
      </c>
      <c r="AB876" s="202">
        <v>0</v>
      </c>
      <c r="AC876" s="202">
        <v>0</v>
      </c>
      <c r="AD876" s="202">
        <v>0</v>
      </c>
      <c r="AE876" s="202">
        <v>0</v>
      </c>
      <c r="AF876" s="202">
        <v>0</v>
      </c>
      <c r="AG876" s="202">
        <v>0</v>
      </c>
      <c r="AH876" s="202">
        <v>0</v>
      </c>
      <c r="AI876" s="202">
        <v>0</v>
      </c>
      <c r="AJ876" s="656">
        <v>0</v>
      </c>
    </row>
    <row r="877" spans="1:36" ht="15" customHeight="1" x14ac:dyDescent="0.2">
      <c r="A877" s="33"/>
      <c r="B877" s="216"/>
      <c r="C877" s="216"/>
      <c r="D877" s="216"/>
      <c r="E877" s="216"/>
      <c r="F877" s="216"/>
      <c r="G877" s="202"/>
      <c r="H877" s="202"/>
      <c r="I877" s="202"/>
      <c r="J877" s="202"/>
      <c r="K877" s="202"/>
      <c r="L877" s="202"/>
      <c r="M877" s="202"/>
      <c r="N877" s="202"/>
      <c r="O877" s="202"/>
      <c r="P877" s="202"/>
      <c r="Q877" s="202"/>
      <c r="R877" s="202"/>
      <c r="S877" s="202"/>
      <c r="T877" s="202"/>
      <c r="U877" s="202"/>
      <c r="V877" s="202"/>
      <c r="W877" s="202"/>
      <c r="X877" s="202"/>
      <c r="Y877" s="202"/>
      <c r="Z877" s="202"/>
      <c r="AA877" s="202"/>
      <c r="AB877" s="202"/>
      <c r="AC877" s="202"/>
      <c r="AD877" s="202"/>
      <c r="AE877" s="202"/>
      <c r="AF877" s="202"/>
      <c r="AG877" s="202"/>
      <c r="AH877" s="202"/>
      <c r="AI877" s="202"/>
      <c r="AJ877" s="656"/>
    </row>
    <row r="878" spans="1:36" ht="15" customHeight="1" x14ac:dyDescent="0.2">
      <c r="A878" s="33"/>
      <c r="B878" s="238"/>
      <c r="C878" s="238"/>
      <c r="D878" s="238" t="s">
        <v>557</v>
      </c>
      <c r="E878" s="238"/>
      <c r="F878" s="238"/>
      <c r="G878" s="239" t="s">
        <v>12</v>
      </c>
      <c r="H878" s="239" t="s">
        <v>12</v>
      </c>
      <c r="I878" s="239" t="s">
        <v>12</v>
      </c>
      <c r="J878" s="239" t="s">
        <v>12</v>
      </c>
      <c r="K878" s="239" t="s">
        <v>12</v>
      </c>
      <c r="L878" s="239" t="s">
        <v>12</v>
      </c>
      <c r="M878" s="239" t="s">
        <v>12</v>
      </c>
      <c r="N878" s="239" t="s">
        <v>12</v>
      </c>
      <c r="O878" s="239" t="s">
        <v>12</v>
      </c>
      <c r="P878" s="239" t="s">
        <v>12</v>
      </c>
      <c r="Q878" s="239" t="s">
        <v>12</v>
      </c>
      <c r="R878" s="239" t="s">
        <v>12</v>
      </c>
      <c r="S878" s="239" t="s">
        <v>12</v>
      </c>
      <c r="T878" s="239" t="s">
        <v>12</v>
      </c>
      <c r="U878" s="239" t="s">
        <v>12</v>
      </c>
      <c r="V878" s="239" t="s">
        <v>12</v>
      </c>
      <c r="W878" s="239" t="s">
        <v>12</v>
      </c>
      <c r="X878" s="239" t="s">
        <v>12</v>
      </c>
      <c r="Y878" s="239" t="s">
        <v>12</v>
      </c>
      <c r="Z878" s="239" t="s">
        <v>12</v>
      </c>
      <c r="AA878" s="239" t="s">
        <v>12</v>
      </c>
      <c r="AB878" s="239" t="s">
        <v>12</v>
      </c>
      <c r="AC878" s="239" t="s">
        <v>12</v>
      </c>
      <c r="AD878" s="239" t="s">
        <v>12</v>
      </c>
      <c r="AE878" s="239" t="s">
        <v>12</v>
      </c>
      <c r="AF878" s="239" t="s">
        <v>12</v>
      </c>
      <c r="AG878" s="239" t="s">
        <v>12</v>
      </c>
      <c r="AH878" s="239" t="s">
        <v>12</v>
      </c>
      <c r="AI878" s="239" t="s">
        <v>12</v>
      </c>
      <c r="AJ878" s="664" t="s">
        <v>12</v>
      </c>
    </row>
    <row r="879" spans="1:36" ht="15" customHeight="1" x14ac:dyDescent="0.2">
      <c r="A879" s="33"/>
      <c r="B879" s="216"/>
      <c r="C879" s="216"/>
      <c r="D879" s="216" t="s">
        <v>16</v>
      </c>
      <c r="E879" s="216"/>
      <c r="F879" s="216"/>
      <c r="G879" s="202">
        <v>242241569.52600071</v>
      </c>
      <c r="H879" s="202">
        <v>242589809.77902576</v>
      </c>
      <c r="I879" s="202">
        <v>234258718.64110923</v>
      </c>
      <c r="J879" s="202">
        <v>215929578.74950004</v>
      </c>
      <c r="K879" s="202">
        <v>208092063.47171855</v>
      </c>
      <c r="L879" s="202">
        <v>257355804.32110351</v>
      </c>
      <c r="M879" s="202">
        <v>204785458.24650395</v>
      </c>
      <c r="N879" s="202">
        <v>252713191.42232081</v>
      </c>
      <c r="O879" s="202">
        <v>209123544.88278621</v>
      </c>
      <c r="P879" s="202">
        <v>213433550.00449717</v>
      </c>
      <c r="Q879" s="202">
        <v>251220881.4089267</v>
      </c>
      <c r="R879" s="202">
        <v>236590690.73815796</v>
      </c>
      <c r="S879" s="202">
        <v>214693390.16475871</v>
      </c>
      <c r="T879" s="202">
        <v>259371412.0842019</v>
      </c>
      <c r="U879" s="202">
        <v>222691124.21007428</v>
      </c>
      <c r="V879" s="202">
        <v>227237756.73706418</v>
      </c>
      <c r="W879" s="202">
        <v>219239564.42541397</v>
      </c>
      <c r="X879" s="202">
        <v>215929578.74950004</v>
      </c>
      <c r="Y879" s="202">
        <v>199144457.82291326</v>
      </c>
      <c r="Z879" s="202">
        <v>205229046.59174949</v>
      </c>
      <c r="AA879" s="202">
        <v>229688374.24613541</v>
      </c>
      <c r="AB879" s="202">
        <v>246998237.6575982</v>
      </c>
      <c r="AC879" s="202">
        <v>240700662.25563586</v>
      </c>
      <c r="AD879" s="202">
        <v>237832699.08871046</v>
      </c>
      <c r="AE879" s="202">
        <v>267309851.47190467</v>
      </c>
      <c r="AF879" s="202">
        <v>237196915.44500643</v>
      </c>
      <c r="AG879" s="202">
        <v>234171586.96961597</v>
      </c>
      <c r="AH879" s="202">
        <v>210615923.56549814</v>
      </c>
      <c r="AI879" s="202">
        <v>196022202.18356609</v>
      </c>
      <c r="AJ879" s="656">
        <v>188447006.23723808</v>
      </c>
    </row>
    <row r="880" spans="1:36" ht="15" customHeight="1" x14ac:dyDescent="0.2">
      <c r="A880" s="33"/>
      <c r="B880" s="216"/>
      <c r="C880" s="216"/>
      <c r="D880" s="216" t="s">
        <v>17</v>
      </c>
      <c r="E880" s="216"/>
      <c r="F880" s="216"/>
      <c r="G880" s="202">
        <v>129813125.131916</v>
      </c>
      <c r="H880" s="202">
        <v>91371291.893021047</v>
      </c>
      <c r="I880" s="202">
        <v>127794742.07231268</v>
      </c>
      <c r="J880" s="202">
        <v>149987387.465716</v>
      </c>
      <c r="K880" s="202">
        <v>43930452.394926257</v>
      </c>
      <c r="L880" s="202">
        <v>109292076.59964877</v>
      </c>
      <c r="M880" s="202">
        <v>30660085.866884656</v>
      </c>
      <c r="N880" s="202">
        <v>109568672.56712924</v>
      </c>
      <c r="O880" s="202">
        <v>49152763.453802481</v>
      </c>
      <c r="P880" s="202">
        <v>98134659.304001063</v>
      </c>
      <c r="Q880" s="202">
        <v>112332241.93975306</v>
      </c>
      <c r="R880" s="202">
        <v>100847065.27631661</v>
      </c>
      <c r="S880" s="202">
        <v>54488872.289309494</v>
      </c>
      <c r="T880" s="202">
        <v>98501981.377424091</v>
      </c>
      <c r="U880" s="202">
        <v>86501028.05042769</v>
      </c>
      <c r="V880" s="202">
        <v>102718461.74559584</v>
      </c>
      <c r="W880" s="202">
        <v>91413581.378842711</v>
      </c>
      <c r="X880" s="202">
        <v>149987387.465716</v>
      </c>
      <c r="Y880" s="202">
        <v>76849132.648353517</v>
      </c>
      <c r="Z880" s="202">
        <v>51564782.592332631</v>
      </c>
      <c r="AA880" s="202">
        <v>140920185.25221896</v>
      </c>
      <c r="AB880" s="202">
        <v>96156397.77324371</v>
      </c>
      <c r="AC880" s="202">
        <v>56062858.911222339</v>
      </c>
      <c r="AD880" s="202">
        <v>85448430.654898271</v>
      </c>
      <c r="AE880" s="202">
        <v>87318123.232217744</v>
      </c>
      <c r="AF880" s="202">
        <v>127696148.25666532</v>
      </c>
      <c r="AG880" s="202">
        <v>60724678.459278569</v>
      </c>
      <c r="AH880" s="202">
        <v>36451040.51451996</v>
      </c>
      <c r="AI880" s="202">
        <v>135864036.05951679</v>
      </c>
      <c r="AJ880" s="656">
        <v>148736727.60195574</v>
      </c>
    </row>
    <row r="881" spans="1:36" ht="15" customHeight="1" x14ac:dyDescent="0.2">
      <c r="A881" s="33"/>
      <c r="B881" s="216"/>
      <c r="C881" s="216"/>
      <c r="D881" s="216" t="s">
        <v>18</v>
      </c>
      <c r="E881" s="216"/>
      <c r="F881" s="216"/>
      <c r="G881" s="202">
        <v>106377170.47857247</v>
      </c>
      <c r="H881" s="202">
        <v>168798876.6431652</v>
      </c>
      <c r="I881" s="202">
        <v>144489548.40983233</v>
      </c>
      <c r="J881" s="202">
        <v>167838652.6320928</v>
      </c>
      <c r="K881" s="202">
        <v>269799623.75368309</v>
      </c>
      <c r="L881" s="202">
        <v>131428008.72094829</v>
      </c>
      <c r="M881" s="202">
        <v>244097015.04290217</v>
      </c>
      <c r="N881" s="202">
        <v>141187545.19831443</v>
      </c>
      <c r="O881" s="202">
        <v>239756389.83443436</v>
      </c>
      <c r="P881" s="202">
        <v>198409096.62160173</v>
      </c>
      <c r="Q881" s="202">
        <v>164799951.65139529</v>
      </c>
      <c r="R881" s="202">
        <v>153651184.83637905</v>
      </c>
      <c r="S881" s="202">
        <v>227748515.75690955</v>
      </c>
      <c r="T881" s="202">
        <v>178759184.21734139</v>
      </c>
      <c r="U881" s="202">
        <v>195775362.6470637</v>
      </c>
      <c r="V881" s="202">
        <v>177651533.87754124</v>
      </c>
      <c r="W881" s="202">
        <v>185361650.74762091</v>
      </c>
      <c r="X881" s="202">
        <v>167838652.6320928</v>
      </c>
      <c r="Y881" s="202">
        <v>193528064.76766419</v>
      </c>
      <c r="Z881" s="202">
        <v>248968728.76569971</v>
      </c>
      <c r="AA881" s="202">
        <v>113496754.29179479</v>
      </c>
      <c r="AB881" s="202">
        <v>153477628.58425266</v>
      </c>
      <c r="AC881" s="202">
        <v>207771015.92379048</v>
      </c>
      <c r="AD881" s="202">
        <v>175372778.09365356</v>
      </c>
      <c r="AE881" s="202">
        <v>148203994.6134671</v>
      </c>
      <c r="AF881" s="202">
        <v>142092171.0777677</v>
      </c>
      <c r="AG881" s="202">
        <v>214253638.09799439</v>
      </c>
      <c r="AH881" s="202">
        <v>311286101.57038426</v>
      </c>
      <c r="AI881" s="202">
        <v>213808118.0467315</v>
      </c>
      <c r="AJ881" s="656">
        <v>210094907.82876822</v>
      </c>
    </row>
    <row r="882" spans="1:36" ht="15" customHeight="1" x14ac:dyDescent="0.2">
      <c r="A882" s="33"/>
      <c r="B882" s="216"/>
      <c r="C882" s="216"/>
      <c r="D882" s="216" t="s">
        <v>19</v>
      </c>
      <c r="E882" s="216"/>
      <c r="F882" s="216"/>
      <c r="G882" s="202">
        <v>3.8957819781047319E-5</v>
      </c>
      <c r="H882" s="202">
        <v>8.4622851678366832E-5</v>
      </c>
      <c r="I882" s="202">
        <v>5.3623681634090187E-5</v>
      </c>
      <c r="J882" s="202">
        <v>8.4052105924823614E-5</v>
      </c>
      <c r="K882" s="202">
        <v>1.6774514862213631E-4</v>
      </c>
      <c r="L882" s="202">
        <v>6.3310616690019541E-5</v>
      </c>
      <c r="M882" s="202">
        <v>1.2285665239580808E-4</v>
      </c>
      <c r="N882" s="202">
        <v>7.0066025856145651E-5</v>
      </c>
      <c r="O882" s="202">
        <v>1.3532087747165867E-4</v>
      </c>
      <c r="P882" s="202">
        <v>9.6092658024415434E-5</v>
      </c>
      <c r="Q882" s="202">
        <v>8.7987629515458624E-5</v>
      </c>
      <c r="R882" s="202">
        <v>6.1114428201478356E-5</v>
      </c>
      <c r="S882" s="202">
        <v>1.2271640888624513E-4</v>
      </c>
      <c r="T882" s="202">
        <v>1.1863351015729893E-4</v>
      </c>
      <c r="U882" s="202">
        <v>9.4307888969364758E-5</v>
      </c>
      <c r="V882" s="202">
        <v>9.8845519497159923E-5</v>
      </c>
      <c r="W882" s="202">
        <v>8.3686708463303876E-5</v>
      </c>
      <c r="X882" s="202">
        <v>8.4052105924823614E-5</v>
      </c>
      <c r="Y882" s="202">
        <v>9.6838308278525249E-5</v>
      </c>
      <c r="Z882" s="202">
        <v>1.2092297853879989E-4</v>
      </c>
      <c r="AA882" s="202">
        <v>4.9914500683375832E-5</v>
      </c>
      <c r="AB882" s="202">
        <v>6.4505215503901962E-5</v>
      </c>
      <c r="AC882" s="202">
        <v>8.9582769869404687E-5</v>
      </c>
      <c r="AD882" s="202">
        <v>9.6585290372119129E-5</v>
      </c>
      <c r="AE882" s="202">
        <v>6.9143260464260442E-5</v>
      </c>
      <c r="AF882" s="202">
        <v>5.2189779323255076E-5</v>
      </c>
      <c r="AG882" s="202">
        <v>1.2426215614759074E-4</v>
      </c>
      <c r="AH882" s="202">
        <v>2.4752846658064885E-4</v>
      </c>
      <c r="AI882" s="202">
        <v>1.0642100463854536E-4</v>
      </c>
      <c r="AJ882" s="656">
        <v>1.1778220746595042E-4</v>
      </c>
    </row>
    <row r="883" spans="1:36" ht="15" customHeight="1" x14ac:dyDescent="0.2">
      <c r="A883" s="33"/>
      <c r="B883" s="216"/>
      <c r="C883" s="216"/>
      <c r="D883" s="216" t="s">
        <v>574</v>
      </c>
      <c r="E883" s="216"/>
      <c r="F883" s="216"/>
      <c r="G883" s="202">
        <v>17308163.995189529</v>
      </c>
      <c r="H883" s="202">
        <v>40694130.31873443</v>
      </c>
      <c r="I883" s="202">
        <v>22490789.38776182</v>
      </c>
      <c r="J883" s="202">
        <v>14946380.356917828</v>
      </c>
      <c r="K883" s="202">
        <v>68723635.521231875</v>
      </c>
      <c r="L883" s="202">
        <v>23378352.099337794</v>
      </c>
      <c r="M883" s="202">
        <v>97900087.655088574</v>
      </c>
      <c r="N883" s="202">
        <v>22168424.520879153</v>
      </c>
      <c r="O883" s="202">
        <v>80402994.842932031</v>
      </c>
      <c r="P883" s="202">
        <v>39855315.36784295</v>
      </c>
      <c r="Q883" s="202">
        <v>31802526.437315986</v>
      </c>
      <c r="R883" s="202">
        <v>42567511.149337538</v>
      </c>
      <c r="S883" s="202">
        <v>73422729.187122136</v>
      </c>
      <c r="T883" s="202">
        <v>11039731.667594759</v>
      </c>
      <c r="U883" s="202">
        <v>42547242.855243504</v>
      </c>
      <c r="V883" s="202">
        <v>33901243.656249143</v>
      </c>
      <c r="W883" s="202">
        <v>77314807.449267581</v>
      </c>
      <c r="X883" s="202">
        <v>14946380.356917828</v>
      </c>
      <c r="Y883" s="202">
        <v>72194617.918330505</v>
      </c>
      <c r="Z883" s="202">
        <v>97064134.16159898</v>
      </c>
      <c r="AA883" s="202">
        <v>14872682.503411746</v>
      </c>
      <c r="AB883" s="202">
        <v>40302667.499073789</v>
      </c>
      <c r="AC883" s="202">
        <v>85364769.603606284</v>
      </c>
      <c r="AD883" s="202">
        <v>39172970.690439425</v>
      </c>
      <c r="AE883" s="202">
        <v>20743649.770621672</v>
      </c>
      <c r="AF883" s="202">
        <v>26349703.851025213</v>
      </c>
      <c r="AG883" s="202">
        <v>56988252.565495752</v>
      </c>
      <c r="AH883" s="202">
        <v>8681179.4465363603</v>
      </c>
      <c r="AI883" s="202">
        <v>1348217.8824196751</v>
      </c>
      <c r="AJ883" s="656">
        <v>4080368.4111068184</v>
      </c>
    </row>
    <row r="884" spans="1:36" ht="15" customHeight="1" x14ac:dyDescent="0.2">
      <c r="A884" s="33"/>
      <c r="B884" s="216"/>
      <c r="C884" s="216"/>
      <c r="D884" s="216" t="s">
        <v>22</v>
      </c>
      <c r="E884" s="216"/>
      <c r="F884" s="216"/>
      <c r="G884" s="202">
        <v>12539432.30964236</v>
      </c>
      <c r="H884" s="202">
        <v>13004244.511327708</v>
      </c>
      <c r="I884" s="202">
        <v>14128700.890708128</v>
      </c>
      <c r="J884" s="202">
        <v>12455533.251081247</v>
      </c>
      <c r="K884" s="202">
        <v>22568900.325472958</v>
      </c>
      <c r="L884" s="202">
        <v>12006189.691007655</v>
      </c>
      <c r="M884" s="202">
        <v>17612999.203496497</v>
      </c>
      <c r="N884" s="202">
        <v>12344094.716845218</v>
      </c>
      <c r="O884" s="202">
        <v>17922641.724239666</v>
      </c>
      <c r="P884" s="202">
        <v>15978258.093656408</v>
      </c>
      <c r="Q884" s="202">
        <v>15104987.342878968</v>
      </c>
      <c r="R884" s="202">
        <v>13000313.316967582</v>
      </c>
      <c r="S884" s="202">
        <v>17144469.454502542</v>
      </c>
      <c r="T884" s="202">
        <v>21568811.317719482</v>
      </c>
      <c r="U884" s="202">
        <v>13248673.457742419</v>
      </c>
      <c r="V884" s="202">
        <v>13990287.040133627</v>
      </c>
      <c r="W884" s="202">
        <v>12253450.754392371</v>
      </c>
      <c r="X884" s="202">
        <v>12455533.251081247</v>
      </c>
      <c r="Y884" s="202">
        <v>13820944.021210253</v>
      </c>
      <c r="Z884" s="202">
        <v>17059779.866832867</v>
      </c>
      <c r="AA884" s="202">
        <v>10449062.102500571</v>
      </c>
      <c r="AB884" s="202">
        <v>12889699.655168006</v>
      </c>
      <c r="AC884" s="202">
        <v>13203200.147520594</v>
      </c>
      <c r="AD884" s="202">
        <v>13876231.515214985</v>
      </c>
      <c r="AE884" s="202">
        <v>11348679.446582673</v>
      </c>
      <c r="AF884" s="202">
        <v>10027037.410197457</v>
      </c>
      <c r="AG884" s="202">
        <v>16431526.576575795</v>
      </c>
      <c r="AH884" s="202">
        <v>29615714.30559849</v>
      </c>
      <c r="AI884" s="202">
        <v>15538069.485142052</v>
      </c>
      <c r="AJ884" s="656">
        <v>16751682.682058709</v>
      </c>
    </row>
    <row r="885" spans="1:36" ht="15" customHeight="1" x14ac:dyDescent="0.2">
      <c r="A885" s="33"/>
      <c r="B885" s="216"/>
      <c r="C885" s="216"/>
      <c r="D885" s="216" t="s">
        <v>181</v>
      </c>
      <c r="E885" s="216"/>
      <c r="F885" s="216"/>
      <c r="G885" s="202">
        <v>0</v>
      </c>
      <c r="H885" s="202">
        <v>0</v>
      </c>
      <c r="I885" s="202">
        <v>0</v>
      </c>
      <c r="J885" s="202">
        <v>0</v>
      </c>
      <c r="K885" s="202">
        <v>0</v>
      </c>
      <c r="L885" s="202">
        <v>0</v>
      </c>
      <c r="M885" s="202">
        <v>0</v>
      </c>
      <c r="N885" s="202">
        <v>0</v>
      </c>
      <c r="O885" s="202">
        <v>0</v>
      </c>
      <c r="P885" s="202">
        <v>0</v>
      </c>
      <c r="Q885" s="202">
        <v>0</v>
      </c>
      <c r="R885" s="202">
        <v>0</v>
      </c>
      <c r="S885" s="202">
        <v>0</v>
      </c>
      <c r="T885" s="202">
        <v>0</v>
      </c>
      <c r="U885" s="202">
        <v>0</v>
      </c>
      <c r="V885" s="202">
        <v>0</v>
      </c>
      <c r="W885" s="202">
        <v>0</v>
      </c>
      <c r="X885" s="202">
        <v>0</v>
      </c>
      <c r="Y885" s="202">
        <v>0</v>
      </c>
      <c r="Z885" s="202">
        <v>0</v>
      </c>
      <c r="AA885" s="202">
        <v>0</v>
      </c>
      <c r="AB885" s="202">
        <v>0</v>
      </c>
      <c r="AC885" s="202">
        <v>0</v>
      </c>
      <c r="AD885" s="202">
        <v>0</v>
      </c>
      <c r="AE885" s="202">
        <v>0</v>
      </c>
      <c r="AF885" s="202">
        <v>0</v>
      </c>
      <c r="AG885" s="202">
        <v>0</v>
      </c>
      <c r="AH885" s="202">
        <v>0</v>
      </c>
      <c r="AI885" s="202">
        <v>0</v>
      </c>
      <c r="AJ885" s="656">
        <v>0</v>
      </c>
    </row>
    <row r="886" spans="1:36" ht="15" customHeight="1" x14ac:dyDescent="0.2">
      <c r="A886" s="33"/>
      <c r="B886" s="216"/>
      <c r="C886" s="216"/>
      <c r="D886" s="216" t="s">
        <v>182</v>
      </c>
      <c r="E886" s="216"/>
      <c r="F886" s="216"/>
      <c r="G886" s="202">
        <v>0</v>
      </c>
      <c r="H886" s="202">
        <v>0</v>
      </c>
      <c r="I886" s="202">
        <v>0</v>
      </c>
      <c r="J886" s="202">
        <v>0</v>
      </c>
      <c r="K886" s="202">
        <v>0</v>
      </c>
      <c r="L886" s="202">
        <v>0</v>
      </c>
      <c r="M886" s="202">
        <v>0</v>
      </c>
      <c r="N886" s="202">
        <v>0</v>
      </c>
      <c r="O886" s="202">
        <v>0</v>
      </c>
      <c r="P886" s="202">
        <v>0</v>
      </c>
      <c r="Q886" s="202">
        <v>0</v>
      </c>
      <c r="R886" s="202">
        <v>0</v>
      </c>
      <c r="S886" s="202">
        <v>0</v>
      </c>
      <c r="T886" s="202">
        <v>0</v>
      </c>
      <c r="U886" s="202">
        <v>0</v>
      </c>
      <c r="V886" s="202">
        <v>0</v>
      </c>
      <c r="W886" s="202">
        <v>0</v>
      </c>
      <c r="X886" s="202">
        <v>0</v>
      </c>
      <c r="Y886" s="202">
        <v>0</v>
      </c>
      <c r="Z886" s="202">
        <v>0</v>
      </c>
      <c r="AA886" s="202">
        <v>0</v>
      </c>
      <c r="AB886" s="202">
        <v>0</v>
      </c>
      <c r="AC886" s="202">
        <v>0</v>
      </c>
      <c r="AD886" s="202">
        <v>0</v>
      </c>
      <c r="AE886" s="202">
        <v>0</v>
      </c>
      <c r="AF886" s="202">
        <v>0</v>
      </c>
      <c r="AG886" s="202">
        <v>0</v>
      </c>
      <c r="AH886" s="202">
        <v>0</v>
      </c>
      <c r="AI886" s="202">
        <v>0</v>
      </c>
      <c r="AJ886" s="656">
        <v>0</v>
      </c>
    </row>
    <row r="887" spans="1:36" ht="15" customHeight="1" x14ac:dyDescent="0.2">
      <c r="A887" s="33"/>
      <c r="B887" s="216"/>
      <c r="C887" s="216"/>
      <c r="D887" s="216"/>
      <c r="E887" s="216"/>
      <c r="F887" s="216"/>
      <c r="G887" s="202"/>
      <c r="H887" s="202"/>
      <c r="I887" s="202"/>
      <c r="J887" s="202"/>
      <c r="K887" s="202"/>
      <c r="L887" s="202"/>
      <c r="M887" s="202"/>
      <c r="N887" s="202"/>
      <c r="O887" s="202"/>
      <c r="P887" s="202"/>
      <c r="Q887" s="202"/>
      <c r="R887" s="202"/>
      <c r="S887" s="202"/>
      <c r="T887" s="202"/>
      <c r="U887" s="202"/>
      <c r="V887" s="202"/>
      <c r="W887" s="202"/>
      <c r="X887" s="202"/>
      <c r="Y887" s="202"/>
      <c r="Z887" s="202"/>
      <c r="AA887" s="202"/>
      <c r="AB887" s="202"/>
      <c r="AC887" s="202"/>
      <c r="AD887" s="202"/>
      <c r="AE887" s="202"/>
      <c r="AF887" s="202"/>
      <c r="AG887" s="202"/>
      <c r="AH887" s="202"/>
      <c r="AI887" s="202"/>
      <c r="AJ887" s="656"/>
    </row>
    <row r="888" spans="1:36" ht="15" customHeight="1" x14ac:dyDescent="0.2">
      <c r="A888" s="33"/>
      <c r="B888" s="213"/>
      <c r="C888" s="213"/>
      <c r="D888" s="213" t="s">
        <v>23</v>
      </c>
      <c r="E888" s="213"/>
      <c r="F888" s="213"/>
      <c r="G888" s="202">
        <v>4.243365288557663E-6</v>
      </c>
      <c r="H888" s="202">
        <v>4.4414733168246802E-5</v>
      </c>
      <c r="I888" s="202">
        <v>8.8639383986928083E-6</v>
      </c>
      <c r="J888" s="202">
        <v>1.1808635320585265E-5</v>
      </c>
      <c r="K888" s="202">
        <v>1.9131274439786543E-5</v>
      </c>
      <c r="L888" s="202">
        <v>1.9964575437564895E-5</v>
      </c>
      <c r="M888" s="202">
        <v>1.1983008411398526E-5</v>
      </c>
      <c r="N888" s="202">
        <v>1.0823993589871341E-5</v>
      </c>
      <c r="O888" s="202">
        <v>4.3784827748129967E-5</v>
      </c>
      <c r="P888" s="202">
        <v>2.1195384814690766E-5</v>
      </c>
      <c r="Q888" s="202">
        <v>5.8664663189180519E-5</v>
      </c>
      <c r="R888" s="202">
        <v>2.6479595318686608E-5</v>
      </c>
      <c r="S888" s="202">
        <v>4.5206182730705825E-5</v>
      </c>
      <c r="T888" s="202">
        <v>2.3329118640435498E-5</v>
      </c>
      <c r="U888" s="202">
        <v>8.3872848499008074E-5</v>
      </c>
      <c r="V888" s="202">
        <v>1.3151356636216982E-4</v>
      </c>
      <c r="W888" s="202">
        <v>4.948779311230046E-5</v>
      </c>
      <c r="X888" s="202">
        <v>1.1808635320585265E-5</v>
      </c>
      <c r="Y888" s="202">
        <v>2.2563023438249951E-4</v>
      </c>
      <c r="Z888" s="202">
        <v>1.3952293110466387E-5</v>
      </c>
      <c r="AA888" s="202">
        <v>4.3501581372007802E-5</v>
      </c>
      <c r="AB888" s="202">
        <v>3.8191556985842432E-5</v>
      </c>
      <c r="AC888" s="202">
        <v>0</v>
      </c>
      <c r="AD888" s="202">
        <v>1.487334715360559E-4</v>
      </c>
      <c r="AE888" s="202">
        <v>3.9264407144534404E-5</v>
      </c>
      <c r="AF888" s="202">
        <v>1.7630274814242264E-5</v>
      </c>
      <c r="AG888" s="202">
        <v>1.8877847931386582E-4</v>
      </c>
      <c r="AH888" s="202">
        <v>3.6941632626060638E-4</v>
      </c>
      <c r="AI888" s="202">
        <v>1.9749848004176821E-5</v>
      </c>
      <c r="AJ888" s="656">
        <v>1.8568607903794058E-5</v>
      </c>
    </row>
    <row r="889" spans="1:36" ht="15" customHeight="1" x14ac:dyDescent="0.2">
      <c r="A889" s="33"/>
      <c r="B889" s="213"/>
      <c r="C889" s="213"/>
      <c r="D889" s="213" t="s">
        <v>24</v>
      </c>
      <c r="E889" s="213"/>
      <c r="F889" s="213"/>
      <c r="G889" s="202">
        <v>14.093962580435942</v>
      </c>
      <c r="H889" s="202">
        <v>14.387614544685428</v>
      </c>
      <c r="I889" s="202">
        <v>14.283881943578692</v>
      </c>
      <c r="J889" s="202">
        <v>14.153260821994891</v>
      </c>
      <c r="K889" s="202">
        <v>14.927984368927163</v>
      </c>
      <c r="L889" s="202">
        <v>14.022636357970143</v>
      </c>
      <c r="M889" s="202">
        <v>15.073249442189267</v>
      </c>
      <c r="N889" s="202">
        <v>14.331180384870995</v>
      </c>
      <c r="O889" s="202">
        <v>14.840975645103766</v>
      </c>
      <c r="P889" s="202">
        <v>14.508177552819525</v>
      </c>
      <c r="Q889" s="202">
        <v>14.886257328251478</v>
      </c>
      <c r="R889" s="202">
        <v>14.552675421409585</v>
      </c>
      <c r="S889" s="202">
        <v>14.695650803361199</v>
      </c>
      <c r="T889" s="202">
        <v>14.434288108358359</v>
      </c>
      <c r="U889" s="202">
        <v>14.077044016538053</v>
      </c>
      <c r="V889" s="202">
        <v>14.219298784281218</v>
      </c>
      <c r="W889" s="202">
        <v>14.944080805514353</v>
      </c>
      <c r="X889" s="202">
        <v>14.153260821994891</v>
      </c>
      <c r="Y889" s="202">
        <v>14.531995859754417</v>
      </c>
      <c r="Z889" s="202">
        <v>14.986200924959675</v>
      </c>
      <c r="AA889" s="202">
        <v>13.715277797586133</v>
      </c>
      <c r="AB889" s="202">
        <v>14.292298789361432</v>
      </c>
      <c r="AC889" s="202">
        <v>14.944397906781559</v>
      </c>
      <c r="AD889" s="202">
        <v>14.417997113004043</v>
      </c>
      <c r="AE889" s="202">
        <v>14.271060512780593</v>
      </c>
      <c r="AF889" s="202">
        <v>14.058874757732774</v>
      </c>
      <c r="AG889" s="202">
        <v>15.346523333704344</v>
      </c>
      <c r="AH889" s="202">
        <v>14.391783613968254</v>
      </c>
      <c r="AI889" s="202">
        <v>14.076498559197601</v>
      </c>
      <c r="AJ889" s="656">
        <v>14.128394015093097</v>
      </c>
    </row>
    <row r="890" spans="1:36" ht="15" customHeight="1" x14ac:dyDescent="0.2">
      <c r="A890" s="33"/>
      <c r="B890" s="213"/>
      <c r="C890" s="213"/>
      <c r="D890" s="213"/>
      <c r="E890" s="213"/>
      <c r="F890" s="213"/>
      <c r="G890" s="202"/>
      <c r="H890" s="202"/>
      <c r="I890" s="202"/>
      <c r="J890" s="202"/>
      <c r="K890" s="202"/>
      <c r="L890" s="202"/>
      <c r="M890" s="202"/>
      <c r="N890" s="202"/>
      <c r="O890" s="202"/>
      <c r="P890" s="202"/>
      <c r="Q890" s="202"/>
      <c r="R890" s="202"/>
      <c r="S890" s="202"/>
      <c r="T890" s="202"/>
      <c r="U890" s="202"/>
      <c r="V890" s="202"/>
      <c r="W890" s="202"/>
      <c r="X890" s="202"/>
      <c r="Y890" s="202"/>
      <c r="Z890" s="202"/>
      <c r="AA890" s="202"/>
      <c r="AB890" s="202"/>
      <c r="AC890" s="202"/>
      <c r="AD890" s="202"/>
      <c r="AE890" s="202"/>
      <c r="AF890" s="202"/>
      <c r="AG890" s="202"/>
      <c r="AH890" s="202"/>
      <c r="AI890" s="202"/>
      <c r="AJ890" s="656"/>
    </row>
    <row r="891" spans="1:36" ht="15" customHeight="1" x14ac:dyDescent="0.2">
      <c r="A891" s="33"/>
      <c r="B891" s="240"/>
      <c r="C891" s="240"/>
      <c r="D891" s="240" t="s">
        <v>25</v>
      </c>
      <c r="E891" s="240"/>
      <c r="F891" s="240"/>
      <c r="G891" s="239" t="s">
        <v>13</v>
      </c>
      <c r="H891" s="239" t="s">
        <v>13</v>
      </c>
      <c r="I891" s="239" t="s">
        <v>13</v>
      </c>
      <c r="J891" s="239" t="s">
        <v>13</v>
      </c>
      <c r="K891" s="239" t="s">
        <v>13</v>
      </c>
      <c r="L891" s="239" t="s">
        <v>13</v>
      </c>
      <c r="M891" s="239" t="s">
        <v>13</v>
      </c>
      <c r="N891" s="239" t="s">
        <v>13</v>
      </c>
      <c r="O891" s="239" t="s">
        <v>13</v>
      </c>
      <c r="P891" s="239" t="s">
        <v>13</v>
      </c>
      <c r="Q891" s="239" t="s">
        <v>13</v>
      </c>
      <c r="R891" s="239" t="s">
        <v>13</v>
      </c>
      <c r="S891" s="239" t="s">
        <v>13</v>
      </c>
      <c r="T891" s="239" t="s">
        <v>13</v>
      </c>
      <c r="U891" s="239" t="s">
        <v>13</v>
      </c>
      <c r="V891" s="239" t="s">
        <v>13</v>
      </c>
      <c r="W891" s="239" t="s">
        <v>13</v>
      </c>
      <c r="X891" s="239" t="s">
        <v>13</v>
      </c>
      <c r="Y891" s="239" t="s">
        <v>13</v>
      </c>
      <c r="Z891" s="239" t="s">
        <v>13</v>
      </c>
      <c r="AA891" s="239" t="s">
        <v>13</v>
      </c>
      <c r="AB891" s="239" t="s">
        <v>13</v>
      </c>
      <c r="AC891" s="239" t="s">
        <v>13</v>
      </c>
      <c r="AD891" s="239" t="s">
        <v>13</v>
      </c>
      <c r="AE891" s="239" t="s">
        <v>13</v>
      </c>
      <c r="AF891" s="239" t="s">
        <v>13</v>
      </c>
      <c r="AG891" s="239" t="s">
        <v>13</v>
      </c>
      <c r="AH891" s="239" t="s">
        <v>13</v>
      </c>
      <c r="AI891" s="239" t="s">
        <v>13</v>
      </c>
      <c r="AJ891" s="664" t="s">
        <v>13</v>
      </c>
    </row>
    <row r="892" spans="1:36" ht="15" customHeight="1" x14ac:dyDescent="0.2">
      <c r="A892" s="33"/>
      <c r="B892" s="216"/>
      <c r="C892" s="216"/>
      <c r="D892" s="216" t="s">
        <v>16</v>
      </c>
      <c r="E892" s="216"/>
      <c r="F892" s="216"/>
      <c r="G892" s="202">
        <v>5575367.3236746676</v>
      </c>
      <c r="H892" s="202">
        <v>5583382.32841272</v>
      </c>
      <c r="I892" s="202">
        <v>5391636.1578781456</v>
      </c>
      <c r="J892" s="202">
        <v>4969777.5651407372</v>
      </c>
      <c r="K892" s="202">
        <v>4789391.4048956279</v>
      </c>
      <c r="L892" s="202">
        <v>5923232.5185867166</v>
      </c>
      <c r="M892" s="202">
        <v>4713287.4613774838</v>
      </c>
      <c r="N892" s="202">
        <v>5816379.3789584031</v>
      </c>
      <c r="O892" s="202">
        <v>4813131.7058088752</v>
      </c>
      <c r="P892" s="202">
        <v>4912329.6335942568</v>
      </c>
      <c r="Q892" s="202">
        <v>5782032.7699030275</v>
      </c>
      <c r="R892" s="202">
        <v>5445308.2053927286</v>
      </c>
      <c r="S892" s="202">
        <v>4941325.7785429517</v>
      </c>
      <c r="T892" s="202">
        <v>5969623.2090107957</v>
      </c>
      <c r="U892" s="202">
        <v>5125399.4911883231</v>
      </c>
      <c r="V892" s="202">
        <v>5230043.5721911713</v>
      </c>
      <c r="W892" s="202">
        <v>5045959.3122101268</v>
      </c>
      <c r="X892" s="202">
        <v>4969777.5651407372</v>
      </c>
      <c r="Y892" s="202">
        <v>4583455.7008911949</v>
      </c>
      <c r="Z892" s="202">
        <v>4723496.9723630846</v>
      </c>
      <c r="AA892" s="202">
        <v>5286446.3308491325</v>
      </c>
      <c r="AB892" s="202">
        <v>5684845.528106574</v>
      </c>
      <c r="AC892" s="202">
        <v>5539902.2131207054</v>
      </c>
      <c r="AD892" s="202">
        <v>5473893.9381674584</v>
      </c>
      <c r="AE892" s="202">
        <v>6152332.2116389321</v>
      </c>
      <c r="AF892" s="202">
        <v>5459260.9114785613</v>
      </c>
      <c r="AG892" s="202">
        <v>5389630.7585775582</v>
      </c>
      <c r="AH892" s="202">
        <v>4847479.8953389451</v>
      </c>
      <c r="AI892" s="202">
        <v>4511594.6982489266</v>
      </c>
      <c r="AJ892" s="656">
        <v>4337246.0097383987</v>
      </c>
    </row>
    <row r="893" spans="1:36" ht="15" customHeight="1" x14ac:dyDescent="0.2">
      <c r="A893" s="33"/>
      <c r="B893" s="216"/>
      <c r="C893" s="216"/>
      <c r="D893" s="216" t="s">
        <v>17</v>
      </c>
      <c r="E893" s="216"/>
      <c r="F893" s="216"/>
      <c r="G893" s="202">
        <v>3127114.4325427213</v>
      </c>
      <c r="H893" s="202">
        <v>2201075.4714392922</v>
      </c>
      <c r="I893" s="202">
        <v>3078492.8868425363</v>
      </c>
      <c r="J893" s="202">
        <v>3613099.3962805546</v>
      </c>
      <c r="K893" s="202">
        <v>1058256.2554649534</v>
      </c>
      <c r="L893" s="202">
        <v>2632775.6130208024</v>
      </c>
      <c r="M893" s="202">
        <v>738581.68748270546</v>
      </c>
      <c r="N893" s="202">
        <v>2639438.6314252382</v>
      </c>
      <c r="O893" s="202">
        <v>1184058.3595807273</v>
      </c>
      <c r="P893" s="202">
        <v>2364000.6288297507</v>
      </c>
      <c r="Q893" s="202">
        <v>2706011.2346322173</v>
      </c>
      <c r="R893" s="202">
        <v>2429340.7387325331</v>
      </c>
      <c r="S893" s="202">
        <v>1312601.7787163176</v>
      </c>
      <c r="T893" s="202">
        <v>2372849.1805923358</v>
      </c>
      <c r="U893" s="202">
        <v>2083753.9576325174</v>
      </c>
      <c r="V893" s="202">
        <v>2474421.472303547</v>
      </c>
      <c r="W893" s="202">
        <v>2202094.1978687141</v>
      </c>
      <c r="X893" s="202">
        <v>3613099.3962805546</v>
      </c>
      <c r="Y893" s="202">
        <v>1851246.0245360192</v>
      </c>
      <c r="Z893" s="202">
        <v>1242162.3444590056</v>
      </c>
      <c r="AA893" s="202">
        <v>3394676.3448687927</v>
      </c>
      <c r="AB893" s="202">
        <v>2316345.5848741499</v>
      </c>
      <c r="AC893" s="202">
        <v>1350518.100944991</v>
      </c>
      <c r="AD893" s="202">
        <v>2058397.5654813231</v>
      </c>
      <c r="AE893" s="202">
        <v>2103437.2533943309</v>
      </c>
      <c r="AF893" s="202">
        <v>3076117.82543363</v>
      </c>
      <c r="AG893" s="202">
        <v>1462818.3261789358</v>
      </c>
      <c r="AH893" s="202">
        <v>878082.04877836315</v>
      </c>
      <c r="AI893" s="202">
        <v>3272876.9729060512</v>
      </c>
      <c r="AJ893" s="656">
        <v>3582971.8070541774</v>
      </c>
    </row>
    <row r="894" spans="1:36" ht="15" customHeight="1" x14ac:dyDescent="0.2">
      <c r="A894" s="33"/>
      <c r="B894" s="216"/>
      <c r="C894" s="216"/>
      <c r="D894" s="216" t="s">
        <v>18</v>
      </c>
      <c r="E894" s="216"/>
      <c r="F894" s="216"/>
      <c r="G894" s="202">
        <v>2496361.577704852</v>
      </c>
      <c r="H894" s="202">
        <v>3961216.7546477243</v>
      </c>
      <c r="I894" s="202">
        <v>3390747.8024421223</v>
      </c>
      <c r="J894" s="202">
        <v>3938683.1008905619</v>
      </c>
      <c r="K894" s="202">
        <v>6331409.374660762</v>
      </c>
      <c r="L894" s="202">
        <v>3084231.604668607</v>
      </c>
      <c r="M894" s="202">
        <v>5728244.1979248393</v>
      </c>
      <c r="N894" s="202">
        <v>3313259.4286716273</v>
      </c>
      <c r="O894" s="202">
        <v>5626382.3985849256</v>
      </c>
      <c r="P894" s="202">
        <v>4656082.1579012051</v>
      </c>
      <c r="Q894" s="202">
        <v>3867373.6616544873</v>
      </c>
      <c r="R894" s="202">
        <v>3605744.6580760977</v>
      </c>
      <c r="S894" s="202">
        <v>5344592.6560847796</v>
      </c>
      <c r="T894" s="202">
        <v>4194956.0900562042</v>
      </c>
      <c r="U894" s="202">
        <v>4594276.1118261507</v>
      </c>
      <c r="V894" s="202">
        <v>4168962.7708377186</v>
      </c>
      <c r="W894" s="202">
        <v>4349896.7008105768</v>
      </c>
      <c r="X894" s="202">
        <v>3938683.1008905619</v>
      </c>
      <c r="Y894" s="202">
        <v>4541538.5925393356</v>
      </c>
      <c r="Z894" s="202">
        <v>5842569.0939571038</v>
      </c>
      <c r="AA894" s="202">
        <v>2663437.4211458806</v>
      </c>
      <c r="AB894" s="202">
        <v>3601671.7996100411</v>
      </c>
      <c r="AC894" s="202">
        <v>4875779.067815396</v>
      </c>
      <c r="AD894" s="202">
        <v>4115487.0263873073</v>
      </c>
      <c r="AE894" s="202">
        <v>3477915.0089347344</v>
      </c>
      <c r="AF894" s="202">
        <v>3334488.356622098</v>
      </c>
      <c r="AG894" s="202">
        <v>5027907.2814692818</v>
      </c>
      <c r="AH894" s="202">
        <v>7304975.8715885831</v>
      </c>
      <c r="AI894" s="202">
        <v>5017452.2267515613</v>
      </c>
      <c r="AJ894" s="656">
        <v>4930314.0252336729</v>
      </c>
    </row>
    <row r="895" spans="1:36" ht="15" customHeight="1" x14ac:dyDescent="0.2">
      <c r="A895" s="33"/>
      <c r="B895" s="213"/>
      <c r="C895" s="213"/>
      <c r="D895" s="213" t="s">
        <v>19</v>
      </c>
      <c r="E895" s="213"/>
      <c r="F895" s="213"/>
      <c r="G895" s="202">
        <v>9.3923056081298005E-7</v>
      </c>
      <c r="H895" s="202">
        <v>2.0480332978494568E-6</v>
      </c>
      <c r="I895" s="202">
        <v>1.2929010318249366E-6</v>
      </c>
      <c r="J895" s="202">
        <v>2.037211859315727E-6</v>
      </c>
      <c r="K895" s="202">
        <v>4.066168343216235E-6</v>
      </c>
      <c r="L895" s="202">
        <v>1.5289844258506299E-6</v>
      </c>
      <c r="M895" s="202">
        <v>2.9717258214953464E-6</v>
      </c>
      <c r="N895" s="202">
        <v>1.6924438648550183E-6</v>
      </c>
      <c r="O895" s="202">
        <v>3.279424774213198E-6</v>
      </c>
      <c r="P895" s="202">
        <v>2.3217405426923076E-6</v>
      </c>
      <c r="Q895" s="202">
        <v>2.1284398693301526E-6</v>
      </c>
      <c r="R895" s="202">
        <v>1.4734777300567479E-6</v>
      </c>
      <c r="S895" s="202">
        <v>2.9713323926987116E-6</v>
      </c>
      <c r="T895" s="202">
        <v>2.8669318639419054E-6</v>
      </c>
      <c r="U895" s="202">
        <v>2.2838825923463545E-6</v>
      </c>
      <c r="V895" s="202">
        <v>2.3953612835517999E-6</v>
      </c>
      <c r="W895" s="202">
        <v>2.0260964694129131E-6</v>
      </c>
      <c r="X895" s="202">
        <v>2.037211859315727E-6</v>
      </c>
      <c r="Y895" s="202">
        <v>2.3441877246849166E-6</v>
      </c>
      <c r="Z895" s="202">
        <v>2.927758145604808E-6</v>
      </c>
      <c r="AA895" s="202">
        <v>1.2037213723019982E-6</v>
      </c>
      <c r="AB895" s="202">
        <v>1.5560956277219162E-6</v>
      </c>
      <c r="AC895" s="202">
        <v>2.1680330518386964E-6</v>
      </c>
      <c r="AD895" s="202">
        <v>2.3396516521582878E-6</v>
      </c>
      <c r="AE895" s="202">
        <v>1.6728882971932924E-6</v>
      </c>
      <c r="AF895" s="202">
        <v>1.2594315878534963E-6</v>
      </c>
      <c r="AG895" s="202">
        <v>3.0166781691642458E-6</v>
      </c>
      <c r="AH895" s="202">
        <v>6.0358990794033247E-6</v>
      </c>
      <c r="AI895" s="202">
        <v>2.582780686540164E-6</v>
      </c>
      <c r="AJ895" s="656">
        <v>2.8579734296007535E-6</v>
      </c>
    </row>
    <row r="896" spans="1:36" ht="15" customHeight="1" x14ac:dyDescent="0.2">
      <c r="A896" s="33"/>
      <c r="B896" s="213"/>
      <c r="C896" s="213"/>
      <c r="D896" s="213" t="s">
        <v>575</v>
      </c>
      <c r="E896" s="213"/>
      <c r="F896" s="213"/>
      <c r="G896" s="202">
        <v>438549.0340134055</v>
      </c>
      <c r="H896" s="202">
        <v>1031095.5885475015</v>
      </c>
      <c r="I896" s="202">
        <v>569864.83158717561</v>
      </c>
      <c r="J896" s="202">
        <v>378706.87320417177</v>
      </c>
      <c r="K896" s="202">
        <v>1741298.7293223049</v>
      </c>
      <c r="L896" s="202">
        <v>592353.62761985383</v>
      </c>
      <c r="M896" s="202">
        <v>2480562.8651831294</v>
      </c>
      <c r="N896" s="202">
        <v>561696.8479113481</v>
      </c>
      <c r="O896" s="202">
        <v>2037226.8098426086</v>
      </c>
      <c r="P896" s="202">
        <v>1009841.9485582049</v>
      </c>
      <c r="Q896" s="202">
        <v>805802.81375580945</v>
      </c>
      <c r="R896" s="202">
        <v>1078562.7464637635</v>
      </c>
      <c r="S896" s="202">
        <v>1860362.9459825726</v>
      </c>
      <c r="T896" s="202">
        <v>279721.38812276535</v>
      </c>
      <c r="U896" s="202">
        <v>1078049.1945469624</v>
      </c>
      <c r="V896" s="202">
        <v>858979.47705101757</v>
      </c>
      <c r="W896" s="202">
        <v>1958979.2499789321</v>
      </c>
      <c r="X896" s="202">
        <v>378706.87320417177</v>
      </c>
      <c r="Y896" s="202">
        <v>1829245.4334180257</v>
      </c>
      <c r="Z896" s="202">
        <v>2459381.7279376141</v>
      </c>
      <c r="AA896" s="202">
        <v>376839.5392412548</v>
      </c>
      <c r="AB896" s="202">
        <v>1021176.8218047058</v>
      </c>
      <c r="AC896" s="202">
        <v>2162946.7607796672</v>
      </c>
      <c r="AD896" s="202">
        <v>992552.90512051445</v>
      </c>
      <c r="AE896" s="202">
        <v>525596.33542569273</v>
      </c>
      <c r="AF896" s="202">
        <v>667640.84125953994</v>
      </c>
      <c r="AG896" s="202">
        <v>1443951.1388762102</v>
      </c>
      <c r="AH896" s="202">
        <v>219961.10398732455</v>
      </c>
      <c r="AI896" s="202">
        <v>34160.73768073129</v>
      </c>
      <c r="AJ896" s="656">
        <v>103387.14294636047</v>
      </c>
    </row>
    <row r="897" spans="1:36" ht="15" customHeight="1" x14ac:dyDescent="0.2">
      <c r="A897" s="33"/>
      <c r="B897" s="213"/>
      <c r="C897" s="213"/>
      <c r="D897" s="213" t="s">
        <v>22</v>
      </c>
      <c r="E897" s="213"/>
      <c r="F897" s="213"/>
      <c r="G897" s="202">
        <v>324875.83020064078</v>
      </c>
      <c r="H897" s="202">
        <v>336918.3410720299</v>
      </c>
      <c r="I897" s="202">
        <v>366051.13518542139</v>
      </c>
      <c r="J897" s="202">
        <v>322702.14517008845</v>
      </c>
      <c r="K897" s="202">
        <v>584722.66119379527</v>
      </c>
      <c r="L897" s="202">
        <v>311060.40106880519</v>
      </c>
      <c r="M897" s="202">
        <v>456323.50789589685</v>
      </c>
      <c r="N897" s="202">
        <v>319814.95814022323</v>
      </c>
      <c r="O897" s="202">
        <v>464345.83047859475</v>
      </c>
      <c r="P897" s="202">
        <v>413970.08533991489</v>
      </c>
      <c r="Q897" s="202">
        <v>391345.09298435191</v>
      </c>
      <c r="R897" s="202">
        <v>336816.49036620138</v>
      </c>
      <c r="S897" s="202">
        <v>444184.68155835505</v>
      </c>
      <c r="T897" s="202">
        <v>558812.01877830049</v>
      </c>
      <c r="U897" s="202">
        <v>343251.08843496151</v>
      </c>
      <c r="V897" s="202">
        <v>362465.06258609961</v>
      </c>
      <c r="W897" s="202">
        <v>317466.52387084247</v>
      </c>
      <c r="X897" s="202">
        <v>322702.14517008845</v>
      </c>
      <c r="Y897" s="202">
        <v>358077.66668946808</v>
      </c>
      <c r="Z897" s="202">
        <v>441990.51523374574</v>
      </c>
      <c r="AA897" s="202">
        <v>270717.81573058676</v>
      </c>
      <c r="AB897" s="202">
        <v>333950.67440888425</v>
      </c>
      <c r="AC897" s="202">
        <v>342072.9506177553</v>
      </c>
      <c r="AD897" s="202">
        <v>359510.07368134515</v>
      </c>
      <c r="AE897" s="202">
        <v>294025.40448776109</v>
      </c>
      <c r="AF897" s="202">
        <v>259783.85804482174</v>
      </c>
      <c r="AG897" s="202">
        <v>425713.51766252384</v>
      </c>
      <c r="AH897" s="202">
        <v>767293.8881465774</v>
      </c>
      <c r="AI897" s="202">
        <v>402565.53080310387</v>
      </c>
      <c r="AJ897" s="656">
        <v>434008.22973514174</v>
      </c>
    </row>
    <row r="898" spans="1:36" ht="15" customHeight="1" x14ac:dyDescent="0.2">
      <c r="A898" s="33"/>
      <c r="B898" s="213"/>
      <c r="C898" s="213"/>
      <c r="D898" s="213" t="s">
        <v>27</v>
      </c>
      <c r="E898" s="213"/>
      <c r="F898" s="213"/>
      <c r="G898" s="202">
        <v>7543.1472431150014</v>
      </c>
      <c r="H898" s="202">
        <v>85381.824599778411</v>
      </c>
      <c r="I898" s="202">
        <v>15064.316503487022</v>
      </c>
      <c r="J898" s="202">
        <v>18131.47579464384</v>
      </c>
      <c r="K898" s="202">
        <v>30585.692173277726</v>
      </c>
      <c r="L898" s="202">
        <v>36828.42423222791</v>
      </c>
      <c r="M898" s="202">
        <v>24295.452312979607</v>
      </c>
      <c r="N898" s="202">
        <v>20693.906875239303</v>
      </c>
      <c r="O898" s="202">
        <v>82989.610384679268</v>
      </c>
      <c r="P898" s="202">
        <v>32640.576619330135</v>
      </c>
      <c r="Q898" s="202">
        <v>157830.46531339522</v>
      </c>
      <c r="R898" s="202">
        <v>58797.522914813373</v>
      </c>
      <c r="S898" s="202">
        <v>89057.47705232093</v>
      </c>
      <c r="T898" s="202">
        <v>30908.054184325589</v>
      </c>
      <c r="U898" s="202">
        <v>161072.10829057998</v>
      </c>
      <c r="V898" s="202">
        <v>244769.826425359</v>
      </c>
      <c r="W898" s="202">
        <v>123808.32520015335</v>
      </c>
      <c r="X898" s="202">
        <v>18131.47579464384</v>
      </c>
      <c r="Y898" s="202">
        <v>495185.39959400974</v>
      </c>
      <c r="Z898" s="202">
        <v>16737.103095176779</v>
      </c>
      <c r="AA898" s="202">
        <v>69977.212182510746</v>
      </c>
      <c r="AB898" s="202">
        <v>75334.670028818509</v>
      </c>
      <c r="AC898" s="202">
        <v>-1.1502959134254904</v>
      </c>
      <c r="AD898" s="202">
        <v>274654.59398353082</v>
      </c>
      <c r="AE898" s="202">
        <v>75759.773904694666</v>
      </c>
      <c r="AF898" s="202">
        <v>36636.276529424707</v>
      </c>
      <c r="AG898" s="202">
        <v>404995.1231891705</v>
      </c>
      <c r="AH898" s="202">
        <v>382198.18889071635</v>
      </c>
      <c r="AI898" s="202">
        <v>19252.110831341059</v>
      </c>
      <c r="AJ898" s="656">
        <v>16188.126264389462</v>
      </c>
    </row>
    <row r="899" spans="1:36" ht="15" customHeight="1" x14ac:dyDescent="0.2">
      <c r="A899" s="33"/>
      <c r="B899" s="213"/>
      <c r="C899" s="213"/>
      <c r="D899" s="213" t="s">
        <v>181</v>
      </c>
      <c r="E899" s="213"/>
      <c r="F899" s="213"/>
      <c r="G899" s="202">
        <v>0</v>
      </c>
      <c r="H899" s="202">
        <v>0</v>
      </c>
      <c r="I899" s="202">
        <v>0</v>
      </c>
      <c r="J899" s="202">
        <v>0</v>
      </c>
      <c r="K899" s="202">
        <v>0</v>
      </c>
      <c r="L899" s="202">
        <v>0</v>
      </c>
      <c r="M899" s="202">
        <v>0</v>
      </c>
      <c r="N899" s="202">
        <v>0</v>
      </c>
      <c r="O899" s="202">
        <v>0</v>
      </c>
      <c r="P899" s="202">
        <v>0</v>
      </c>
      <c r="Q899" s="202">
        <v>0</v>
      </c>
      <c r="R899" s="202">
        <v>0</v>
      </c>
      <c r="S899" s="202">
        <v>0</v>
      </c>
      <c r="T899" s="202">
        <v>0</v>
      </c>
      <c r="U899" s="202">
        <v>0</v>
      </c>
      <c r="V899" s="202">
        <v>0</v>
      </c>
      <c r="W899" s="202">
        <v>0</v>
      </c>
      <c r="X899" s="202">
        <v>0</v>
      </c>
      <c r="Y899" s="202">
        <v>0</v>
      </c>
      <c r="Z899" s="202">
        <v>0</v>
      </c>
      <c r="AA899" s="202">
        <v>0</v>
      </c>
      <c r="AB899" s="202">
        <v>0</v>
      </c>
      <c r="AC899" s="202">
        <v>0</v>
      </c>
      <c r="AD899" s="202">
        <v>0</v>
      </c>
      <c r="AE899" s="202">
        <v>0</v>
      </c>
      <c r="AF899" s="202">
        <v>0</v>
      </c>
      <c r="AG899" s="202">
        <v>0</v>
      </c>
      <c r="AH899" s="202">
        <v>0</v>
      </c>
      <c r="AI899" s="202">
        <v>0</v>
      </c>
      <c r="AJ899" s="656">
        <v>0</v>
      </c>
    </row>
    <row r="900" spans="1:36" ht="15" customHeight="1" x14ac:dyDescent="0.2">
      <c r="A900" s="33"/>
      <c r="B900" s="213"/>
      <c r="C900" s="213"/>
      <c r="D900" s="213" t="s">
        <v>182</v>
      </c>
      <c r="E900" s="213"/>
      <c r="F900" s="213"/>
      <c r="G900" s="202">
        <v>0</v>
      </c>
      <c r="H900" s="202">
        <v>0</v>
      </c>
      <c r="I900" s="202">
        <v>0</v>
      </c>
      <c r="J900" s="202">
        <v>0</v>
      </c>
      <c r="K900" s="202">
        <v>0</v>
      </c>
      <c r="L900" s="202">
        <v>0</v>
      </c>
      <c r="M900" s="202">
        <v>0</v>
      </c>
      <c r="N900" s="202">
        <v>0</v>
      </c>
      <c r="O900" s="202">
        <v>0</v>
      </c>
      <c r="P900" s="202">
        <v>0</v>
      </c>
      <c r="Q900" s="202">
        <v>0</v>
      </c>
      <c r="R900" s="202">
        <v>0</v>
      </c>
      <c r="S900" s="202">
        <v>0</v>
      </c>
      <c r="T900" s="202">
        <v>0</v>
      </c>
      <c r="U900" s="202">
        <v>0</v>
      </c>
      <c r="V900" s="202">
        <v>0</v>
      </c>
      <c r="W900" s="202">
        <v>0</v>
      </c>
      <c r="X900" s="202">
        <v>0</v>
      </c>
      <c r="Y900" s="202">
        <v>0</v>
      </c>
      <c r="Z900" s="202">
        <v>0</v>
      </c>
      <c r="AA900" s="202">
        <v>0</v>
      </c>
      <c r="AB900" s="202">
        <v>0</v>
      </c>
      <c r="AC900" s="202">
        <v>0</v>
      </c>
      <c r="AD900" s="202">
        <v>0</v>
      </c>
      <c r="AE900" s="202">
        <v>0</v>
      </c>
      <c r="AF900" s="202">
        <v>0</v>
      </c>
      <c r="AG900" s="202">
        <v>0</v>
      </c>
      <c r="AH900" s="202">
        <v>0</v>
      </c>
      <c r="AI900" s="202">
        <v>0</v>
      </c>
      <c r="AJ900" s="656">
        <v>0</v>
      </c>
    </row>
    <row r="901" spans="1:36" ht="15" customHeight="1" x14ac:dyDescent="0.2">
      <c r="A901" s="33"/>
      <c r="B901" s="213"/>
      <c r="C901" s="213"/>
      <c r="D901" s="213"/>
      <c r="E901" s="213"/>
      <c r="F901" s="213"/>
      <c r="G901" s="202"/>
      <c r="H901" s="202"/>
      <c r="I901" s="202"/>
      <c r="J901" s="202"/>
      <c r="K901" s="202"/>
      <c r="L901" s="202"/>
      <c r="M901" s="202"/>
      <c r="N901" s="202"/>
      <c r="O901" s="202"/>
      <c r="P901" s="202"/>
      <c r="Q901" s="202"/>
      <c r="R901" s="202"/>
      <c r="S901" s="202"/>
      <c r="T901" s="202"/>
      <c r="U901" s="202"/>
      <c r="V901" s="202"/>
      <c r="W901" s="202"/>
      <c r="X901" s="202"/>
      <c r="Y901" s="202"/>
      <c r="Z901" s="202"/>
      <c r="AA901" s="202"/>
      <c r="AB901" s="202"/>
      <c r="AC901" s="202"/>
      <c r="AD901" s="202"/>
      <c r="AE901" s="202"/>
      <c r="AF901" s="202"/>
      <c r="AG901" s="202"/>
      <c r="AH901" s="202"/>
      <c r="AI901" s="202"/>
      <c r="AJ901" s="656"/>
    </row>
    <row r="902" spans="1:36" ht="15" customHeight="1" x14ac:dyDescent="0.2">
      <c r="A902" s="33"/>
      <c r="B902" s="241"/>
      <c r="C902" s="241"/>
      <c r="D902" s="241" t="s">
        <v>560</v>
      </c>
      <c r="E902" s="241"/>
      <c r="F902" s="241"/>
      <c r="G902" s="241"/>
      <c r="H902" s="241"/>
      <c r="I902" s="241"/>
      <c r="J902" s="241"/>
      <c r="K902" s="241"/>
      <c r="L902" s="241"/>
      <c r="M902" s="241"/>
      <c r="N902" s="241"/>
      <c r="O902" s="241"/>
      <c r="P902" s="241"/>
      <c r="Q902" s="241"/>
      <c r="R902" s="241"/>
      <c r="S902" s="241"/>
      <c r="T902" s="241"/>
      <c r="U902" s="241"/>
      <c r="V902" s="241"/>
      <c r="W902" s="241"/>
      <c r="X902" s="241"/>
      <c r="Y902" s="241"/>
      <c r="Z902" s="241"/>
      <c r="AA902" s="241"/>
      <c r="AB902" s="241"/>
      <c r="AC902" s="241"/>
      <c r="AD902" s="241"/>
      <c r="AE902" s="273"/>
      <c r="AF902" s="241"/>
      <c r="AG902" s="241"/>
      <c r="AH902" s="241"/>
      <c r="AI902" s="241"/>
      <c r="AJ902" s="665"/>
    </row>
    <row r="903" spans="1:36" ht="15" customHeight="1" x14ac:dyDescent="0.2">
      <c r="A903" s="33"/>
      <c r="B903" s="207"/>
      <c r="C903" s="207"/>
      <c r="D903" s="207" t="s">
        <v>561</v>
      </c>
      <c r="E903" s="207"/>
      <c r="F903" s="207"/>
      <c r="G903" s="207"/>
      <c r="H903" s="207"/>
      <c r="I903" s="207"/>
      <c r="J903" s="207"/>
      <c r="K903" s="207"/>
      <c r="L903" s="207"/>
      <c r="M903" s="207"/>
      <c r="N903" s="207"/>
      <c r="O903" s="207"/>
      <c r="P903" s="207"/>
      <c r="Q903" s="207"/>
      <c r="R903" s="207"/>
      <c r="S903" s="207"/>
      <c r="T903" s="207"/>
      <c r="U903" s="207"/>
      <c r="V903" s="207"/>
      <c r="W903" s="207"/>
      <c r="X903" s="207"/>
      <c r="Y903" s="207"/>
      <c r="Z903" s="207"/>
      <c r="AA903" s="207"/>
      <c r="AB903" s="207"/>
      <c r="AC903" s="207"/>
      <c r="AD903" s="207"/>
      <c r="AE903" s="268"/>
      <c r="AF903" s="207"/>
      <c r="AG903" s="207"/>
      <c r="AH903" s="207"/>
      <c r="AI903" s="207"/>
      <c r="AJ903" s="653"/>
    </row>
    <row r="904" spans="1:36" ht="15" customHeight="1" x14ac:dyDescent="0.2">
      <c r="A904" s="33"/>
      <c r="B904" s="242"/>
      <c r="C904" s="242"/>
      <c r="D904" s="242" t="s">
        <v>562</v>
      </c>
      <c r="E904" s="242"/>
      <c r="F904" s="242"/>
      <c r="G904" s="242" t="s">
        <v>179</v>
      </c>
      <c r="H904" s="242" t="s">
        <v>179</v>
      </c>
      <c r="I904" s="242" t="s">
        <v>179</v>
      </c>
      <c r="J904" s="242" t="s">
        <v>179</v>
      </c>
      <c r="K904" s="242" t="s">
        <v>179</v>
      </c>
      <c r="L904" s="242" t="s">
        <v>179</v>
      </c>
      <c r="M904" s="242" t="s">
        <v>179</v>
      </c>
      <c r="N904" s="242" t="s">
        <v>179</v>
      </c>
      <c r="O904" s="242" t="s">
        <v>179</v>
      </c>
      <c r="P904" s="242" t="s">
        <v>179</v>
      </c>
      <c r="Q904" s="242" t="s">
        <v>179</v>
      </c>
      <c r="R904" s="242" t="s">
        <v>179</v>
      </c>
      <c r="S904" s="242" t="s">
        <v>179</v>
      </c>
      <c r="T904" s="242" t="s">
        <v>179</v>
      </c>
      <c r="U904" s="242" t="s">
        <v>179</v>
      </c>
      <c r="V904" s="242" t="s">
        <v>179</v>
      </c>
      <c r="W904" s="242" t="s">
        <v>179</v>
      </c>
      <c r="X904" s="242" t="s">
        <v>179</v>
      </c>
      <c r="Y904" s="242" t="s">
        <v>179</v>
      </c>
      <c r="Z904" s="242" t="s">
        <v>179</v>
      </c>
      <c r="AA904" s="242" t="s">
        <v>179</v>
      </c>
      <c r="AB904" s="242" t="s">
        <v>179</v>
      </c>
      <c r="AC904" s="242" t="s">
        <v>179</v>
      </c>
      <c r="AD904" s="242" t="s">
        <v>179</v>
      </c>
      <c r="AE904" s="274" t="s">
        <v>179</v>
      </c>
      <c r="AF904" s="242" t="s">
        <v>179</v>
      </c>
      <c r="AG904" s="242" t="s">
        <v>179</v>
      </c>
      <c r="AH904" s="242" t="s">
        <v>179</v>
      </c>
      <c r="AI904" s="242" t="s">
        <v>179</v>
      </c>
      <c r="AJ904" s="666" t="s">
        <v>179</v>
      </c>
    </row>
    <row r="905" spans="1:36" ht="15" customHeight="1" x14ac:dyDescent="0.2">
      <c r="A905" s="33"/>
      <c r="B905" s="243"/>
      <c r="C905" s="243"/>
      <c r="D905" s="243" t="s">
        <v>563</v>
      </c>
      <c r="E905" s="243"/>
      <c r="F905" s="243"/>
      <c r="G905" s="244" t="s">
        <v>14</v>
      </c>
      <c r="H905" s="244" t="s">
        <v>14</v>
      </c>
      <c r="I905" s="244" t="s">
        <v>14</v>
      </c>
      <c r="J905" s="244" t="s">
        <v>14</v>
      </c>
      <c r="K905" s="244" t="s">
        <v>14</v>
      </c>
      <c r="L905" s="244" t="s">
        <v>14</v>
      </c>
      <c r="M905" s="244" t="s">
        <v>14</v>
      </c>
      <c r="N905" s="244" t="s">
        <v>14</v>
      </c>
      <c r="O905" s="244" t="s">
        <v>14</v>
      </c>
      <c r="P905" s="244" t="s">
        <v>14</v>
      </c>
      <c r="Q905" s="244" t="s">
        <v>14</v>
      </c>
      <c r="R905" s="244" t="s">
        <v>14</v>
      </c>
      <c r="S905" s="244" t="s">
        <v>14</v>
      </c>
      <c r="T905" s="244" t="s">
        <v>14</v>
      </c>
      <c r="U905" s="244" t="s">
        <v>14</v>
      </c>
      <c r="V905" s="244" t="s">
        <v>14</v>
      </c>
      <c r="W905" s="244" t="s">
        <v>14</v>
      </c>
      <c r="X905" s="244" t="s">
        <v>14</v>
      </c>
      <c r="Y905" s="244" t="s">
        <v>14</v>
      </c>
      <c r="Z905" s="244" t="s">
        <v>14</v>
      </c>
      <c r="AA905" s="244" t="s">
        <v>14</v>
      </c>
      <c r="AB905" s="244" t="s">
        <v>14</v>
      </c>
      <c r="AC905" s="244" t="s">
        <v>14</v>
      </c>
      <c r="AD905" s="244" t="s">
        <v>14</v>
      </c>
      <c r="AE905" s="244" t="s">
        <v>14</v>
      </c>
      <c r="AF905" s="244" t="s">
        <v>14</v>
      </c>
      <c r="AG905" s="244" t="s">
        <v>14</v>
      </c>
      <c r="AH905" s="244" t="s">
        <v>14</v>
      </c>
      <c r="AI905" s="244" t="s">
        <v>14</v>
      </c>
      <c r="AJ905" s="667" t="s">
        <v>14</v>
      </c>
    </row>
    <row r="906" spans="1:36" ht="15" customHeight="1" x14ac:dyDescent="0.2">
      <c r="A906" s="33"/>
      <c r="B906" s="232"/>
      <c r="C906" s="232"/>
      <c r="D906" s="232" t="s">
        <v>28</v>
      </c>
      <c r="E906" s="232"/>
      <c r="F906" s="232"/>
      <c r="G906" s="202"/>
      <c r="H906" s="202"/>
      <c r="I906" s="202"/>
      <c r="J906" s="202"/>
      <c r="K906" s="202"/>
      <c r="L906" s="202"/>
      <c r="M906" s="202"/>
      <c r="N906" s="202"/>
      <c r="O906" s="202"/>
      <c r="P906" s="202"/>
      <c r="Q906" s="202"/>
      <c r="R906" s="202"/>
      <c r="S906" s="202"/>
      <c r="T906" s="202"/>
      <c r="U906" s="202"/>
      <c r="V906" s="202"/>
      <c r="W906" s="202"/>
      <c r="X906" s="202"/>
      <c r="Y906" s="202"/>
      <c r="Z906" s="202"/>
      <c r="AA906" s="202"/>
      <c r="AB906" s="202"/>
      <c r="AC906" s="202"/>
      <c r="AD906" s="202"/>
      <c r="AE906" s="202"/>
      <c r="AF906" s="202"/>
      <c r="AG906" s="202"/>
      <c r="AH906" s="202"/>
      <c r="AI906" s="202"/>
      <c r="AJ906" s="656"/>
    </row>
    <row r="907" spans="1:36" ht="15" customHeight="1" x14ac:dyDescent="0.2">
      <c r="A907" s="33"/>
      <c r="B907" s="216"/>
      <c r="C907" s="216"/>
      <c r="D907" s="216" t="s">
        <v>15</v>
      </c>
      <c r="E907" s="216"/>
      <c r="F907" s="216"/>
      <c r="G907" s="202">
        <v>0</v>
      </c>
      <c r="H907" s="202">
        <v>0</v>
      </c>
      <c r="I907" s="202">
        <v>0</v>
      </c>
      <c r="J907" s="202">
        <v>0</v>
      </c>
      <c r="K907" s="202">
        <v>0</v>
      </c>
      <c r="L907" s="202">
        <v>0</v>
      </c>
      <c r="M907" s="202">
        <v>0</v>
      </c>
      <c r="N907" s="202">
        <v>0</v>
      </c>
      <c r="O907" s="202">
        <v>0</v>
      </c>
      <c r="P907" s="202">
        <v>0</v>
      </c>
      <c r="Q907" s="202">
        <v>0</v>
      </c>
      <c r="R907" s="202">
        <v>0</v>
      </c>
      <c r="S907" s="202">
        <v>0</v>
      </c>
      <c r="T907" s="202">
        <v>0</v>
      </c>
      <c r="U907" s="202">
        <v>0</v>
      </c>
      <c r="V907" s="202">
        <v>0</v>
      </c>
      <c r="W907" s="202">
        <v>0</v>
      </c>
      <c r="X907" s="202">
        <v>0</v>
      </c>
      <c r="Y907" s="202">
        <v>0</v>
      </c>
      <c r="Z907" s="202">
        <v>0</v>
      </c>
      <c r="AA907" s="202">
        <v>0</v>
      </c>
      <c r="AB907" s="202">
        <v>0</v>
      </c>
      <c r="AC907" s="202">
        <v>0</v>
      </c>
      <c r="AD907" s="202">
        <v>0</v>
      </c>
      <c r="AE907" s="202">
        <v>0</v>
      </c>
      <c r="AF907" s="202">
        <v>0</v>
      </c>
      <c r="AG907" s="202">
        <v>0</v>
      </c>
      <c r="AH907" s="202">
        <v>0</v>
      </c>
      <c r="AI907" s="202">
        <v>0</v>
      </c>
      <c r="AJ907" s="656">
        <v>0</v>
      </c>
    </row>
    <row r="908" spans="1:36" ht="15" customHeight="1" x14ac:dyDescent="0.2">
      <c r="A908" s="33"/>
      <c r="B908" s="232"/>
      <c r="C908" s="232"/>
      <c r="D908" s="232" t="s">
        <v>29</v>
      </c>
      <c r="E908" s="232"/>
      <c r="F908" s="232"/>
      <c r="G908" s="202"/>
      <c r="H908" s="202"/>
      <c r="I908" s="202"/>
      <c r="J908" s="202"/>
      <c r="K908" s="202"/>
      <c r="L908" s="202"/>
      <c r="M908" s="202"/>
      <c r="N908" s="202"/>
      <c r="O908" s="202"/>
      <c r="P908" s="202"/>
      <c r="Q908" s="202"/>
      <c r="R908" s="202"/>
      <c r="S908" s="202"/>
      <c r="T908" s="202"/>
      <c r="U908" s="202"/>
      <c r="V908" s="202"/>
      <c r="W908" s="202"/>
      <c r="X908" s="202"/>
      <c r="Y908" s="202"/>
      <c r="Z908" s="202"/>
      <c r="AA908" s="202"/>
      <c r="AB908" s="202"/>
      <c r="AC908" s="202"/>
      <c r="AD908" s="202"/>
      <c r="AE908" s="202"/>
      <c r="AF908" s="202"/>
      <c r="AG908" s="202"/>
      <c r="AH908" s="202"/>
      <c r="AI908" s="202"/>
      <c r="AJ908" s="656"/>
    </row>
    <row r="909" spans="1:36" ht="15" customHeight="1" x14ac:dyDescent="0.2">
      <c r="A909" s="33"/>
      <c r="B909" s="216"/>
      <c r="C909" s="216"/>
      <c r="D909" s="216" t="s">
        <v>30</v>
      </c>
      <c r="E909" s="216"/>
      <c r="F909" s="216"/>
      <c r="G909" s="202">
        <v>5.9208974036729511</v>
      </c>
      <c r="H909" s="202">
        <v>7.7893107094119083</v>
      </c>
      <c r="I909" s="202">
        <v>6.6010211593920536</v>
      </c>
      <c r="J909" s="202">
        <v>7.4838520110131475</v>
      </c>
      <c r="K909" s="202">
        <v>9.6322468931565748</v>
      </c>
      <c r="L909" s="202">
        <v>7.2402678556339852</v>
      </c>
      <c r="M909" s="202">
        <v>10.808544918523161</v>
      </c>
      <c r="N909" s="202">
        <v>6.0452281541624782</v>
      </c>
      <c r="O909" s="202">
        <v>11.110439707189423</v>
      </c>
      <c r="P909" s="202">
        <v>6.9689618571999032</v>
      </c>
      <c r="Q909" s="202">
        <v>6.2202940698358242</v>
      </c>
      <c r="R909" s="202">
        <v>7.5336101839537655</v>
      </c>
      <c r="S909" s="202">
        <v>10.317017337100621</v>
      </c>
      <c r="T909" s="202">
        <v>7.3249735611856819</v>
      </c>
      <c r="U909" s="202">
        <v>8.9129614572400371</v>
      </c>
      <c r="V909" s="202">
        <v>8.1900383349595174</v>
      </c>
      <c r="W909" s="202">
        <v>10.756270491225552</v>
      </c>
      <c r="X909" s="202">
        <v>7.4838520110131475</v>
      </c>
      <c r="Y909" s="202">
        <v>10.531793236282031</v>
      </c>
      <c r="Z909" s="202">
        <v>11.826537296127507</v>
      </c>
      <c r="AA909" s="202">
        <v>6.8626953548841314</v>
      </c>
      <c r="AB909" s="202">
        <v>7.2327298860579337</v>
      </c>
      <c r="AC909" s="202">
        <v>10.800237896861285</v>
      </c>
      <c r="AD909" s="202">
        <v>8.2472093892188578</v>
      </c>
      <c r="AE909" s="202">
        <v>7.0801683726482167</v>
      </c>
      <c r="AF909" s="202">
        <v>7.7488401950045001</v>
      </c>
      <c r="AG909" s="202">
        <v>10.43837787029833</v>
      </c>
      <c r="AH909" s="202">
        <v>12.401657749721265</v>
      </c>
      <c r="AI909" s="202">
        <v>6.7008101930388717</v>
      </c>
      <c r="AJ909" s="656">
        <v>7.6152773410943979</v>
      </c>
    </row>
    <row r="910" spans="1:36" ht="15" customHeight="1" x14ac:dyDescent="0.2">
      <c r="A910" s="33"/>
      <c r="B910" s="216"/>
      <c r="C910" s="216"/>
      <c r="D910" s="216" t="s">
        <v>31</v>
      </c>
      <c r="E910" s="216"/>
      <c r="F910" s="216"/>
      <c r="G910" s="202"/>
      <c r="H910" s="202"/>
      <c r="I910" s="202"/>
      <c r="J910" s="202"/>
      <c r="K910" s="202"/>
      <c r="L910" s="202"/>
      <c r="M910" s="202"/>
      <c r="N910" s="202"/>
      <c r="O910" s="202"/>
      <c r="P910" s="202"/>
      <c r="Q910" s="202"/>
      <c r="R910" s="202"/>
      <c r="S910" s="202"/>
      <c r="T910" s="202"/>
      <c r="U910" s="202"/>
      <c r="V910" s="202"/>
      <c r="W910" s="202"/>
      <c r="X910" s="202"/>
      <c r="Y910" s="202"/>
      <c r="Z910" s="202"/>
      <c r="AA910" s="202"/>
      <c r="AB910" s="202"/>
      <c r="AC910" s="202"/>
      <c r="AD910" s="202"/>
      <c r="AE910" s="202"/>
      <c r="AF910" s="202"/>
      <c r="AG910" s="202"/>
      <c r="AH910" s="202"/>
      <c r="AI910" s="202"/>
      <c r="AJ910" s="656"/>
    </row>
    <row r="911" spans="1:36" ht="15" customHeight="1" x14ac:dyDescent="0.2">
      <c r="A911" s="33"/>
      <c r="B911" s="212"/>
      <c r="C911" s="212"/>
      <c r="D911" s="212" t="s">
        <v>26</v>
      </c>
      <c r="E911" s="212"/>
      <c r="F911" s="212"/>
      <c r="G911" s="202">
        <v>15.092876699972267</v>
      </c>
      <c r="H911" s="202">
        <v>17.890237350609809</v>
      </c>
      <c r="I911" s="202">
        <v>14.808643584742757</v>
      </c>
      <c r="J911" s="202">
        <v>12.832483660905515</v>
      </c>
      <c r="K911" s="202">
        <v>17.655718481176311</v>
      </c>
      <c r="L911" s="202">
        <v>16.804341038156512</v>
      </c>
      <c r="M911" s="202">
        <v>19.436560358597504</v>
      </c>
      <c r="N911" s="202">
        <v>15.120935877236786</v>
      </c>
      <c r="O911" s="202">
        <v>20.295941614202853</v>
      </c>
      <c r="P911" s="202">
        <v>16.368541639997694</v>
      </c>
      <c r="Q911" s="202">
        <v>14.447492374982584</v>
      </c>
      <c r="R911" s="202">
        <v>17.58129399274868</v>
      </c>
      <c r="S911" s="202">
        <v>19.972349102062758</v>
      </c>
      <c r="T911" s="202">
        <v>12.399448080300768</v>
      </c>
      <c r="U911" s="202">
        <v>18.435862051771803</v>
      </c>
      <c r="V911" s="202">
        <v>16.78933625008111</v>
      </c>
      <c r="W911" s="202">
        <v>20.875395016033515</v>
      </c>
      <c r="X911" s="202">
        <v>12.832483660905515</v>
      </c>
      <c r="Y911" s="202">
        <v>21.777234261732001</v>
      </c>
      <c r="Z911" s="202">
        <v>20.506435966566432</v>
      </c>
      <c r="AA911" s="202">
        <v>15.548790795286573</v>
      </c>
      <c r="AB911" s="202">
        <v>18.37274777125312</v>
      </c>
      <c r="AC911" s="202">
        <v>20.62346229044547</v>
      </c>
      <c r="AD911" s="202">
        <v>17.030578664128743</v>
      </c>
      <c r="AE911" s="202">
        <v>15.497934409678647</v>
      </c>
      <c r="AF911" s="202">
        <v>16.5919118478797</v>
      </c>
      <c r="AG911" s="202">
        <v>18.56999399933348</v>
      </c>
      <c r="AH911" s="202">
        <v>10.799394060013496</v>
      </c>
      <c r="AI911" s="202">
        <v>9.4258133231654018</v>
      </c>
      <c r="AJ911" s="656">
        <v>9.5562877951010243</v>
      </c>
    </row>
    <row r="912" spans="1:36" ht="15" customHeight="1" x14ac:dyDescent="0.2">
      <c r="A912" s="33"/>
      <c r="B912" s="212"/>
      <c r="C912" s="212"/>
      <c r="D912" s="212" t="s">
        <v>32</v>
      </c>
      <c r="E912" s="212"/>
      <c r="F912" s="212"/>
      <c r="G912" s="202">
        <v>1.4831036360341723</v>
      </c>
      <c r="H912" s="202">
        <v>1.0985349128188391</v>
      </c>
      <c r="I912" s="202">
        <v>1.5869979479476364</v>
      </c>
      <c r="J912" s="202">
        <v>6.6421086743377984</v>
      </c>
      <c r="K912" s="202">
        <v>0</v>
      </c>
      <c r="L912" s="202">
        <v>2.1830707629755897</v>
      </c>
      <c r="M912" s="202">
        <v>0</v>
      </c>
      <c r="N912" s="202">
        <v>2.3284852531735942</v>
      </c>
      <c r="O912" s="202">
        <v>0</v>
      </c>
      <c r="P912" s="202">
        <v>0</v>
      </c>
      <c r="Q912" s="202">
        <v>1.8022311581101913</v>
      </c>
      <c r="R912" s="202">
        <v>0</v>
      </c>
      <c r="S912" s="202">
        <v>0</v>
      </c>
      <c r="T912" s="202">
        <v>5.0267867379985933</v>
      </c>
      <c r="U912" s="202">
        <v>2.0044883350012905</v>
      </c>
      <c r="V912" s="202">
        <v>3.4029445989463092</v>
      </c>
      <c r="W912" s="202">
        <v>0</v>
      </c>
      <c r="X912" s="202">
        <v>6.6421086743377984</v>
      </c>
      <c r="Y912" s="202">
        <v>0</v>
      </c>
      <c r="Z912" s="202">
        <v>0</v>
      </c>
      <c r="AA912" s="202">
        <v>2.9905088951557386</v>
      </c>
      <c r="AB912" s="202">
        <v>0</v>
      </c>
      <c r="AC912" s="202">
        <v>0</v>
      </c>
      <c r="AD912" s="202">
        <v>3.1904748991328788</v>
      </c>
      <c r="AE912" s="202">
        <v>4.1398814472273981</v>
      </c>
      <c r="AF912" s="202">
        <v>2.8870842404689609</v>
      </c>
      <c r="AG912" s="202">
        <v>3.4875367860435476</v>
      </c>
      <c r="AH912" s="202">
        <v>13.747784209504808</v>
      </c>
      <c r="AI912" s="202">
        <v>8.4470792826662979</v>
      </c>
      <c r="AJ912" s="656">
        <v>8.8137823149481864</v>
      </c>
    </row>
    <row r="913" spans="1:36" ht="15" customHeight="1" x14ac:dyDescent="0.2">
      <c r="A913" s="33"/>
      <c r="B913" s="216"/>
      <c r="C913" s="216"/>
      <c r="D913" s="216" t="s">
        <v>33</v>
      </c>
      <c r="E913" s="216"/>
      <c r="F913" s="216"/>
      <c r="G913" s="202"/>
      <c r="H913" s="202"/>
      <c r="I913" s="202"/>
      <c r="J913" s="202"/>
      <c r="K913" s="202"/>
      <c r="L913" s="202"/>
      <c r="M913" s="202"/>
      <c r="N913" s="202"/>
      <c r="O913" s="202"/>
      <c r="P913" s="202"/>
      <c r="Q913" s="202"/>
      <c r="R913" s="202"/>
      <c r="S913" s="202"/>
      <c r="T913" s="202"/>
      <c r="U913" s="202"/>
      <c r="V913" s="202"/>
      <c r="W913" s="202"/>
      <c r="X913" s="202"/>
      <c r="Y913" s="202"/>
      <c r="Z913" s="202"/>
      <c r="AA913" s="202"/>
      <c r="AB913" s="202"/>
      <c r="AC913" s="202"/>
      <c r="AD913" s="202"/>
      <c r="AE913" s="202"/>
      <c r="AF913" s="202"/>
      <c r="AG913" s="202"/>
      <c r="AH913" s="202"/>
      <c r="AI913" s="202"/>
      <c r="AJ913" s="656"/>
    </row>
    <row r="914" spans="1:36" ht="15" customHeight="1" x14ac:dyDescent="0.2">
      <c r="A914" s="33"/>
      <c r="B914" s="200"/>
      <c r="C914" s="200"/>
      <c r="D914" s="200" t="s">
        <v>26</v>
      </c>
      <c r="E914" s="200"/>
      <c r="F914" s="200"/>
      <c r="G914" s="202">
        <v>0</v>
      </c>
      <c r="H914" s="202">
        <v>0</v>
      </c>
      <c r="I914" s="202">
        <v>0</v>
      </c>
      <c r="J914" s="202">
        <v>0</v>
      </c>
      <c r="K914" s="202">
        <v>3.5810493627783444</v>
      </c>
      <c r="L914" s="202">
        <v>0</v>
      </c>
      <c r="M914" s="202">
        <v>3.7455445289528475</v>
      </c>
      <c r="N914" s="202">
        <v>0</v>
      </c>
      <c r="O914" s="202">
        <v>3.2937200128692004</v>
      </c>
      <c r="P914" s="202">
        <v>0.13139258301556886</v>
      </c>
      <c r="Q914" s="202">
        <v>0</v>
      </c>
      <c r="R914" s="202">
        <v>0.23412700807474524</v>
      </c>
      <c r="S914" s="202">
        <v>3.1735669246073139</v>
      </c>
      <c r="T914" s="202">
        <v>0</v>
      </c>
      <c r="U914" s="202">
        <v>0</v>
      </c>
      <c r="V914" s="202">
        <v>0</v>
      </c>
      <c r="W914" s="202">
        <v>1.885643545429305</v>
      </c>
      <c r="X914" s="202">
        <v>0</v>
      </c>
      <c r="Y914" s="202">
        <v>0.76819178913602237</v>
      </c>
      <c r="Z914" s="202">
        <v>3.6703250479041278</v>
      </c>
      <c r="AA914" s="202">
        <v>0</v>
      </c>
      <c r="AB914" s="202">
        <v>0.10256526618064114</v>
      </c>
      <c r="AC914" s="202">
        <v>3.3769631809056202</v>
      </c>
      <c r="AD914" s="202">
        <v>0</v>
      </c>
      <c r="AE914" s="202">
        <v>0</v>
      </c>
      <c r="AF914" s="202">
        <v>0</v>
      </c>
      <c r="AG914" s="202">
        <v>0</v>
      </c>
      <c r="AH914" s="202">
        <v>0</v>
      </c>
      <c r="AI914" s="202">
        <v>0</v>
      </c>
      <c r="AJ914" s="656">
        <v>0</v>
      </c>
    </row>
    <row r="915" spans="1:36" ht="15" customHeight="1" x14ac:dyDescent="0.2">
      <c r="A915" s="33"/>
      <c r="B915" s="200"/>
      <c r="C915" s="200"/>
      <c r="D915" s="200" t="s">
        <v>32</v>
      </c>
      <c r="E915" s="200"/>
      <c r="F915" s="200"/>
      <c r="G915" s="202">
        <v>3.2271353471959383</v>
      </c>
      <c r="H915" s="202">
        <v>2.9744661912370502</v>
      </c>
      <c r="I915" s="202">
        <v>3.2450183891168356</v>
      </c>
      <c r="J915" s="202">
        <v>3.1041788514296536</v>
      </c>
      <c r="K915" s="202">
        <v>0</v>
      </c>
      <c r="L915" s="202">
        <v>3.1727263481880668</v>
      </c>
      <c r="M915" s="202">
        <v>0</v>
      </c>
      <c r="N915" s="202">
        <v>3.048816666689675</v>
      </c>
      <c r="O915" s="202">
        <v>0</v>
      </c>
      <c r="P915" s="202">
        <v>3.2553341227981587</v>
      </c>
      <c r="Q915" s="202">
        <v>2.1440513287555474</v>
      </c>
      <c r="R915" s="202">
        <v>2.8466071596996336</v>
      </c>
      <c r="S915" s="202">
        <v>0</v>
      </c>
      <c r="T915" s="202">
        <v>3.5439282532439291</v>
      </c>
      <c r="U915" s="202">
        <v>2.7265113400230718</v>
      </c>
      <c r="V915" s="202">
        <v>2.0304391542094606</v>
      </c>
      <c r="W915" s="202">
        <v>0.85291991731620653</v>
      </c>
      <c r="X915" s="202">
        <v>3.1041788514296536</v>
      </c>
      <c r="Y915" s="202">
        <v>0</v>
      </c>
      <c r="Z915" s="202">
        <v>0</v>
      </c>
      <c r="AA915" s="202">
        <v>2.8011738844045313</v>
      </c>
      <c r="AB915" s="202">
        <v>2.9703576594316243</v>
      </c>
      <c r="AC915" s="202">
        <v>0</v>
      </c>
      <c r="AD915" s="202">
        <v>1.8641559151375113</v>
      </c>
      <c r="AE915" s="202">
        <v>2.714916106377705</v>
      </c>
      <c r="AF915" s="202">
        <v>3.0313990725515332</v>
      </c>
      <c r="AG915" s="202">
        <v>1.3283142689577443</v>
      </c>
      <c r="AH915" s="202">
        <v>3.0234762450302783</v>
      </c>
      <c r="AI915" s="202">
        <v>2.9689614280951862</v>
      </c>
      <c r="AJ915" s="656">
        <v>3.1689493494864531</v>
      </c>
    </row>
    <row r="916" spans="1:36" ht="15" customHeight="1" x14ac:dyDescent="0.2">
      <c r="A916" s="33"/>
      <c r="B916" s="200"/>
      <c r="C916" s="200"/>
      <c r="D916" s="200" t="s">
        <v>30</v>
      </c>
      <c r="E916" s="200"/>
      <c r="F916" s="200"/>
      <c r="G916" s="202">
        <v>7.9520452219388568E-2</v>
      </c>
      <c r="H916" s="202">
        <v>7.3294383777232797E-2</v>
      </c>
      <c r="I916" s="202">
        <v>7.9961111636367682E-2</v>
      </c>
      <c r="J916" s="202">
        <v>7.6490657960792616E-2</v>
      </c>
      <c r="K916" s="202">
        <v>0.10364465650757679</v>
      </c>
      <c r="L916" s="202">
        <v>7.8179749788153508E-2</v>
      </c>
      <c r="M916" s="202">
        <v>0.10840556407074026</v>
      </c>
      <c r="N916" s="202">
        <v>7.5126467899721355E-2</v>
      </c>
      <c r="O916" s="202">
        <v>9.5328615939855102E-2</v>
      </c>
      <c r="P916" s="202">
        <v>8.4018138379486296E-2</v>
      </c>
      <c r="Q916" s="202">
        <v>5.2831974150810312E-2</v>
      </c>
      <c r="R916" s="202">
        <v>7.6920014986516544E-2</v>
      </c>
      <c r="S916" s="202">
        <v>9.1851080642333841E-2</v>
      </c>
      <c r="T916" s="202">
        <v>8.7326606110863694E-2</v>
      </c>
      <c r="U916" s="202">
        <v>6.7184481409592933E-2</v>
      </c>
      <c r="V916" s="202">
        <v>5.0032435078058678E-2</v>
      </c>
      <c r="W916" s="202">
        <v>7.5592270508204037E-2</v>
      </c>
      <c r="X916" s="202">
        <v>7.6490657960792616E-2</v>
      </c>
      <c r="Y916" s="202">
        <v>2.2233419886502709E-2</v>
      </c>
      <c r="Z916" s="202">
        <v>0.10622852139799581</v>
      </c>
      <c r="AA916" s="202">
        <v>6.9024255281557326E-2</v>
      </c>
      <c r="AB916" s="202">
        <v>7.6161643760550735E-2</v>
      </c>
      <c r="AC916" s="202">
        <v>9.7737884476450571E-2</v>
      </c>
      <c r="AD916" s="202">
        <v>4.5935018346220789E-2</v>
      </c>
      <c r="AE916" s="202">
        <v>6.689876106511769E-2</v>
      </c>
      <c r="AF916" s="202">
        <v>7.4697277669555709E-2</v>
      </c>
      <c r="AG916" s="202">
        <v>3.2731243035333736E-2</v>
      </c>
      <c r="AH916" s="202">
        <v>7.4502049778697677E-2</v>
      </c>
      <c r="AI916" s="202">
        <v>7.3158739867911785E-2</v>
      </c>
      <c r="AJ916" s="656">
        <v>7.8086680049059567E-2</v>
      </c>
    </row>
    <row r="917" spans="1:36" ht="15" customHeight="1" x14ac:dyDescent="0.2">
      <c r="A917" s="33"/>
      <c r="B917" s="216"/>
      <c r="C917" s="216"/>
      <c r="D917" s="216" t="s">
        <v>34</v>
      </c>
      <c r="E917" s="216"/>
      <c r="F917" s="216"/>
      <c r="G917" s="202" t="s">
        <v>544</v>
      </c>
      <c r="H917" s="202" t="s">
        <v>544</v>
      </c>
      <c r="I917" s="202" t="s">
        <v>544</v>
      </c>
      <c r="J917" s="202" t="s">
        <v>544</v>
      </c>
      <c r="K917" s="202" t="s">
        <v>544</v>
      </c>
      <c r="L917" s="202" t="s">
        <v>544</v>
      </c>
      <c r="M917" s="202" t="s">
        <v>544</v>
      </c>
      <c r="N917" s="202" t="s">
        <v>544</v>
      </c>
      <c r="O917" s="202" t="s">
        <v>544</v>
      </c>
      <c r="P917" s="202" t="s">
        <v>544</v>
      </c>
      <c r="Q917" s="202" t="s">
        <v>544</v>
      </c>
      <c r="R917" s="202" t="s">
        <v>544</v>
      </c>
      <c r="S917" s="202" t="s">
        <v>544</v>
      </c>
      <c r="T917" s="202" t="s">
        <v>544</v>
      </c>
      <c r="U917" s="202" t="s">
        <v>544</v>
      </c>
      <c r="V917" s="202" t="s">
        <v>544</v>
      </c>
      <c r="W917" s="202" t="s">
        <v>544</v>
      </c>
      <c r="X917" s="202" t="s">
        <v>544</v>
      </c>
      <c r="Y917" s="202" t="s">
        <v>544</v>
      </c>
      <c r="Z917" s="202" t="s">
        <v>544</v>
      </c>
      <c r="AA917" s="202" t="s">
        <v>544</v>
      </c>
      <c r="AB917" s="202" t="s">
        <v>544</v>
      </c>
      <c r="AC917" s="202" t="s">
        <v>544</v>
      </c>
      <c r="AD917" s="202" t="s">
        <v>544</v>
      </c>
      <c r="AE917" s="202" t="s">
        <v>544</v>
      </c>
      <c r="AF917" s="202" t="s">
        <v>544</v>
      </c>
      <c r="AG917" s="202" t="s">
        <v>544</v>
      </c>
      <c r="AH917" s="202" t="s">
        <v>544</v>
      </c>
      <c r="AI917" s="202" t="s">
        <v>544</v>
      </c>
      <c r="AJ917" s="656" t="s">
        <v>544</v>
      </c>
    </row>
    <row r="918" spans="1:36" ht="15" customHeight="1" x14ac:dyDescent="0.2">
      <c r="A918" s="33"/>
      <c r="B918" s="200"/>
      <c r="C918" s="200"/>
      <c r="D918" s="200" t="s">
        <v>35</v>
      </c>
      <c r="E918" s="200"/>
      <c r="F918" s="200"/>
      <c r="G918" s="202">
        <v>0</v>
      </c>
      <c r="H918" s="202">
        <v>0</v>
      </c>
      <c r="I918" s="202">
        <v>0</v>
      </c>
      <c r="J918" s="202">
        <v>0</v>
      </c>
      <c r="K918" s="202">
        <v>0</v>
      </c>
      <c r="L918" s="202">
        <v>0</v>
      </c>
      <c r="M918" s="202">
        <v>0</v>
      </c>
      <c r="N918" s="202">
        <v>0</v>
      </c>
      <c r="O918" s="202">
        <v>0</v>
      </c>
      <c r="P918" s="202">
        <v>0</v>
      </c>
      <c r="Q918" s="202">
        <v>0</v>
      </c>
      <c r="R918" s="202">
        <v>0</v>
      </c>
      <c r="S918" s="202">
        <v>0</v>
      </c>
      <c r="T918" s="202">
        <v>0</v>
      </c>
      <c r="U918" s="202">
        <v>0</v>
      </c>
      <c r="V918" s="202">
        <v>0</v>
      </c>
      <c r="W918" s="202">
        <v>0</v>
      </c>
      <c r="X918" s="202">
        <v>0</v>
      </c>
      <c r="Y918" s="202">
        <v>0</v>
      </c>
      <c r="Z918" s="202">
        <v>0</v>
      </c>
      <c r="AA918" s="202">
        <v>0</v>
      </c>
      <c r="AB918" s="202">
        <v>0</v>
      </c>
      <c r="AC918" s="202">
        <v>0</v>
      </c>
      <c r="AD918" s="202">
        <v>0</v>
      </c>
      <c r="AE918" s="202">
        <v>0</v>
      </c>
      <c r="AF918" s="202">
        <v>0</v>
      </c>
      <c r="AG918" s="202">
        <v>0</v>
      </c>
      <c r="AH918" s="202">
        <v>0</v>
      </c>
      <c r="AI918" s="202">
        <v>0</v>
      </c>
      <c r="AJ918" s="656">
        <v>0</v>
      </c>
    </row>
    <row r="919" spans="1:36" ht="15" customHeight="1" x14ac:dyDescent="0.2">
      <c r="A919" s="33"/>
      <c r="B919" s="200"/>
      <c r="C919" s="200"/>
      <c r="D919" s="200" t="s">
        <v>36</v>
      </c>
      <c r="E919" s="200"/>
      <c r="F919" s="200"/>
      <c r="G919" s="202">
        <v>0</v>
      </c>
      <c r="H919" s="202">
        <v>0</v>
      </c>
      <c r="I919" s="202">
        <v>0</v>
      </c>
      <c r="J919" s="202">
        <v>0</v>
      </c>
      <c r="K919" s="202">
        <v>0</v>
      </c>
      <c r="L919" s="202">
        <v>0</v>
      </c>
      <c r="M919" s="202">
        <v>0</v>
      </c>
      <c r="N919" s="202">
        <v>0</v>
      </c>
      <c r="O919" s="202">
        <v>0</v>
      </c>
      <c r="P919" s="202">
        <v>0</v>
      </c>
      <c r="Q919" s="202">
        <v>0</v>
      </c>
      <c r="R919" s="202">
        <v>0</v>
      </c>
      <c r="S919" s="202">
        <v>0</v>
      </c>
      <c r="T919" s="202">
        <v>0</v>
      </c>
      <c r="U919" s="202">
        <v>0</v>
      </c>
      <c r="V919" s="202">
        <v>0</v>
      </c>
      <c r="W919" s="202">
        <v>0</v>
      </c>
      <c r="X919" s="202">
        <v>0</v>
      </c>
      <c r="Y919" s="202">
        <v>0</v>
      </c>
      <c r="Z919" s="202">
        <v>0</v>
      </c>
      <c r="AA919" s="202">
        <v>0</v>
      </c>
      <c r="AB919" s="202">
        <v>0</v>
      </c>
      <c r="AC919" s="202">
        <v>0</v>
      </c>
      <c r="AD919" s="202">
        <v>0</v>
      </c>
      <c r="AE919" s="202">
        <v>0</v>
      </c>
      <c r="AF919" s="202">
        <v>0</v>
      </c>
      <c r="AG919" s="202">
        <v>0</v>
      </c>
      <c r="AH919" s="202">
        <v>0</v>
      </c>
      <c r="AI919" s="202">
        <v>0</v>
      </c>
      <c r="AJ919" s="656">
        <v>0</v>
      </c>
    </row>
    <row r="920" spans="1:36" ht="15" customHeight="1" x14ac:dyDescent="0.2">
      <c r="A920" s="33"/>
      <c r="B920" s="200"/>
      <c r="C920" s="200"/>
      <c r="D920" s="200" t="s">
        <v>37</v>
      </c>
      <c r="E920" s="200"/>
      <c r="F920" s="200"/>
      <c r="G920" s="202">
        <v>0.36545654592912047</v>
      </c>
      <c r="H920" s="202">
        <v>0.92835366473681946</v>
      </c>
      <c r="I920" s="202">
        <v>0.56942640584937299</v>
      </c>
      <c r="J920" s="202">
        <v>0.70870552378260199</v>
      </c>
      <c r="K920" s="202">
        <v>1.8499318051137899</v>
      </c>
      <c r="L920" s="202">
        <v>0.58345930975188642</v>
      </c>
      <c r="M920" s="202">
        <v>2.4432702045767196</v>
      </c>
      <c r="N920" s="202">
        <v>0.66124811573010966</v>
      </c>
      <c r="O920" s="202">
        <v>2.2515632171827962</v>
      </c>
      <c r="P920" s="202">
        <v>1.0107091150808769</v>
      </c>
      <c r="Q920" s="202">
        <v>0.5371530606856677</v>
      </c>
      <c r="R920" s="202">
        <v>1.0534980704070716</v>
      </c>
      <c r="S920" s="202">
        <v>2.0245761945681497</v>
      </c>
      <c r="T920" s="202">
        <v>0.71749908135541107</v>
      </c>
      <c r="U920" s="202">
        <v>1.0096479692824167</v>
      </c>
      <c r="V920" s="202">
        <v>0.95793191488510632</v>
      </c>
      <c r="W920" s="202">
        <v>1.8026225348209037</v>
      </c>
      <c r="X920" s="202">
        <v>0.70870552378260199</v>
      </c>
      <c r="Y920" s="202">
        <v>1.7476703538648706</v>
      </c>
      <c r="Z920" s="202">
        <v>2.576335175913953</v>
      </c>
      <c r="AA920" s="202">
        <v>0.42999365159437092</v>
      </c>
      <c r="AB920" s="202">
        <v>0.90264399290015507</v>
      </c>
      <c r="AC920" s="202">
        <v>2.0911413837199953</v>
      </c>
      <c r="AD920" s="202">
        <v>0.97448991721041212</v>
      </c>
      <c r="AE920" s="202">
        <v>0.68081911171262832</v>
      </c>
      <c r="AF920" s="202">
        <v>0.83365419271306462</v>
      </c>
      <c r="AG920" s="202">
        <v>1.5713735349880242</v>
      </c>
      <c r="AH920" s="202">
        <v>1.4876039399200434</v>
      </c>
      <c r="AI920" s="202">
        <v>0.48604072602881621</v>
      </c>
      <c r="AJ920" s="656">
        <v>0.60760720756322051</v>
      </c>
    </row>
    <row r="921" spans="1:36" ht="15" customHeight="1" x14ac:dyDescent="0.2">
      <c r="A921" s="33"/>
      <c r="B921" s="200"/>
      <c r="C921" s="200"/>
      <c r="D921" s="200" t="s">
        <v>38</v>
      </c>
      <c r="E921" s="200"/>
      <c r="F921" s="200"/>
      <c r="G921" s="202">
        <v>0</v>
      </c>
      <c r="H921" s="202">
        <v>0</v>
      </c>
      <c r="I921" s="202">
        <v>0</v>
      </c>
      <c r="J921" s="202">
        <v>0</v>
      </c>
      <c r="K921" s="202">
        <v>0.48149459882740192</v>
      </c>
      <c r="L921" s="202">
        <v>0</v>
      </c>
      <c r="M921" s="202">
        <v>4.6764049441318658</v>
      </c>
      <c r="N921" s="202">
        <v>0</v>
      </c>
      <c r="O921" s="202">
        <v>1.6082880865608733</v>
      </c>
      <c r="P921" s="202">
        <v>0</v>
      </c>
      <c r="Q921" s="202">
        <v>0</v>
      </c>
      <c r="R921" s="202">
        <v>0</v>
      </c>
      <c r="S921" s="202">
        <v>1.3016962811865822</v>
      </c>
      <c r="T921" s="202">
        <v>0</v>
      </c>
      <c r="U921" s="202">
        <v>0</v>
      </c>
      <c r="V921" s="202">
        <v>0</v>
      </c>
      <c r="W921" s="202">
        <v>0</v>
      </c>
      <c r="X921" s="202">
        <v>0</v>
      </c>
      <c r="Y921" s="202">
        <v>0.40359447755846223</v>
      </c>
      <c r="Z921" s="202">
        <v>2.7950269864598636</v>
      </c>
      <c r="AA921" s="202">
        <v>0</v>
      </c>
      <c r="AB921" s="202">
        <v>0</v>
      </c>
      <c r="AC921" s="202">
        <v>1.2651617746090742</v>
      </c>
      <c r="AD921" s="202">
        <v>0</v>
      </c>
      <c r="AE921" s="202">
        <v>0</v>
      </c>
      <c r="AF921" s="202">
        <v>0</v>
      </c>
      <c r="AG921" s="202">
        <v>0</v>
      </c>
      <c r="AH921" s="202">
        <v>0</v>
      </c>
      <c r="AI921" s="202">
        <v>0</v>
      </c>
      <c r="AJ921" s="656">
        <v>0</v>
      </c>
    </row>
    <row r="922" spans="1:36" ht="15" customHeight="1" x14ac:dyDescent="0.2">
      <c r="A922" s="33"/>
      <c r="B922" s="200"/>
      <c r="C922" s="200"/>
      <c r="D922" s="200" t="s">
        <v>39</v>
      </c>
      <c r="E922" s="200"/>
      <c r="F922" s="200"/>
      <c r="G922" s="202">
        <v>6.5332511157767534</v>
      </c>
      <c r="H922" s="202">
        <v>16.596138948770093</v>
      </c>
      <c r="I922" s="202">
        <v>10.179611619515738</v>
      </c>
      <c r="J922" s="202">
        <v>12.66949848233897</v>
      </c>
      <c r="K922" s="202">
        <v>32.505608177749522</v>
      </c>
      <c r="L922" s="202">
        <v>10.430477245265031</v>
      </c>
      <c r="M922" s="202">
        <v>38.185522528263405</v>
      </c>
      <c r="N922" s="202">
        <v>11.821104418627348</v>
      </c>
      <c r="O922" s="202">
        <v>38.362070064906852</v>
      </c>
      <c r="P922" s="202">
        <v>18.068403829079461</v>
      </c>
      <c r="Q922" s="202">
        <v>9.6026624017515037</v>
      </c>
      <c r="R922" s="202">
        <v>18.83334016211754</v>
      </c>
      <c r="S922" s="202">
        <v>34.66434297988625</v>
      </c>
      <c r="T922" s="202">
        <v>12.826700536766923</v>
      </c>
      <c r="U922" s="202">
        <v>18.049433770808463</v>
      </c>
      <c r="V922" s="202">
        <v>17.124908067661455</v>
      </c>
      <c r="W922" s="202">
        <v>32.225406325673291</v>
      </c>
      <c r="X922" s="202">
        <v>12.66949848233897</v>
      </c>
      <c r="Y922" s="202">
        <v>30.768982878520134</v>
      </c>
      <c r="Z922" s="202">
        <v>42.774109334911898</v>
      </c>
      <c r="AA922" s="202">
        <v>7.6869782067077645</v>
      </c>
      <c r="AB922" s="202">
        <v>16.136528239688094</v>
      </c>
      <c r="AC922" s="202">
        <v>35.897237977472201</v>
      </c>
      <c r="AD922" s="202">
        <v>17.420914770433217</v>
      </c>
      <c r="AE922" s="202">
        <v>12.17097428075988</v>
      </c>
      <c r="AF922" s="202">
        <v>14.903200518320801</v>
      </c>
      <c r="AG922" s="202">
        <v>28.091377798863324</v>
      </c>
      <c r="AH922" s="202">
        <v>26.593832313517996</v>
      </c>
      <c r="AI922" s="202">
        <v>8.6889293707071111</v>
      </c>
      <c r="AJ922" s="656">
        <v>10.862168186573712</v>
      </c>
    </row>
    <row r="923" spans="1:36" ht="15" customHeight="1" x14ac:dyDescent="0.2">
      <c r="A923" s="33"/>
      <c r="B923" s="200"/>
      <c r="C923" s="200"/>
      <c r="D923" s="200" t="s">
        <v>40</v>
      </c>
      <c r="E923" s="200"/>
      <c r="F923" s="200"/>
      <c r="G923" s="202">
        <v>0</v>
      </c>
      <c r="H923" s="202">
        <v>0</v>
      </c>
      <c r="I923" s="202">
        <v>0</v>
      </c>
      <c r="J923" s="202">
        <v>0</v>
      </c>
      <c r="K923" s="202">
        <v>0</v>
      </c>
      <c r="L923" s="202">
        <v>0</v>
      </c>
      <c r="M923" s="202">
        <v>0</v>
      </c>
      <c r="N923" s="202">
        <v>0</v>
      </c>
      <c r="O923" s="202">
        <v>0</v>
      </c>
      <c r="P923" s="202">
        <v>0</v>
      </c>
      <c r="Q923" s="202">
        <v>0</v>
      </c>
      <c r="R923" s="202">
        <v>0</v>
      </c>
      <c r="S923" s="202">
        <v>0</v>
      </c>
      <c r="T923" s="202">
        <v>0</v>
      </c>
      <c r="U923" s="202">
        <v>0</v>
      </c>
      <c r="V923" s="202">
        <v>0</v>
      </c>
      <c r="W923" s="202">
        <v>0</v>
      </c>
      <c r="X923" s="202">
        <v>0</v>
      </c>
      <c r="Y923" s="202">
        <v>0</v>
      </c>
      <c r="Z923" s="202">
        <v>0</v>
      </c>
      <c r="AA923" s="202">
        <v>0</v>
      </c>
      <c r="AB923" s="202">
        <v>0</v>
      </c>
      <c r="AC923" s="202">
        <v>0</v>
      </c>
      <c r="AD923" s="202">
        <v>0</v>
      </c>
      <c r="AE923" s="202">
        <v>0</v>
      </c>
      <c r="AF923" s="202">
        <v>0</v>
      </c>
      <c r="AG923" s="202">
        <v>0</v>
      </c>
      <c r="AH923" s="202">
        <v>0</v>
      </c>
      <c r="AI923" s="202">
        <v>0</v>
      </c>
      <c r="AJ923" s="656">
        <v>0</v>
      </c>
    </row>
    <row r="924" spans="1:36" ht="15" customHeight="1" x14ac:dyDescent="0.2">
      <c r="A924" s="33"/>
      <c r="B924" s="200"/>
      <c r="C924" s="200"/>
      <c r="D924" s="200" t="s">
        <v>41</v>
      </c>
      <c r="E924" s="200"/>
      <c r="F924" s="200"/>
      <c r="G924" s="202">
        <v>5.7602560621471328</v>
      </c>
      <c r="H924" s="202">
        <v>14.632532608005103</v>
      </c>
      <c r="I924" s="202">
        <v>8.9751899173169001</v>
      </c>
      <c r="J924" s="202">
        <v>11.170480690849768</v>
      </c>
      <c r="K924" s="202">
        <v>29.158270699116763</v>
      </c>
      <c r="L924" s="202">
        <v>9.1963738601806835</v>
      </c>
      <c r="M924" s="202">
        <v>38.510356878670081</v>
      </c>
      <c r="N924" s="202">
        <v>10.422466117097468</v>
      </c>
      <c r="O924" s="202">
        <v>35.488708070918292</v>
      </c>
      <c r="P924" s="202">
        <v>15.930603438530657</v>
      </c>
      <c r="Q924" s="202">
        <v>8.4665036338290278</v>
      </c>
      <c r="R924" s="202">
        <v>16.605034754801185</v>
      </c>
      <c r="S924" s="202">
        <v>31.910982107026737</v>
      </c>
      <c r="T924" s="202">
        <v>11.309083060627643</v>
      </c>
      <c r="U924" s="202">
        <v>15.913877861751448</v>
      </c>
      <c r="V924" s="202">
        <v>15.09873932019085</v>
      </c>
      <c r="W924" s="202">
        <v>28.412591044350897</v>
      </c>
      <c r="X924" s="202">
        <v>11.170480690849768</v>
      </c>
      <c r="Y924" s="202">
        <v>27.546445295954349</v>
      </c>
      <c r="Z924" s="202">
        <v>40.607701464073649</v>
      </c>
      <c r="AA924" s="202">
        <v>6.7774775575141595</v>
      </c>
      <c r="AB924" s="202">
        <v>14.227301686018329</v>
      </c>
      <c r="AC924" s="202">
        <v>32.960169865765785</v>
      </c>
      <c r="AD924" s="202">
        <v>15.359723380632024</v>
      </c>
      <c r="AE924" s="202">
        <v>10.730940406329175</v>
      </c>
      <c r="AF924" s="202">
        <v>13.139897672652866</v>
      </c>
      <c r="AG924" s="202">
        <v>24.76768861206239</v>
      </c>
      <c r="AH924" s="202">
        <v>23.447328303322617</v>
      </c>
      <c r="AI924" s="202">
        <v>7.6608808071558849</v>
      </c>
      <c r="AJ924" s="656">
        <v>9.5769883991875311</v>
      </c>
    </row>
    <row r="925" spans="1:36" ht="15" customHeight="1" x14ac:dyDescent="0.2">
      <c r="A925" s="33"/>
      <c r="B925" s="216"/>
      <c r="C925" s="216"/>
      <c r="D925" s="216" t="s">
        <v>42</v>
      </c>
      <c r="E925" s="216"/>
      <c r="F925" s="216"/>
      <c r="G925" s="202">
        <v>0</v>
      </c>
      <c r="H925" s="202">
        <v>0</v>
      </c>
      <c r="I925" s="202">
        <v>0</v>
      </c>
      <c r="J925" s="202">
        <v>0</v>
      </c>
      <c r="K925" s="202">
        <v>0</v>
      </c>
      <c r="L925" s="202">
        <v>0</v>
      </c>
      <c r="M925" s="202">
        <v>0</v>
      </c>
      <c r="N925" s="202">
        <v>0</v>
      </c>
      <c r="O925" s="202">
        <v>0</v>
      </c>
      <c r="P925" s="202">
        <v>0</v>
      </c>
      <c r="Q925" s="202">
        <v>0</v>
      </c>
      <c r="R925" s="202">
        <v>0</v>
      </c>
      <c r="S925" s="202">
        <v>0</v>
      </c>
      <c r="T925" s="202">
        <v>0</v>
      </c>
      <c r="U925" s="202">
        <v>0</v>
      </c>
      <c r="V925" s="202">
        <v>0</v>
      </c>
      <c r="W925" s="202">
        <v>0</v>
      </c>
      <c r="X925" s="202">
        <v>0</v>
      </c>
      <c r="Y925" s="202">
        <v>0</v>
      </c>
      <c r="Z925" s="202">
        <v>0</v>
      </c>
      <c r="AA925" s="202">
        <v>0</v>
      </c>
      <c r="AB925" s="202">
        <v>0</v>
      </c>
      <c r="AC925" s="202">
        <v>0</v>
      </c>
      <c r="AD925" s="202">
        <v>0</v>
      </c>
      <c r="AE925" s="202">
        <v>0</v>
      </c>
      <c r="AF925" s="202">
        <v>0</v>
      </c>
      <c r="AG925" s="202">
        <v>0</v>
      </c>
      <c r="AH925" s="202">
        <v>0</v>
      </c>
      <c r="AI925" s="202">
        <v>0</v>
      </c>
      <c r="AJ925" s="656">
        <v>0</v>
      </c>
    </row>
    <row r="926" spans="1:36" ht="15" customHeight="1" x14ac:dyDescent="0.2">
      <c r="A926" s="33"/>
      <c r="B926" s="216"/>
      <c r="C926" s="216"/>
      <c r="D926" s="216" t="s">
        <v>43</v>
      </c>
      <c r="E926" s="216"/>
      <c r="F926" s="216"/>
      <c r="G926" s="202">
        <v>3.113083692504826</v>
      </c>
      <c r="H926" s="202">
        <v>3.0444904072008807</v>
      </c>
      <c r="I926" s="202">
        <v>3.390902023998156</v>
      </c>
      <c r="J926" s="202">
        <v>2.975395542483334</v>
      </c>
      <c r="K926" s="202">
        <v>5.3328765857217393</v>
      </c>
      <c r="L926" s="202">
        <v>2.8652709004744334</v>
      </c>
      <c r="M926" s="202">
        <v>4.2546875681503007</v>
      </c>
      <c r="N926" s="202">
        <v>2.932277198200925</v>
      </c>
      <c r="O926" s="202">
        <v>4.3409601348881353</v>
      </c>
      <c r="P926" s="202">
        <v>3.7663143903654808</v>
      </c>
      <c r="Q926" s="202">
        <v>3.4809393345500697</v>
      </c>
      <c r="R926" s="202">
        <v>3.0704015648354002</v>
      </c>
      <c r="S926" s="202">
        <v>4.2204896862045072</v>
      </c>
      <c r="T926" s="202">
        <v>5.0053141903327107</v>
      </c>
      <c r="U926" s="202">
        <v>3.1017517365742089</v>
      </c>
      <c r="V926" s="202">
        <v>3.3524428127696471</v>
      </c>
      <c r="W926" s="202">
        <v>2.8924545395556907</v>
      </c>
      <c r="X926" s="202">
        <v>2.975395542483334</v>
      </c>
      <c r="Y926" s="202">
        <v>3.3926179638490868</v>
      </c>
      <c r="Z926" s="202">
        <v>4.0658563454538852</v>
      </c>
      <c r="AA926" s="202">
        <v>2.6025918608677041</v>
      </c>
      <c r="AB926" s="202">
        <v>3.0323084594409355</v>
      </c>
      <c r="AC926" s="202">
        <v>3.1043236973602872</v>
      </c>
      <c r="AD926" s="202">
        <v>3.2539665639857578</v>
      </c>
      <c r="AE926" s="202">
        <v>2.6886946774144453</v>
      </c>
      <c r="AF926" s="202">
        <v>2.4057351133073026</v>
      </c>
      <c r="AG926" s="202">
        <v>3.8378416100259161</v>
      </c>
      <c r="AH926" s="202">
        <v>7.0589929437582342</v>
      </c>
      <c r="AI926" s="202">
        <v>3.6854596715097334</v>
      </c>
      <c r="AJ926" s="656">
        <v>3.9768614774605964</v>
      </c>
    </row>
    <row r="927" spans="1:36" ht="15" customHeight="1" x14ac:dyDescent="0.2">
      <c r="A927" s="33"/>
      <c r="B927" s="216"/>
      <c r="C927" s="216"/>
      <c r="D927" s="216" t="s">
        <v>44</v>
      </c>
      <c r="E927" s="216"/>
      <c r="F927" s="216"/>
      <c r="G927" s="202">
        <v>0</v>
      </c>
      <c r="H927" s="202">
        <v>0</v>
      </c>
      <c r="I927" s="202">
        <v>0</v>
      </c>
      <c r="J927" s="202">
        <v>0</v>
      </c>
      <c r="K927" s="202">
        <v>0</v>
      </c>
      <c r="L927" s="202">
        <v>0</v>
      </c>
      <c r="M927" s="202">
        <v>0</v>
      </c>
      <c r="N927" s="202">
        <v>0</v>
      </c>
      <c r="O927" s="202">
        <v>0</v>
      </c>
      <c r="P927" s="202">
        <v>0</v>
      </c>
      <c r="Q927" s="202">
        <v>0</v>
      </c>
      <c r="R927" s="202">
        <v>0</v>
      </c>
      <c r="S927" s="202">
        <v>0</v>
      </c>
      <c r="T927" s="202">
        <v>0</v>
      </c>
      <c r="U927" s="202">
        <v>0</v>
      </c>
      <c r="V927" s="202">
        <v>0</v>
      </c>
      <c r="W927" s="202">
        <v>0</v>
      </c>
      <c r="X927" s="202">
        <v>0</v>
      </c>
      <c r="Y927" s="202">
        <v>0</v>
      </c>
      <c r="Z927" s="202">
        <v>0</v>
      </c>
      <c r="AA927" s="202">
        <v>0</v>
      </c>
      <c r="AB927" s="202">
        <v>1.6364922775116193E-17</v>
      </c>
      <c r="AC927" s="202">
        <v>0</v>
      </c>
      <c r="AD927" s="202">
        <v>0</v>
      </c>
      <c r="AE927" s="202">
        <v>0</v>
      </c>
      <c r="AF927" s="202">
        <v>0</v>
      </c>
      <c r="AG927" s="202">
        <v>0</v>
      </c>
      <c r="AH927" s="202">
        <v>0</v>
      </c>
      <c r="AI927" s="202">
        <v>0</v>
      </c>
      <c r="AJ927" s="656">
        <v>0</v>
      </c>
    </row>
    <row r="928" spans="1:36" ht="15" customHeight="1" x14ac:dyDescent="0.2">
      <c r="A928" s="33"/>
      <c r="B928" s="199"/>
      <c r="C928" s="199"/>
      <c r="D928" s="199" t="s">
        <v>564</v>
      </c>
      <c r="E928" s="199"/>
      <c r="F928" s="199"/>
      <c r="G928" s="227">
        <v>41.575580955452544</v>
      </c>
      <c r="H928" s="227">
        <v>65.027359176567728</v>
      </c>
      <c r="I928" s="227">
        <v>49.436772159515805</v>
      </c>
      <c r="J928" s="227">
        <v>57.663194095101581</v>
      </c>
      <c r="K928" s="227">
        <v>100.30084126014802</v>
      </c>
      <c r="L928" s="227">
        <v>52.55416707041433</v>
      </c>
      <c r="M928" s="227">
        <v>122.16929749393663</v>
      </c>
      <c r="N928" s="227">
        <v>52.455688268818101</v>
      </c>
      <c r="O928" s="227">
        <v>116.84701952465829</v>
      </c>
      <c r="P928" s="227">
        <v>65.584279114447284</v>
      </c>
      <c r="Q928" s="227">
        <v>46.754159336651234</v>
      </c>
      <c r="R928" s="227">
        <v>67.834832911624545</v>
      </c>
      <c r="S928" s="227">
        <v>107.67687169328525</v>
      </c>
      <c r="T928" s="227">
        <v>58.241060107922522</v>
      </c>
      <c r="U928" s="227">
        <v>70.221719003862333</v>
      </c>
      <c r="V928" s="227">
        <v>66.996812888781506</v>
      </c>
      <c r="W928" s="227">
        <v>99.778895684913579</v>
      </c>
      <c r="X928" s="227">
        <v>57.663194095101581</v>
      </c>
      <c r="Y928" s="227">
        <v>96.958763676783462</v>
      </c>
      <c r="Z928" s="227">
        <v>128.92855613880931</v>
      </c>
      <c r="AA928" s="227">
        <v>45.769234461696534</v>
      </c>
      <c r="AB928" s="227">
        <v>63.053344604731386</v>
      </c>
      <c r="AC928" s="227">
        <v>110.21643595161618</v>
      </c>
      <c r="AD928" s="227">
        <v>67.387448518225625</v>
      </c>
      <c r="AE928" s="227">
        <v>55.771227573213217</v>
      </c>
      <c r="AF928" s="227">
        <v>61.616420130568279</v>
      </c>
      <c r="AG928" s="227">
        <v>92.1252357236081</v>
      </c>
      <c r="AH928" s="227">
        <v>98.634571814567437</v>
      </c>
      <c r="AI928" s="227">
        <v>48.137133542235219</v>
      </c>
      <c r="AJ928" s="660">
        <v>54.256008751464186</v>
      </c>
    </row>
    <row r="929" spans="1:36" ht="15" customHeight="1" x14ac:dyDescent="0.2">
      <c r="A929" s="33"/>
      <c r="B929" s="231"/>
      <c r="C929" s="231"/>
      <c r="D929" s="231" t="s">
        <v>576</v>
      </c>
      <c r="E929" s="231"/>
      <c r="F929" s="231"/>
      <c r="G929" s="245"/>
      <c r="H929" s="245"/>
      <c r="I929" s="245"/>
      <c r="J929" s="245"/>
      <c r="K929" s="245"/>
      <c r="L929" s="245"/>
      <c r="M929" s="245"/>
      <c r="N929" s="245"/>
      <c r="O929" s="245"/>
      <c r="P929" s="245"/>
      <c r="Q929" s="245"/>
      <c r="R929" s="245"/>
      <c r="S929" s="245"/>
      <c r="T929" s="245"/>
      <c r="U929" s="245"/>
      <c r="V929" s="245"/>
      <c r="W929" s="245"/>
      <c r="X929" s="245"/>
      <c r="Y929" s="245"/>
      <c r="Z929" s="245"/>
      <c r="AA929" s="245"/>
      <c r="AB929" s="245"/>
      <c r="AC929" s="245"/>
      <c r="AD929" s="245"/>
      <c r="AE929" s="245"/>
      <c r="AF929" s="245"/>
      <c r="AG929" s="245"/>
      <c r="AH929" s="245"/>
      <c r="AI929" s="245"/>
      <c r="AJ929" s="668"/>
    </row>
    <row r="930" spans="1:36" ht="15" customHeight="1" x14ac:dyDescent="0.2">
      <c r="A930" s="33"/>
      <c r="B930" s="246"/>
      <c r="C930" s="246"/>
      <c r="D930" s="246" t="s">
        <v>577</v>
      </c>
      <c r="E930" s="246"/>
      <c r="F930" s="246"/>
      <c r="G930" s="247"/>
      <c r="H930" s="247"/>
      <c r="I930" s="247"/>
      <c r="J930" s="247"/>
      <c r="K930" s="247"/>
      <c r="L930" s="247"/>
      <c r="M930" s="247"/>
      <c r="N930" s="247"/>
      <c r="O930" s="247"/>
      <c r="P930" s="247"/>
      <c r="Q930" s="247"/>
      <c r="R930" s="247"/>
      <c r="S930" s="247"/>
      <c r="T930" s="247"/>
      <c r="U930" s="247"/>
      <c r="V930" s="247"/>
      <c r="W930" s="247"/>
      <c r="X930" s="247"/>
      <c r="Y930" s="247"/>
      <c r="Z930" s="247"/>
      <c r="AA930" s="247"/>
      <c r="AB930" s="247"/>
      <c r="AC930" s="247"/>
      <c r="AD930" s="247"/>
      <c r="AE930" s="247"/>
      <c r="AF930" s="247"/>
      <c r="AG930" s="247"/>
      <c r="AH930" s="247"/>
      <c r="AI930" s="247"/>
      <c r="AJ930" s="669"/>
    </row>
    <row r="931" spans="1:36" ht="15" customHeight="1" x14ac:dyDescent="0.2">
      <c r="A931" s="33"/>
      <c r="B931" s="248"/>
      <c r="C931" s="248"/>
      <c r="D931" s="248"/>
      <c r="E931" s="248"/>
      <c r="F931" s="248"/>
      <c r="G931" s="202"/>
      <c r="H931" s="202"/>
      <c r="I931" s="202"/>
      <c r="J931" s="202"/>
      <c r="K931" s="202"/>
      <c r="L931" s="202"/>
      <c r="M931" s="202"/>
      <c r="N931" s="202"/>
      <c r="O931" s="202"/>
      <c r="P931" s="202"/>
      <c r="Q931" s="202"/>
      <c r="R931" s="202"/>
      <c r="S931" s="202"/>
      <c r="T931" s="202"/>
      <c r="U931" s="202"/>
      <c r="V931" s="202"/>
      <c r="W931" s="202"/>
      <c r="X931" s="202"/>
      <c r="Y931" s="202"/>
      <c r="Z931" s="202"/>
      <c r="AA931" s="202"/>
      <c r="AB931" s="202"/>
      <c r="AC931" s="202"/>
      <c r="AD931" s="202"/>
      <c r="AE931" s="202"/>
      <c r="AF931" s="202"/>
      <c r="AG931" s="202"/>
      <c r="AH931" s="202"/>
      <c r="AI931" s="202"/>
      <c r="AJ931" s="656"/>
    </row>
    <row r="932" spans="1:36" ht="15" customHeight="1" x14ac:dyDescent="0.2">
      <c r="A932" s="33"/>
      <c r="B932" s="243"/>
      <c r="C932" s="243"/>
      <c r="D932" s="243" t="s">
        <v>565</v>
      </c>
      <c r="E932" s="243"/>
      <c r="F932" s="243"/>
      <c r="G932" s="249" t="s">
        <v>543</v>
      </c>
      <c r="H932" s="249" t="s">
        <v>543</v>
      </c>
      <c r="I932" s="249" t="s">
        <v>543</v>
      </c>
      <c r="J932" s="249" t="s">
        <v>543</v>
      </c>
      <c r="K932" s="249" t="s">
        <v>543</v>
      </c>
      <c r="L932" s="249" t="s">
        <v>543</v>
      </c>
      <c r="M932" s="249" t="s">
        <v>543</v>
      </c>
      <c r="N932" s="249" t="s">
        <v>543</v>
      </c>
      <c r="O932" s="249" t="s">
        <v>543</v>
      </c>
      <c r="P932" s="249" t="s">
        <v>543</v>
      </c>
      <c r="Q932" s="249" t="s">
        <v>543</v>
      </c>
      <c r="R932" s="249" t="s">
        <v>543</v>
      </c>
      <c r="S932" s="249" t="s">
        <v>543</v>
      </c>
      <c r="T932" s="249" t="s">
        <v>543</v>
      </c>
      <c r="U932" s="249" t="s">
        <v>543</v>
      </c>
      <c r="V932" s="249" t="s">
        <v>543</v>
      </c>
      <c r="W932" s="249" t="s">
        <v>543</v>
      </c>
      <c r="X932" s="249" t="s">
        <v>543</v>
      </c>
      <c r="Y932" s="249" t="s">
        <v>543</v>
      </c>
      <c r="Z932" s="249" t="s">
        <v>543</v>
      </c>
      <c r="AA932" s="249" t="s">
        <v>543</v>
      </c>
      <c r="AB932" s="249" t="s">
        <v>543</v>
      </c>
      <c r="AC932" s="249" t="s">
        <v>543</v>
      </c>
      <c r="AD932" s="249" t="s">
        <v>543</v>
      </c>
      <c r="AE932" s="249" t="s">
        <v>543</v>
      </c>
      <c r="AF932" s="249" t="s">
        <v>543</v>
      </c>
      <c r="AG932" s="249" t="s">
        <v>543</v>
      </c>
      <c r="AH932" s="249" t="s">
        <v>543</v>
      </c>
      <c r="AI932" s="249" t="s">
        <v>543</v>
      </c>
      <c r="AJ932" s="670" t="s">
        <v>543</v>
      </c>
    </row>
    <row r="933" spans="1:36" ht="15" customHeight="1" x14ac:dyDescent="0.2">
      <c r="A933" s="33"/>
      <c r="B933" s="199"/>
      <c r="C933" s="199"/>
      <c r="D933" s="199" t="s">
        <v>16</v>
      </c>
      <c r="E933" s="199"/>
      <c r="F933" s="199"/>
      <c r="G933" s="227">
        <v>11.04901837273777</v>
      </c>
      <c r="H933" s="227">
        <v>14.786512025288593</v>
      </c>
      <c r="I933" s="227">
        <v>13.479400479083584</v>
      </c>
      <c r="J933" s="227">
        <v>14.077033410729594</v>
      </c>
      <c r="K933" s="227">
        <v>21.793463019986945</v>
      </c>
      <c r="L933" s="227">
        <v>13.278371769704632</v>
      </c>
      <c r="M933" s="227">
        <v>27.875573899870716</v>
      </c>
      <c r="N933" s="227">
        <v>12.7967778195398</v>
      </c>
      <c r="O933" s="227">
        <v>26.00977899287177</v>
      </c>
      <c r="P933" s="227">
        <v>16.278367422551639</v>
      </c>
      <c r="Q933" s="227">
        <v>11.187093342723658</v>
      </c>
      <c r="R933" s="227">
        <v>16.404537523684883</v>
      </c>
      <c r="S933" s="227">
        <v>23.725527063701154</v>
      </c>
      <c r="T933" s="227">
        <v>13.042142257432188</v>
      </c>
      <c r="U933" s="227">
        <v>16.740529099841215</v>
      </c>
      <c r="V933" s="227">
        <v>15.765308215771201</v>
      </c>
      <c r="W933" s="227">
        <v>22.667897205911917</v>
      </c>
      <c r="X933" s="227">
        <v>14.077033410729594</v>
      </c>
      <c r="Y933" s="227">
        <v>22.947283760905716</v>
      </c>
      <c r="Z933" s="227">
        <v>29.422724897610372</v>
      </c>
      <c r="AA933" s="227">
        <v>12.962970423533616</v>
      </c>
      <c r="AB933" s="227">
        <v>15.275180817553959</v>
      </c>
      <c r="AC933" s="227">
        <v>24.401627158408598</v>
      </c>
      <c r="AD933" s="227">
        <v>15.271693028360829</v>
      </c>
      <c r="AE933" s="227">
        <v>13.770748652554735</v>
      </c>
      <c r="AF933" s="227">
        <v>15.740881730824013</v>
      </c>
      <c r="AG933" s="227">
        <v>18.418829122018007</v>
      </c>
      <c r="AH933" s="227">
        <v>18.685987067346812</v>
      </c>
      <c r="AI933" s="227">
        <v>13.234805833667316</v>
      </c>
      <c r="AJ933" s="660">
        <v>14.364845568078016</v>
      </c>
    </row>
    <row r="934" spans="1:36" ht="15" customHeight="1" x14ac:dyDescent="0.2">
      <c r="A934" s="33"/>
      <c r="B934" s="216"/>
      <c r="C934" s="216"/>
      <c r="D934" s="216" t="s">
        <v>17</v>
      </c>
      <c r="E934" s="216"/>
      <c r="F934" s="216"/>
      <c r="G934" s="202">
        <v>2.5464994181567522</v>
      </c>
      <c r="H934" s="202">
        <v>2.6210318281379617</v>
      </c>
      <c r="I934" s="202">
        <v>2.5551070327664487</v>
      </c>
      <c r="J934" s="202">
        <v>4.4488658382571646</v>
      </c>
      <c r="K934" s="202">
        <v>2.5939984026562839</v>
      </c>
      <c r="L934" s="202">
        <v>2.5519701480379298</v>
      </c>
      <c r="M934" s="202">
        <v>2.5239610870142917</v>
      </c>
      <c r="N934" s="202">
        <v>2.5711949941725227</v>
      </c>
      <c r="O934" s="202">
        <v>2.5649531790452547</v>
      </c>
      <c r="P934" s="202">
        <v>2.5758537647909905</v>
      </c>
      <c r="Q934" s="202">
        <v>2.5100366821546793</v>
      </c>
      <c r="R934" s="202">
        <v>2.5592294820840338</v>
      </c>
      <c r="S934" s="202">
        <v>2.5769438050827174</v>
      </c>
      <c r="T934" s="202">
        <v>2.6575552288147302</v>
      </c>
      <c r="U934" s="202">
        <v>2.4810910899088801</v>
      </c>
      <c r="V934" s="202">
        <v>2.3594823778782859</v>
      </c>
      <c r="W934" s="202">
        <v>7.0334301011603229</v>
      </c>
      <c r="X934" s="202">
        <v>4.4488658382571646</v>
      </c>
      <c r="Y934" s="202">
        <v>3.1646018257358843</v>
      </c>
      <c r="Z934" s="202">
        <v>8.8506626054693243</v>
      </c>
      <c r="AA934" s="202">
        <v>2.6365584928579531</v>
      </c>
      <c r="AB934" s="202">
        <v>2.5829270830681241</v>
      </c>
      <c r="AC934" s="202">
        <v>7.321579760612031</v>
      </c>
      <c r="AD934" s="202">
        <v>3.1239887284489263</v>
      </c>
      <c r="AE934" s="202">
        <v>2.6759874934835808</v>
      </c>
      <c r="AF934" s="202">
        <v>3.0049127027305698</v>
      </c>
      <c r="AG934" s="202">
        <v>7.1703450795015486</v>
      </c>
      <c r="AH934" s="202">
        <v>7.394774808817826</v>
      </c>
      <c r="AI934" s="202">
        <v>2.8178629038387353</v>
      </c>
      <c r="AJ934" s="656">
        <v>2.9831370267737323</v>
      </c>
    </row>
    <row r="935" spans="1:36" ht="15" customHeight="1" x14ac:dyDescent="0.2">
      <c r="A935" s="33"/>
      <c r="B935" s="199"/>
      <c r="C935" s="199"/>
      <c r="D935" s="199" t="s">
        <v>18</v>
      </c>
      <c r="E935" s="199"/>
      <c r="F935" s="199"/>
      <c r="G935" s="227">
        <v>9.0286447549150584</v>
      </c>
      <c r="H935" s="227">
        <v>16.315362555988045</v>
      </c>
      <c r="I935" s="227">
        <v>9.6612843459997322</v>
      </c>
      <c r="J935" s="227">
        <v>11.987571952708491</v>
      </c>
      <c r="K935" s="227">
        <v>20.042879179479534</v>
      </c>
      <c r="L935" s="227">
        <v>11.5735452441603</v>
      </c>
      <c r="M935" s="227">
        <v>25.383157162771454</v>
      </c>
      <c r="N935" s="227">
        <v>12.15450465425376</v>
      </c>
      <c r="O935" s="227">
        <v>24.459167654453456</v>
      </c>
      <c r="P935" s="227">
        <v>14.438560697424668</v>
      </c>
      <c r="Q935" s="227">
        <v>10.401922951950409</v>
      </c>
      <c r="R935" s="227">
        <v>17.347253344013176</v>
      </c>
      <c r="S935" s="227">
        <v>22.519291908099714</v>
      </c>
      <c r="T935" s="227">
        <v>12.874323716192075</v>
      </c>
      <c r="U935" s="227">
        <v>16.159045652712827</v>
      </c>
      <c r="V935" s="227">
        <v>15.756078378222146</v>
      </c>
      <c r="W935" s="227">
        <v>23.747038267669627</v>
      </c>
      <c r="X935" s="227">
        <v>11.987571952708491</v>
      </c>
      <c r="Y935" s="227">
        <v>23.485182921491681</v>
      </c>
      <c r="Z935" s="227">
        <v>25.391292966205722</v>
      </c>
      <c r="AA935" s="227">
        <v>8.8508007491045255</v>
      </c>
      <c r="AB935" s="227">
        <v>15.172843413141331</v>
      </c>
      <c r="AC935" s="227">
        <v>23.208089251823928</v>
      </c>
      <c r="AD935" s="227">
        <v>16.588508053890621</v>
      </c>
      <c r="AE935" s="227">
        <v>11.216997078667477</v>
      </c>
      <c r="AF935" s="227">
        <v>13.84306601859217</v>
      </c>
      <c r="AG935" s="227">
        <v>21.451782930918792</v>
      </c>
      <c r="AH935" s="227">
        <v>17.986411213640743</v>
      </c>
      <c r="AI935" s="227">
        <v>8.5638925376262272</v>
      </c>
      <c r="AJ935" s="660">
        <v>10.775277384493169</v>
      </c>
    </row>
    <row r="936" spans="1:36" ht="15" customHeight="1" x14ac:dyDescent="0.2">
      <c r="A936" s="33"/>
      <c r="B936" s="216"/>
      <c r="C936" s="216"/>
      <c r="D936" s="216" t="s">
        <v>19</v>
      </c>
      <c r="E936" s="216"/>
      <c r="F936" s="216"/>
      <c r="G936" s="202">
        <v>0</v>
      </c>
      <c r="H936" s="202">
        <v>0</v>
      </c>
      <c r="I936" s="202">
        <v>0</v>
      </c>
      <c r="J936" s="202">
        <v>0</v>
      </c>
      <c r="K936" s="202">
        <v>0</v>
      </c>
      <c r="L936" s="202">
        <v>0</v>
      </c>
      <c r="M936" s="202">
        <v>0</v>
      </c>
      <c r="N936" s="202">
        <v>0</v>
      </c>
      <c r="O936" s="202">
        <v>0</v>
      </c>
      <c r="P936" s="202">
        <v>0</v>
      </c>
      <c r="Q936" s="202">
        <v>0</v>
      </c>
      <c r="R936" s="202">
        <v>0</v>
      </c>
      <c r="S936" s="202">
        <v>0</v>
      </c>
      <c r="T936" s="202">
        <v>0</v>
      </c>
      <c r="U936" s="202">
        <v>0</v>
      </c>
      <c r="V936" s="202">
        <v>0</v>
      </c>
      <c r="W936" s="202">
        <v>0</v>
      </c>
      <c r="X936" s="202">
        <v>0</v>
      </c>
      <c r="Y936" s="202">
        <v>0</v>
      </c>
      <c r="Z936" s="202">
        <v>0</v>
      </c>
      <c r="AA936" s="202">
        <v>0</v>
      </c>
      <c r="AB936" s="202">
        <v>0</v>
      </c>
      <c r="AC936" s="202">
        <v>0</v>
      </c>
      <c r="AD936" s="202">
        <v>0</v>
      </c>
      <c r="AE936" s="202">
        <v>0</v>
      </c>
      <c r="AF936" s="202">
        <v>0</v>
      </c>
      <c r="AG936" s="202">
        <v>0</v>
      </c>
      <c r="AH936" s="202">
        <v>0</v>
      </c>
      <c r="AI936" s="202">
        <v>0</v>
      </c>
      <c r="AJ936" s="656">
        <v>0</v>
      </c>
    </row>
    <row r="937" spans="1:36" ht="15" customHeight="1" x14ac:dyDescent="0.2">
      <c r="A937" s="33"/>
      <c r="B937" s="216"/>
      <c r="C937" s="216"/>
      <c r="D937" s="216" t="s">
        <v>574</v>
      </c>
      <c r="E937" s="216"/>
      <c r="F937" s="216"/>
      <c r="G937" s="202">
        <v>0</v>
      </c>
      <c r="H937" s="202">
        <v>0</v>
      </c>
      <c r="I937" s="202">
        <v>0</v>
      </c>
      <c r="J937" s="202">
        <v>0</v>
      </c>
      <c r="K937" s="202">
        <v>0</v>
      </c>
      <c r="L937" s="202">
        <v>0</v>
      </c>
      <c r="M937" s="202">
        <v>0</v>
      </c>
      <c r="N937" s="202">
        <v>0</v>
      </c>
      <c r="O937" s="202">
        <v>0</v>
      </c>
      <c r="P937" s="202">
        <v>0</v>
      </c>
      <c r="Q937" s="202">
        <v>0</v>
      </c>
      <c r="R937" s="202">
        <v>0</v>
      </c>
      <c r="S937" s="202">
        <v>0</v>
      </c>
      <c r="T937" s="202">
        <v>0</v>
      </c>
      <c r="U937" s="202">
        <v>0</v>
      </c>
      <c r="V937" s="202">
        <v>0</v>
      </c>
      <c r="W937" s="202">
        <v>0</v>
      </c>
      <c r="X937" s="202">
        <v>0</v>
      </c>
      <c r="Y937" s="202">
        <v>0</v>
      </c>
      <c r="Z937" s="202">
        <v>0</v>
      </c>
      <c r="AA937" s="202">
        <v>0</v>
      </c>
      <c r="AB937" s="202">
        <v>0</v>
      </c>
      <c r="AC937" s="202">
        <v>0</v>
      </c>
      <c r="AD937" s="202">
        <v>0</v>
      </c>
      <c r="AE937" s="202">
        <v>0</v>
      </c>
      <c r="AF937" s="202">
        <v>0</v>
      </c>
      <c r="AG937" s="202">
        <v>0</v>
      </c>
      <c r="AH937" s="202">
        <v>0</v>
      </c>
      <c r="AI937" s="202">
        <v>0</v>
      </c>
      <c r="AJ937" s="656">
        <v>0</v>
      </c>
    </row>
    <row r="938" spans="1:36" ht="15" customHeight="1" x14ac:dyDescent="0.2">
      <c r="A938" s="33"/>
      <c r="B938" s="216"/>
      <c r="C938" s="216"/>
      <c r="D938" s="216" t="s">
        <v>22</v>
      </c>
      <c r="E938" s="216"/>
      <c r="F938" s="216"/>
      <c r="G938" s="202">
        <v>0</v>
      </c>
      <c r="H938" s="202">
        <v>0</v>
      </c>
      <c r="I938" s="202">
        <v>0</v>
      </c>
      <c r="J938" s="202">
        <v>0</v>
      </c>
      <c r="K938" s="202">
        <v>0</v>
      </c>
      <c r="L938" s="202">
        <v>0</v>
      </c>
      <c r="M938" s="202">
        <v>0</v>
      </c>
      <c r="N938" s="202">
        <v>0</v>
      </c>
      <c r="O938" s="202">
        <v>0</v>
      </c>
      <c r="P938" s="202">
        <v>0</v>
      </c>
      <c r="Q938" s="202">
        <v>0</v>
      </c>
      <c r="R938" s="202">
        <v>0</v>
      </c>
      <c r="S938" s="202">
        <v>0</v>
      </c>
      <c r="T938" s="202">
        <v>0</v>
      </c>
      <c r="U938" s="202">
        <v>0</v>
      </c>
      <c r="V938" s="202">
        <v>0</v>
      </c>
      <c r="W938" s="202">
        <v>0</v>
      </c>
      <c r="X938" s="202">
        <v>0</v>
      </c>
      <c r="Y938" s="202">
        <v>0</v>
      </c>
      <c r="Z938" s="202">
        <v>0</v>
      </c>
      <c r="AA938" s="202">
        <v>0</v>
      </c>
      <c r="AB938" s="202">
        <v>0</v>
      </c>
      <c r="AC938" s="202">
        <v>0</v>
      </c>
      <c r="AD938" s="202">
        <v>0</v>
      </c>
      <c r="AE938" s="202">
        <v>0</v>
      </c>
      <c r="AF938" s="202">
        <v>0</v>
      </c>
      <c r="AG938" s="202">
        <v>0</v>
      </c>
      <c r="AH938" s="202">
        <v>0</v>
      </c>
      <c r="AI938" s="202">
        <v>0</v>
      </c>
      <c r="AJ938" s="656">
        <v>0</v>
      </c>
    </row>
    <row r="939" spans="1:36" ht="15" customHeight="1" x14ac:dyDescent="0.2">
      <c r="A939" s="33"/>
      <c r="B939" s="216"/>
      <c r="C939" s="216"/>
      <c r="D939" s="216" t="s">
        <v>566</v>
      </c>
      <c r="E939" s="216"/>
      <c r="F939" s="216"/>
      <c r="G939" s="202">
        <v>0</v>
      </c>
      <c r="H939" s="202">
        <v>0</v>
      </c>
      <c r="I939" s="202">
        <v>0</v>
      </c>
      <c r="J939" s="202">
        <v>0</v>
      </c>
      <c r="K939" s="202">
        <v>0</v>
      </c>
      <c r="L939" s="202">
        <v>0</v>
      </c>
      <c r="M939" s="202">
        <v>0</v>
      </c>
      <c r="N939" s="202">
        <v>0</v>
      </c>
      <c r="O939" s="202">
        <v>0</v>
      </c>
      <c r="P939" s="202">
        <v>0</v>
      </c>
      <c r="Q939" s="202">
        <v>0</v>
      </c>
      <c r="R939" s="202">
        <v>0</v>
      </c>
      <c r="S939" s="202">
        <v>0</v>
      </c>
      <c r="T939" s="202">
        <v>0</v>
      </c>
      <c r="U939" s="202">
        <v>0</v>
      </c>
      <c r="V939" s="202">
        <v>0</v>
      </c>
      <c r="W939" s="202">
        <v>0</v>
      </c>
      <c r="X939" s="202">
        <v>0</v>
      </c>
      <c r="Y939" s="202">
        <v>0</v>
      </c>
      <c r="Z939" s="202">
        <v>0</v>
      </c>
      <c r="AA939" s="202">
        <v>0</v>
      </c>
      <c r="AB939" s="202">
        <v>0</v>
      </c>
      <c r="AC939" s="202">
        <v>0</v>
      </c>
      <c r="AD939" s="202">
        <v>0</v>
      </c>
      <c r="AE939" s="202">
        <v>0</v>
      </c>
      <c r="AF939" s="202">
        <v>0</v>
      </c>
      <c r="AG939" s="202">
        <v>0</v>
      </c>
      <c r="AH939" s="202">
        <v>0</v>
      </c>
      <c r="AI939" s="202">
        <v>0</v>
      </c>
      <c r="AJ939" s="656">
        <v>0</v>
      </c>
    </row>
    <row r="940" spans="1:36" ht="15" customHeight="1" x14ac:dyDescent="0.2">
      <c r="A940" s="33"/>
      <c r="B940" s="216"/>
      <c r="C940" s="216"/>
      <c r="D940" s="216" t="s">
        <v>26</v>
      </c>
      <c r="E940" s="216"/>
      <c r="F940" s="216"/>
      <c r="G940" s="202">
        <v>0</v>
      </c>
      <c r="H940" s="202">
        <v>0</v>
      </c>
      <c r="I940" s="202">
        <v>0</v>
      </c>
      <c r="J940" s="202">
        <v>0</v>
      </c>
      <c r="K940" s="202">
        <v>0</v>
      </c>
      <c r="L940" s="202">
        <v>0</v>
      </c>
      <c r="M940" s="202">
        <v>0</v>
      </c>
      <c r="N940" s="202">
        <v>0</v>
      </c>
      <c r="O940" s="202">
        <v>0</v>
      </c>
      <c r="P940" s="202">
        <v>0</v>
      </c>
      <c r="Q940" s="202">
        <v>0</v>
      </c>
      <c r="R940" s="202">
        <v>0</v>
      </c>
      <c r="S940" s="202">
        <v>0</v>
      </c>
      <c r="T940" s="202">
        <v>0</v>
      </c>
      <c r="U940" s="202">
        <v>0</v>
      </c>
      <c r="V940" s="202">
        <v>0</v>
      </c>
      <c r="W940" s="202">
        <v>0</v>
      </c>
      <c r="X940" s="202">
        <v>0</v>
      </c>
      <c r="Y940" s="202">
        <v>0</v>
      </c>
      <c r="Z940" s="202">
        <v>0</v>
      </c>
      <c r="AA940" s="202">
        <v>0</v>
      </c>
      <c r="AB940" s="202">
        <v>0</v>
      </c>
      <c r="AC940" s="202">
        <v>0</v>
      </c>
      <c r="AD940" s="202">
        <v>0</v>
      </c>
      <c r="AE940" s="202">
        <v>0</v>
      </c>
      <c r="AF940" s="202">
        <v>0</v>
      </c>
      <c r="AG940" s="202">
        <v>0</v>
      </c>
      <c r="AH940" s="202">
        <v>0</v>
      </c>
      <c r="AI940" s="202">
        <v>0</v>
      </c>
      <c r="AJ940" s="656">
        <v>0</v>
      </c>
    </row>
    <row r="941" spans="1:36" ht="15" customHeight="1" x14ac:dyDescent="0.2">
      <c r="A941" s="33"/>
      <c r="B941" s="216"/>
      <c r="C941" s="216"/>
      <c r="D941" s="216" t="s">
        <v>567</v>
      </c>
      <c r="E941" s="216"/>
      <c r="F941" s="216"/>
      <c r="G941" s="202">
        <v>0</v>
      </c>
      <c r="H941" s="202">
        <v>0</v>
      </c>
      <c r="I941" s="202">
        <v>0</v>
      </c>
      <c r="J941" s="202">
        <v>0</v>
      </c>
      <c r="K941" s="202">
        <v>0</v>
      </c>
      <c r="L941" s="202">
        <v>0</v>
      </c>
      <c r="M941" s="202">
        <v>0</v>
      </c>
      <c r="N941" s="202">
        <v>0</v>
      </c>
      <c r="O941" s="202">
        <v>0</v>
      </c>
      <c r="P941" s="202">
        <v>0</v>
      </c>
      <c r="Q941" s="202">
        <v>0</v>
      </c>
      <c r="R941" s="202">
        <v>0</v>
      </c>
      <c r="S941" s="202">
        <v>0</v>
      </c>
      <c r="T941" s="202">
        <v>0</v>
      </c>
      <c r="U941" s="202">
        <v>0</v>
      </c>
      <c r="V941" s="202">
        <v>0</v>
      </c>
      <c r="W941" s="202">
        <v>0</v>
      </c>
      <c r="X941" s="202">
        <v>0</v>
      </c>
      <c r="Y941" s="202">
        <v>0</v>
      </c>
      <c r="Z941" s="202">
        <v>0</v>
      </c>
      <c r="AA941" s="202">
        <v>0</v>
      </c>
      <c r="AB941" s="202">
        <v>0</v>
      </c>
      <c r="AC941" s="202">
        <v>0</v>
      </c>
      <c r="AD941" s="202">
        <v>0</v>
      </c>
      <c r="AE941" s="202">
        <v>0</v>
      </c>
      <c r="AF941" s="202">
        <v>0</v>
      </c>
      <c r="AG941" s="202">
        <v>0</v>
      </c>
      <c r="AH941" s="202">
        <v>0</v>
      </c>
      <c r="AI941" s="202">
        <v>0</v>
      </c>
      <c r="AJ941" s="656">
        <v>0</v>
      </c>
    </row>
    <row r="942" spans="1:36" ht="15" customHeight="1" x14ac:dyDescent="0.2">
      <c r="A942" s="33"/>
      <c r="B942" s="216"/>
      <c r="C942" s="216"/>
      <c r="D942" s="216"/>
      <c r="E942" s="216"/>
      <c r="F942" s="216"/>
      <c r="G942" s="202"/>
      <c r="H942" s="202"/>
      <c r="I942" s="202"/>
      <c r="J942" s="202"/>
      <c r="K942" s="202"/>
      <c r="L942" s="202"/>
      <c r="M942" s="202"/>
      <c r="N942" s="202"/>
      <c r="O942" s="202"/>
      <c r="P942" s="202"/>
      <c r="Q942" s="202"/>
      <c r="R942" s="202"/>
      <c r="S942" s="202"/>
      <c r="T942" s="202"/>
      <c r="U942" s="202"/>
      <c r="V942" s="202"/>
      <c r="W942" s="202"/>
      <c r="X942" s="202"/>
      <c r="Y942" s="202"/>
      <c r="Z942" s="202"/>
      <c r="AA942" s="202"/>
      <c r="AB942" s="202"/>
      <c r="AC942" s="202"/>
      <c r="AD942" s="202"/>
      <c r="AE942" s="202"/>
      <c r="AF942" s="202"/>
      <c r="AG942" s="202"/>
      <c r="AH942" s="202"/>
      <c r="AI942" s="202"/>
      <c r="AJ942" s="656"/>
    </row>
    <row r="943" spans="1:36" ht="15" customHeight="1" x14ac:dyDescent="0.2">
      <c r="A943" s="33"/>
      <c r="B943" s="250"/>
      <c r="C943" s="250"/>
      <c r="D943" s="250"/>
      <c r="E943" s="250"/>
      <c r="F943" s="250"/>
      <c r="G943" s="202"/>
      <c r="H943" s="202"/>
      <c r="I943" s="202"/>
      <c r="J943" s="202"/>
      <c r="K943" s="202"/>
      <c r="L943" s="202"/>
      <c r="M943" s="202"/>
      <c r="N943" s="202"/>
      <c r="O943" s="202"/>
      <c r="P943" s="202"/>
      <c r="Q943" s="202"/>
      <c r="R943" s="202"/>
      <c r="S943" s="202"/>
      <c r="T943" s="202"/>
      <c r="U943" s="202"/>
      <c r="V943" s="202"/>
      <c r="W943" s="202"/>
      <c r="X943" s="202"/>
      <c r="Y943" s="202"/>
      <c r="Z943" s="202"/>
      <c r="AA943" s="202"/>
      <c r="AB943" s="202"/>
      <c r="AC943" s="202"/>
      <c r="AD943" s="202"/>
      <c r="AE943" s="202"/>
      <c r="AF943" s="202"/>
      <c r="AG943" s="202"/>
      <c r="AH943" s="202"/>
      <c r="AI943" s="202"/>
      <c r="AJ943" s="656"/>
    </row>
    <row r="944" spans="1:36" ht="15" customHeight="1" x14ac:dyDescent="0.2">
      <c r="A944" s="33"/>
      <c r="B944" s="243"/>
      <c r="C944" s="243"/>
      <c r="D944" s="243" t="s">
        <v>568</v>
      </c>
      <c r="E944" s="243"/>
      <c r="F944" s="243"/>
      <c r="G944" s="249" t="s">
        <v>543</v>
      </c>
      <c r="H944" s="249" t="s">
        <v>543</v>
      </c>
      <c r="I944" s="249" t="s">
        <v>543</v>
      </c>
      <c r="J944" s="249" t="s">
        <v>543</v>
      </c>
      <c r="K944" s="249" t="s">
        <v>543</v>
      </c>
      <c r="L944" s="249" t="s">
        <v>543</v>
      </c>
      <c r="M944" s="249" t="s">
        <v>543</v>
      </c>
      <c r="N944" s="249" t="s">
        <v>543</v>
      </c>
      <c r="O944" s="249" t="s">
        <v>543</v>
      </c>
      <c r="P944" s="249" t="s">
        <v>543</v>
      </c>
      <c r="Q944" s="249" t="s">
        <v>543</v>
      </c>
      <c r="R944" s="249" t="s">
        <v>543</v>
      </c>
      <c r="S944" s="249" t="s">
        <v>543</v>
      </c>
      <c r="T944" s="249" t="s">
        <v>543</v>
      </c>
      <c r="U944" s="249" t="s">
        <v>543</v>
      </c>
      <c r="V944" s="249" t="s">
        <v>543</v>
      </c>
      <c r="W944" s="249" t="s">
        <v>543</v>
      </c>
      <c r="X944" s="249" t="s">
        <v>543</v>
      </c>
      <c r="Y944" s="249" t="s">
        <v>543</v>
      </c>
      <c r="Z944" s="249" t="s">
        <v>543</v>
      </c>
      <c r="AA944" s="249" t="s">
        <v>543</v>
      </c>
      <c r="AB944" s="249" t="s">
        <v>543</v>
      </c>
      <c r="AC944" s="249" t="s">
        <v>543</v>
      </c>
      <c r="AD944" s="249" t="s">
        <v>543</v>
      </c>
      <c r="AE944" s="249" t="s">
        <v>543</v>
      </c>
      <c r="AF944" s="249" t="s">
        <v>543</v>
      </c>
      <c r="AG944" s="249" t="s">
        <v>543</v>
      </c>
      <c r="AH944" s="249" t="s">
        <v>543</v>
      </c>
      <c r="AI944" s="249" t="s">
        <v>543</v>
      </c>
      <c r="AJ944" s="670" t="s">
        <v>543</v>
      </c>
    </row>
    <row r="945" spans="1:36" ht="15" customHeight="1" x14ac:dyDescent="0.2">
      <c r="A945" s="33"/>
      <c r="B945" s="232"/>
      <c r="C945" s="232"/>
      <c r="D945" s="232" t="s">
        <v>28</v>
      </c>
      <c r="E945" s="232"/>
      <c r="F945" s="232"/>
      <c r="G945" s="202"/>
      <c r="H945" s="202"/>
      <c r="I945" s="202"/>
      <c r="J945" s="202"/>
      <c r="K945" s="202"/>
      <c r="L945" s="202"/>
      <c r="M945" s="202"/>
      <c r="N945" s="202"/>
      <c r="O945" s="202"/>
      <c r="P945" s="202"/>
      <c r="Q945" s="202"/>
      <c r="R945" s="202"/>
      <c r="S945" s="202"/>
      <c r="T945" s="202"/>
      <c r="U945" s="202"/>
      <c r="V945" s="202"/>
      <c r="W945" s="202"/>
      <c r="X945" s="202"/>
      <c r="Y945" s="202"/>
      <c r="Z945" s="202"/>
      <c r="AA945" s="202"/>
      <c r="AB945" s="202"/>
      <c r="AC945" s="202"/>
      <c r="AD945" s="202"/>
      <c r="AE945" s="202"/>
      <c r="AF945" s="202"/>
      <c r="AG945" s="202"/>
      <c r="AH945" s="202"/>
      <c r="AI945" s="202"/>
      <c r="AJ945" s="656"/>
    </row>
    <row r="946" spans="1:36" ht="15" customHeight="1" x14ac:dyDescent="0.2">
      <c r="A946" s="33"/>
      <c r="B946" s="216"/>
      <c r="C946" s="216"/>
      <c r="D946" s="216" t="s">
        <v>15</v>
      </c>
      <c r="E946" s="216"/>
      <c r="F946" s="216"/>
      <c r="G946" s="202">
        <v>0</v>
      </c>
      <c r="H946" s="202">
        <v>0</v>
      </c>
      <c r="I946" s="202">
        <v>0</v>
      </c>
      <c r="J946" s="202">
        <v>0</v>
      </c>
      <c r="K946" s="202">
        <v>0</v>
      </c>
      <c r="L946" s="202">
        <v>0</v>
      </c>
      <c r="M946" s="202">
        <v>0</v>
      </c>
      <c r="N946" s="202">
        <v>0</v>
      </c>
      <c r="O946" s="202">
        <v>0</v>
      </c>
      <c r="P946" s="202">
        <v>0</v>
      </c>
      <c r="Q946" s="202">
        <v>0</v>
      </c>
      <c r="R946" s="202">
        <v>0</v>
      </c>
      <c r="S946" s="202">
        <v>0</v>
      </c>
      <c r="T946" s="202">
        <v>0</v>
      </c>
      <c r="U946" s="202">
        <v>0</v>
      </c>
      <c r="V946" s="202">
        <v>0</v>
      </c>
      <c r="W946" s="202">
        <v>0</v>
      </c>
      <c r="X946" s="202">
        <v>0</v>
      </c>
      <c r="Y946" s="202">
        <v>0</v>
      </c>
      <c r="Z946" s="202">
        <v>0</v>
      </c>
      <c r="AA946" s="202">
        <v>0</v>
      </c>
      <c r="AB946" s="202">
        <v>0</v>
      </c>
      <c r="AC946" s="202">
        <v>0</v>
      </c>
      <c r="AD946" s="202">
        <v>0</v>
      </c>
      <c r="AE946" s="202">
        <v>0</v>
      </c>
      <c r="AF946" s="202">
        <v>0</v>
      </c>
      <c r="AG946" s="202">
        <v>0</v>
      </c>
      <c r="AH946" s="202">
        <v>0</v>
      </c>
      <c r="AI946" s="202">
        <v>0</v>
      </c>
      <c r="AJ946" s="656">
        <v>0</v>
      </c>
    </row>
    <row r="947" spans="1:36" ht="15" customHeight="1" x14ac:dyDescent="0.2">
      <c r="A947" s="33"/>
      <c r="B947" s="232"/>
      <c r="C947" s="232"/>
      <c r="D947" s="232" t="s">
        <v>29</v>
      </c>
      <c r="E947" s="232"/>
      <c r="F947" s="232"/>
      <c r="G947" s="202"/>
      <c r="H947" s="202"/>
      <c r="I947" s="202"/>
      <c r="J947" s="202"/>
      <c r="K947" s="202"/>
      <c r="L947" s="202"/>
      <c r="M947" s="202"/>
      <c r="N947" s="202"/>
      <c r="O947" s="202"/>
      <c r="P947" s="202"/>
      <c r="Q947" s="202"/>
      <c r="R947" s="202"/>
      <c r="S947" s="202"/>
      <c r="T947" s="202"/>
      <c r="U947" s="202"/>
      <c r="V947" s="202"/>
      <c r="W947" s="202"/>
      <c r="X947" s="202"/>
      <c r="Y947" s="202"/>
      <c r="Z947" s="202"/>
      <c r="AA947" s="202"/>
      <c r="AB947" s="202"/>
      <c r="AC947" s="202"/>
      <c r="AD947" s="202"/>
      <c r="AE947" s="202"/>
      <c r="AF947" s="202"/>
      <c r="AG947" s="202"/>
      <c r="AH947" s="202"/>
      <c r="AI947" s="202"/>
      <c r="AJ947" s="656"/>
    </row>
    <row r="948" spans="1:36" ht="15" customHeight="1" x14ac:dyDescent="0.2">
      <c r="A948" s="33"/>
      <c r="B948" s="216"/>
      <c r="C948" s="216"/>
      <c r="D948" s="216" t="s">
        <v>30</v>
      </c>
      <c r="E948" s="216"/>
      <c r="F948" s="216"/>
      <c r="G948" s="202">
        <v>1.5287055168158401</v>
      </c>
      <c r="H948" s="202">
        <v>1.6068989642530314</v>
      </c>
      <c r="I948" s="202">
        <v>1.7764106294939397</v>
      </c>
      <c r="J948" s="202">
        <v>1.6505998058746894</v>
      </c>
      <c r="K948" s="202">
        <v>1.8292247272497477</v>
      </c>
      <c r="L948" s="202">
        <v>1.819248737614118</v>
      </c>
      <c r="M948" s="202">
        <v>2.2378809958423651</v>
      </c>
      <c r="N948" s="202">
        <v>1.3661769669416992</v>
      </c>
      <c r="O948" s="202">
        <v>2.3466152589560316</v>
      </c>
      <c r="P948" s="202">
        <v>1.6347734874401159</v>
      </c>
      <c r="Q948" s="202">
        <v>1.3332318026323053</v>
      </c>
      <c r="R948" s="202">
        <v>1.6344995816046735</v>
      </c>
      <c r="S948" s="202">
        <v>2.0856479308150093</v>
      </c>
      <c r="T948" s="202">
        <v>1.505684244922382</v>
      </c>
      <c r="U948" s="202">
        <v>1.963496728667268</v>
      </c>
      <c r="V948" s="202">
        <v>1.667023525152016</v>
      </c>
      <c r="W948" s="202">
        <v>2.2147585623042909</v>
      </c>
      <c r="X948" s="202">
        <v>1.6505998058746894</v>
      </c>
      <c r="Y948" s="202">
        <v>2.2881234972460698</v>
      </c>
      <c r="Z948" s="202">
        <v>2.4672226381183666</v>
      </c>
      <c r="AA948" s="202">
        <v>1.9111289134252929</v>
      </c>
      <c r="AB948" s="202">
        <v>1.7128193597941237</v>
      </c>
      <c r="AC948" s="202">
        <v>2.1162500795512664</v>
      </c>
      <c r="AD948" s="202">
        <v>1.6666923887027227</v>
      </c>
      <c r="AE948" s="202">
        <v>1.6819229236481756</v>
      </c>
      <c r="AF948" s="202">
        <v>1.8567666426237648</v>
      </c>
      <c r="AG948" s="202">
        <v>1.9302659734173193</v>
      </c>
      <c r="AH948" s="202">
        <v>2.0638296202939408</v>
      </c>
      <c r="AI948" s="202">
        <v>1.8071276177550737</v>
      </c>
      <c r="AJ948" s="656">
        <v>1.8456094259384224</v>
      </c>
    </row>
    <row r="949" spans="1:36" ht="15" customHeight="1" x14ac:dyDescent="0.2">
      <c r="A949" s="33"/>
      <c r="B949" s="216"/>
      <c r="C949" s="216"/>
      <c r="D949" s="216" t="s">
        <v>31</v>
      </c>
      <c r="E949" s="216"/>
      <c r="F949" s="216"/>
      <c r="G949" s="202"/>
      <c r="H949" s="202"/>
      <c r="I949" s="202"/>
      <c r="J949" s="202"/>
      <c r="K949" s="202"/>
      <c r="L949" s="202"/>
      <c r="M949" s="202"/>
      <c r="N949" s="202"/>
      <c r="O949" s="202"/>
      <c r="P949" s="202"/>
      <c r="Q949" s="202"/>
      <c r="R949" s="202"/>
      <c r="S949" s="202"/>
      <c r="T949" s="202"/>
      <c r="U949" s="202"/>
      <c r="V949" s="202"/>
      <c r="W949" s="202"/>
      <c r="X949" s="202"/>
      <c r="Y949" s="202"/>
      <c r="Z949" s="202"/>
      <c r="AA949" s="202"/>
      <c r="AB949" s="202"/>
      <c r="AC949" s="202"/>
      <c r="AD949" s="202"/>
      <c r="AE949" s="202"/>
      <c r="AF949" s="202"/>
      <c r="AG949" s="202"/>
      <c r="AH949" s="202"/>
      <c r="AI949" s="202"/>
      <c r="AJ949" s="656"/>
    </row>
    <row r="950" spans="1:36" ht="15" customHeight="1" x14ac:dyDescent="0.2">
      <c r="A950" s="33"/>
      <c r="B950" s="212"/>
      <c r="C950" s="212"/>
      <c r="D950" s="212" t="s">
        <v>26</v>
      </c>
      <c r="E950" s="212"/>
      <c r="F950" s="212"/>
      <c r="G950" s="202">
        <v>4.0407065613771636</v>
      </c>
      <c r="H950" s="202">
        <v>4.4835758882693142</v>
      </c>
      <c r="I950" s="202">
        <v>3.9739887846798272</v>
      </c>
      <c r="J950" s="202">
        <v>3.2560173232403447</v>
      </c>
      <c r="K950" s="202">
        <v>3.7666636518089711</v>
      </c>
      <c r="L950" s="202">
        <v>4.4620676549617624</v>
      </c>
      <c r="M950" s="202">
        <v>4.3573467684601379</v>
      </c>
      <c r="N950" s="202">
        <v>3.8963043777729354</v>
      </c>
      <c r="O950" s="202">
        <v>4.7050912772724418</v>
      </c>
      <c r="P950" s="202">
        <v>4.1489744131254387</v>
      </c>
      <c r="Q950" s="202">
        <v>3.5455575721024939</v>
      </c>
      <c r="R950" s="202">
        <v>4.3464839352863063</v>
      </c>
      <c r="S950" s="202">
        <v>4.5559478714431059</v>
      </c>
      <c r="T950" s="202">
        <v>2.8791764201677323</v>
      </c>
      <c r="U950" s="202">
        <v>4.8022879883515248</v>
      </c>
      <c r="V950" s="202">
        <v>4.1728882233186022</v>
      </c>
      <c r="W950" s="202">
        <v>4.8827507686849527</v>
      </c>
      <c r="X950" s="202">
        <v>3.2560173232403447</v>
      </c>
      <c r="Y950" s="202">
        <v>5.3396478614572329</v>
      </c>
      <c r="Z950" s="202">
        <v>4.5546973431186863</v>
      </c>
      <c r="AA950" s="202">
        <v>4.4340409021589862</v>
      </c>
      <c r="AB950" s="202">
        <v>4.754083802134577</v>
      </c>
      <c r="AC950" s="202">
        <v>4.6091232143601282</v>
      </c>
      <c r="AD950" s="202">
        <v>4.2098092439875012</v>
      </c>
      <c r="AE950" s="202">
        <v>4.0057277111661396</v>
      </c>
      <c r="AF950" s="202">
        <v>4.3942450000627282</v>
      </c>
      <c r="AG950" s="202">
        <v>4.1630620802218203</v>
      </c>
      <c r="AH950" s="202">
        <v>2.2908036820125623</v>
      </c>
      <c r="AI950" s="202">
        <v>2.6640552237669426</v>
      </c>
      <c r="AJ950" s="656">
        <v>2.5900465870024991</v>
      </c>
    </row>
    <row r="951" spans="1:36" ht="15" customHeight="1" x14ac:dyDescent="0.2">
      <c r="A951" s="33"/>
      <c r="B951" s="212"/>
      <c r="C951" s="212"/>
      <c r="D951" s="212" t="s">
        <v>232</v>
      </c>
      <c r="E951" s="212"/>
      <c r="F951" s="212"/>
      <c r="G951" s="202">
        <v>0.39706059437539981</v>
      </c>
      <c r="H951" s="202">
        <v>0.27531019018977376</v>
      </c>
      <c r="I951" s="202">
        <v>0.42588046706394961</v>
      </c>
      <c r="J951" s="202">
        <v>1.6853184058496395</v>
      </c>
      <c r="K951" s="202">
        <v>0</v>
      </c>
      <c r="L951" s="202">
        <v>0.57967220600009284</v>
      </c>
      <c r="M951" s="202">
        <v>0</v>
      </c>
      <c r="N951" s="202">
        <v>0.59999509019662001</v>
      </c>
      <c r="O951" s="202">
        <v>0</v>
      </c>
      <c r="P951" s="202">
        <v>0</v>
      </c>
      <c r="Q951" s="202">
        <v>0.44228535744939873</v>
      </c>
      <c r="R951" s="202">
        <v>0</v>
      </c>
      <c r="S951" s="202">
        <v>0</v>
      </c>
      <c r="T951" s="202">
        <v>1.1672298437420738</v>
      </c>
      <c r="U951" s="202">
        <v>0.52214158616153883</v>
      </c>
      <c r="V951" s="202">
        <v>0.84578134775757396</v>
      </c>
      <c r="W951" s="202">
        <v>0</v>
      </c>
      <c r="X951" s="202">
        <v>1.6853184058496395</v>
      </c>
      <c r="Y951" s="202">
        <v>0</v>
      </c>
      <c r="Z951" s="202">
        <v>0</v>
      </c>
      <c r="AA951" s="202">
        <v>0.85280192742772287</v>
      </c>
      <c r="AB951" s="202">
        <v>0</v>
      </c>
      <c r="AC951" s="202">
        <v>0</v>
      </c>
      <c r="AD951" s="202">
        <v>0.7886573314957176</v>
      </c>
      <c r="AE951" s="202">
        <v>1.0700289080940317</v>
      </c>
      <c r="AF951" s="202">
        <v>0.76462288401453038</v>
      </c>
      <c r="AG951" s="202">
        <v>0.78184366391705196</v>
      </c>
      <c r="AH951" s="202">
        <v>2.9162260874670243</v>
      </c>
      <c r="AI951" s="202">
        <v>2.387431717245541</v>
      </c>
      <c r="AJ951" s="656">
        <v>2.3888048678397102</v>
      </c>
    </row>
    <row r="952" spans="1:36" ht="15" customHeight="1" x14ac:dyDescent="0.2">
      <c r="A952" s="33"/>
      <c r="B952" s="216"/>
      <c r="C952" s="216"/>
      <c r="D952" s="216" t="s">
        <v>33</v>
      </c>
      <c r="E952" s="216"/>
      <c r="F952" s="216"/>
      <c r="G952" s="202"/>
      <c r="H952" s="202"/>
      <c r="I952" s="202"/>
      <c r="J952" s="202"/>
      <c r="K952" s="202"/>
      <c r="L952" s="202"/>
      <c r="M952" s="202"/>
      <c r="N952" s="202"/>
      <c r="O952" s="202"/>
      <c r="P952" s="202"/>
      <c r="Q952" s="202"/>
      <c r="R952" s="202"/>
      <c r="S952" s="202"/>
      <c r="T952" s="202"/>
      <c r="U952" s="202"/>
      <c r="V952" s="202"/>
      <c r="W952" s="202"/>
      <c r="X952" s="202"/>
      <c r="Y952" s="202"/>
      <c r="Z952" s="202"/>
      <c r="AA952" s="202"/>
      <c r="AB952" s="202"/>
      <c r="AC952" s="202"/>
      <c r="AD952" s="202"/>
      <c r="AE952" s="202"/>
      <c r="AF952" s="202"/>
      <c r="AG952" s="202"/>
      <c r="AH952" s="202"/>
      <c r="AI952" s="202"/>
      <c r="AJ952" s="656"/>
    </row>
    <row r="953" spans="1:36" ht="15" customHeight="1" x14ac:dyDescent="0.2">
      <c r="A953" s="33"/>
      <c r="B953" s="212"/>
      <c r="C953" s="212"/>
      <c r="D953" s="212" t="s">
        <v>26</v>
      </c>
      <c r="E953" s="212"/>
      <c r="F953" s="212"/>
      <c r="G953" s="202">
        <v>0</v>
      </c>
      <c r="H953" s="202">
        <v>0</v>
      </c>
      <c r="I953" s="202">
        <v>0</v>
      </c>
      <c r="J953" s="202">
        <v>0</v>
      </c>
      <c r="K953" s="202">
        <v>0.73366959121777275</v>
      </c>
      <c r="L953" s="202">
        <v>0</v>
      </c>
      <c r="M953" s="202">
        <v>0.8163374769068017</v>
      </c>
      <c r="N953" s="202">
        <v>0</v>
      </c>
      <c r="O953" s="202">
        <v>0.70136616100960725</v>
      </c>
      <c r="P953" s="202">
        <v>3.3102627242992844E-2</v>
      </c>
      <c r="Q953" s="202">
        <v>0</v>
      </c>
      <c r="R953" s="202">
        <v>6.0619608290547293E-2</v>
      </c>
      <c r="S953" s="202">
        <v>0.68833973570816753</v>
      </c>
      <c r="T953" s="202">
        <v>0</v>
      </c>
      <c r="U953" s="202">
        <v>0</v>
      </c>
      <c r="V953" s="202">
        <v>0</v>
      </c>
      <c r="W953" s="202">
        <v>0.42904981797167369</v>
      </c>
      <c r="X953" s="202">
        <v>0</v>
      </c>
      <c r="Y953" s="202">
        <v>0.27279557659991788</v>
      </c>
      <c r="Z953" s="202">
        <v>0.79304762978662469</v>
      </c>
      <c r="AA953" s="202">
        <v>0</v>
      </c>
      <c r="AB953" s="202">
        <v>2.7019341351313349E-2</v>
      </c>
      <c r="AC953" s="202">
        <v>0.70651501649099813</v>
      </c>
      <c r="AD953" s="202">
        <v>0</v>
      </c>
      <c r="AE953" s="202">
        <v>0</v>
      </c>
      <c r="AF953" s="202">
        <v>0</v>
      </c>
      <c r="AG953" s="202">
        <v>0</v>
      </c>
      <c r="AH953" s="202">
        <v>0</v>
      </c>
      <c r="AI953" s="202">
        <v>0</v>
      </c>
      <c r="AJ953" s="656">
        <v>0</v>
      </c>
    </row>
    <row r="954" spans="1:36" ht="15" customHeight="1" x14ac:dyDescent="0.2">
      <c r="A954" s="33"/>
      <c r="B954" s="212"/>
      <c r="C954" s="212"/>
      <c r="D954" s="212" t="s">
        <v>32</v>
      </c>
      <c r="E954" s="212"/>
      <c r="F954" s="212"/>
      <c r="G954" s="202">
        <v>0.90932016624384526</v>
      </c>
      <c r="H954" s="202">
        <v>0.72923756791627981</v>
      </c>
      <c r="I954" s="202">
        <v>0.90568326135090471</v>
      </c>
      <c r="J954" s="202">
        <v>0.77169246416054127</v>
      </c>
      <c r="K954" s="202">
        <v>0</v>
      </c>
      <c r="L954" s="202">
        <v>0.82676631357352071</v>
      </c>
      <c r="M954" s="202">
        <v>0</v>
      </c>
      <c r="N954" s="202">
        <v>0.75644671032190502</v>
      </c>
      <c r="O954" s="202">
        <v>0</v>
      </c>
      <c r="P954" s="202">
        <v>0.82013847011146679</v>
      </c>
      <c r="Q954" s="202">
        <v>0.52206034593493655</v>
      </c>
      <c r="R954" s="202">
        <v>0.73703675794195067</v>
      </c>
      <c r="S954" s="202">
        <v>0</v>
      </c>
      <c r="T954" s="202">
        <v>0.81432367633457026</v>
      </c>
      <c r="U954" s="202">
        <v>0.74489988836957777</v>
      </c>
      <c r="V954" s="202">
        <v>0.56675367636989804</v>
      </c>
      <c r="W954" s="202">
        <v>0.19406909442453421</v>
      </c>
      <c r="X954" s="202">
        <v>0.77169246416054127</v>
      </c>
      <c r="Y954" s="202">
        <v>0</v>
      </c>
      <c r="Z954" s="202">
        <v>0</v>
      </c>
      <c r="AA954" s="202">
        <v>0.83393287705652508</v>
      </c>
      <c r="AB954" s="202">
        <v>0.78249792082945413</v>
      </c>
      <c r="AC954" s="202">
        <v>0</v>
      </c>
      <c r="AD954" s="202">
        <v>0.52763452404880484</v>
      </c>
      <c r="AE954" s="202">
        <v>0.69080714365606399</v>
      </c>
      <c r="AF954" s="202">
        <v>0.81545220906498295</v>
      </c>
      <c r="AG954" s="202">
        <v>0.3322687088582274</v>
      </c>
      <c r="AH954" s="202">
        <v>0.47366312514541786</v>
      </c>
      <c r="AI954" s="202">
        <v>0.79002555743802727</v>
      </c>
      <c r="AJ954" s="656">
        <v>0.81554231000046873</v>
      </c>
    </row>
    <row r="955" spans="1:36" ht="15" customHeight="1" x14ac:dyDescent="0.2">
      <c r="A955" s="33"/>
      <c r="B955" s="212"/>
      <c r="C955" s="212"/>
      <c r="D955" s="212" t="s">
        <v>30</v>
      </c>
      <c r="E955" s="212"/>
      <c r="F955" s="212"/>
      <c r="G955" s="202">
        <v>2.2406730134436417E-2</v>
      </c>
      <c r="H955" s="202">
        <v>1.7969280782244419E-2</v>
      </c>
      <c r="I955" s="202">
        <v>2.2317112473368424E-2</v>
      </c>
      <c r="J955" s="202">
        <v>1.901541990721305E-2</v>
      </c>
      <c r="K955" s="202">
        <v>2.1234259868683925E-2</v>
      </c>
      <c r="L955" s="202">
        <v>2.0372505042978422E-2</v>
      </c>
      <c r="M955" s="202">
        <v>2.3626878274200538E-2</v>
      </c>
      <c r="N955" s="202">
        <v>1.8639746404480278E-2</v>
      </c>
      <c r="O955" s="202">
        <v>2.0299316619159933E-2</v>
      </c>
      <c r="P955" s="202">
        <v>2.1167261139061221E-2</v>
      </c>
      <c r="Q955" s="202">
        <v>1.2864187686031998E-2</v>
      </c>
      <c r="R955" s="202">
        <v>1.9915947401920576E-2</v>
      </c>
      <c r="S955" s="202">
        <v>1.9922298812613464E-2</v>
      </c>
      <c r="T955" s="202">
        <v>2.0065903666341749E-2</v>
      </c>
      <c r="U955" s="202">
        <v>1.8355218981686048E-2</v>
      </c>
      <c r="V955" s="202">
        <v>1.3965484491096837E-2</v>
      </c>
      <c r="W955" s="202">
        <v>1.719988381697372E-2</v>
      </c>
      <c r="X955" s="202">
        <v>1.901541990721305E-2</v>
      </c>
      <c r="Y955" s="202">
        <v>7.8953962844982139E-3</v>
      </c>
      <c r="Z955" s="202">
        <v>2.2952810993817688E-2</v>
      </c>
      <c r="AA955" s="202">
        <v>2.0549097688689E-2</v>
      </c>
      <c r="AB955" s="202">
        <v>2.0063687515997054E-2</v>
      </c>
      <c r="AC955" s="202">
        <v>2.0448337563501753E-2</v>
      </c>
      <c r="AD955" s="202">
        <v>1.30015420628019E-2</v>
      </c>
      <c r="AE955" s="202">
        <v>1.7022309432309965E-2</v>
      </c>
      <c r="AF955" s="202">
        <v>2.0093712054714667E-2</v>
      </c>
      <c r="AG955" s="202">
        <v>8.187496074410652E-3</v>
      </c>
      <c r="AH955" s="202">
        <v>1.1671622618475057E-2</v>
      </c>
      <c r="AI955" s="202">
        <v>1.9467169124757534E-2</v>
      </c>
      <c r="AJ955" s="656">
        <v>2.009593224890065E-2</v>
      </c>
    </row>
    <row r="956" spans="1:36" ht="15" customHeight="1" x14ac:dyDescent="0.2">
      <c r="A956" s="33"/>
      <c r="B956" s="216"/>
      <c r="C956" s="216"/>
      <c r="D956" s="216" t="s">
        <v>34</v>
      </c>
      <c r="E956" s="216"/>
      <c r="F956" s="216"/>
      <c r="G956" s="202" t="s">
        <v>544</v>
      </c>
      <c r="H956" s="202" t="s">
        <v>544</v>
      </c>
      <c r="I956" s="202" t="s">
        <v>544</v>
      </c>
      <c r="J956" s="202" t="s">
        <v>544</v>
      </c>
      <c r="K956" s="202" t="s">
        <v>544</v>
      </c>
      <c r="L956" s="202" t="s">
        <v>544</v>
      </c>
      <c r="M956" s="202" t="s">
        <v>544</v>
      </c>
      <c r="N956" s="202" t="s">
        <v>544</v>
      </c>
      <c r="O956" s="202" t="s">
        <v>544</v>
      </c>
      <c r="P956" s="202" t="s">
        <v>544</v>
      </c>
      <c r="Q956" s="202" t="s">
        <v>544</v>
      </c>
      <c r="R956" s="202" t="s">
        <v>544</v>
      </c>
      <c r="S956" s="202" t="s">
        <v>544</v>
      </c>
      <c r="T956" s="202" t="s">
        <v>544</v>
      </c>
      <c r="U956" s="202" t="s">
        <v>544</v>
      </c>
      <c r="V956" s="202" t="s">
        <v>544</v>
      </c>
      <c r="W956" s="202" t="s">
        <v>544</v>
      </c>
      <c r="X956" s="202" t="s">
        <v>544</v>
      </c>
      <c r="Y956" s="202" t="s">
        <v>544</v>
      </c>
      <c r="Z956" s="202" t="s">
        <v>544</v>
      </c>
      <c r="AA956" s="202" t="s">
        <v>544</v>
      </c>
      <c r="AB956" s="202" t="s">
        <v>544</v>
      </c>
      <c r="AC956" s="202" t="s">
        <v>544</v>
      </c>
      <c r="AD956" s="202" t="s">
        <v>544</v>
      </c>
      <c r="AE956" s="202" t="s">
        <v>544</v>
      </c>
      <c r="AF956" s="202" t="s">
        <v>544</v>
      </c>
      <c r="AG956" s="202" t="s">
        <v>544</v>
      </c>
      <c r="AH956" s="202" t="s">
        <v>544</v>
      </c>
      <c r="AI956" s="202" t="s">
        <v>544</v>
      </c>
      <c r="AJ956" s="656" t="s">
        <v>544</v>
      </c>
    </row>
    <row r="957" spans="1:36" ht="15" customHeight="1" x14ac:dyDescent="0.2">
      <c r="A957" s="33"/>
      <c r="B957" s="212"/>
      <c r="C957" s="212"/>
      <c r="D957" s="212" t="s">
        <v>35</v>
      </c>
      <c r="E957" s="212"/>
      <c r="F957" s="212"/>
      <c r="G957" s="202">
        <v>0</v>
      </c>
      <c r="H957" s="202">
        <v>0</v>
      </c>
      <c r="I957" s="202">
        <v>0</v>
      </c>
      <c r="J957" s="202">
        <v>0</v>
      </c>
      <c r="K957" s="202">
        <v>0</v>
      </c>
      <c r="L957" s="202">
        <v>0</v>
      </c>
      <c r="M957" s="202">
        <v>0</v>
      </c>
      <c r="N957" s="202">
        <v>0</v>
      </c>
      <c r="O957" s="202">
        <v>0</v>
      </c>
      <c r="P957" s="202">
        <v>0</v>
      </c>
      <c r="Q957" s="202">
        <v>0</v>
      </c>
      <c r="R957" s="202">
        <v>0</v>
      </c>
      <c r="S957" s="202">
        <v>0</v>
      </c>
      <c r="T957" s="202">
        <v>0</v>
      </c>
      <c r="U957" s="202">
        <v>0</v>
      </c>
      <c r="V957" s="202">
        <v>0</v>
      </c>
      <c r="W957" s="202">
        <v>0</v>
      </c>
      <c r="X957" s="202">
        <v>0</v>
      </c>
      <c r="Y957" s="202">
        <v>0</v>
      </c>
      <c r="Z957" s="202">
        <v>0</v>
      </c>
      <c r="AA957" s="202">
        <v>0</v>
      </c>
      <c r="AB957" s="202">
        <v>0</v>
      </c>
      <c r="AC957" s="202">
        <v>0</v>
      </c>
      <c r="AD957" s="202">
        <v>0</v>
      </c>
      <c r="AE957" s="202">
        <v>0</v>
      </c>
      <c r="AF957" s="202">
        <v>0</v>
      </c>
      <c r="AG957" s="202">
        <v>0</v>
      </c>
      <c r="AH957" s="202">
        <v>0</v>
      </c>
      <c r="AI957" s="202">
        <v>0</v>
      </c>
      <c r="AJ957" s="656">
        <v>0</v>
      </c>
    </row>
    <row r="958" spans="1:36" ht="15" customHeight="1" x14ac:dyDescent="0.2">
      <c r="A958" s="33"/>
      <c r="B958" s="212"/>
      <c r="C958" s="212"/>
      <c r="D958" s="212" t="s">
        <v>36</v>
      </c>
      <c r="E958" s="212"/>
      <c r="F958" s="212"/>
      <c r="G958" s="202">
        <v>0</v>
      </c>
      <c r="H958" s="202">
        <v>0</v>
      </c>
      <c r="I958" s="202">
        <v>0</v>
      </c>
      <c r="J958" s="202">
        <v>0</v>
      </c>
      <c r="K958" s="202">
        <v>0</v>
      </c>
      <c r="L958" s="202">
        <v>0</v>
      </c>
      <c r="M958" s="202">
        <v>0</v>
      </c>
      <c r="N958" s="202">
        <v>0</v>
      </c>
      <c r="O958" s="202">
        <v>0</v>
      </c>
      <c r="P958" s="202">
        <v>0</v>
      </c>
      <c r="Q958" s="202">
        <v>0</v>
      </c>
      <c r="R958" s="202">
        <v>0</v>
      </c>
      <c r="S958" s="202">
        <v>0</v>
      </c>
      <c r="T958" s="202">
        <v>0</v>
      </c>
      <c r="U958" s="202">
        <v>0</v>
      </c>
      <c r="V958" s="202">
        <v>0</v>
      </c>
      <c r="W958" s="202">
        <v>0</v>
      </c>
      <c r="X958" s="202">
        <v>0</v>
      </c>
      <c r="Y958" s="202">
        <v>0</v>
      </c>
      <c r="Z958" s="202">
        <v>0</v>
      </c>
      <c r="AA958" s="202">
        <v>0</v>
      </c>
      <c r="AB958" s="202">
        <v>0</v>
      </c>
      <c r="AC958" s="202">
        <v>0</v>
      </c>
      <c r="AD958" s="202">
        <v>0</v>
      </c>
      <c r="AE958" s="202">
        <v>0</v>
      </c>
      <c r="AF958" s="202">
        <v>0</v>
      </c>
      <c r="AG958" s="202">
        <v>0</v>
      </c>
      <c r="AH958" s="202">
        <v>0</v>
      </c>
      <c r="AI958" s="202">
        <v>0</v>
      </c>
      <c r="AJ958" s="656">
        <v>0</v>
      </c>
    </row>
    <row r="959" spans="1:36" ht="15" customHeight="1" x14ac:dyDescent="0.2">
      <c r="A959" s="33"/>
      <c r="B959" s="212"/>
      <c r="C959" s="212"/>
      <c r="D959" s="212" t="s">
        <v>37</v>
      </c>
      <c r="E959" s="212"/>
      <c r="F959" s="212"/>
      <c r="G959" s="202">
        <v>9.368291031731181E-2</v>
      </c>
      <c r="H959" s="202">
        <v>0.19445079208758967</v>
      </c>
      <c r="I959" s="202">
        <v>0.153578997448132</v>
      </c>
      <c r="J959" s="202">
        <v>0.164124195542969</v>
      </c>
      <c r="K959" s="202">
        <v>0.39154727546618762</v>
      </c>
      <c r="L959" s="202">
        <v>0.1372432179714114</v>
      </c>
      <c r="M959" s="202">
        <v>0.55197888161564934</v>
      </c>
      <c r="N959" s="202">
        <v>0.15313805855042334</v>
      </c>
      <c r="O959" s="202">
        <v>0.48492627244350661</v>
      </c>
      <c r="P959" s="202">
        <v>0.2399125791536918</v>
      </c>
      <c r="Q959" s="202">
        <v>0.1235325885519629</v>
      </c>
      <c r="R959" s="202">
        <v>0.24956153921793081</v>
      </c>
      <c r="S959" s="202">
        <v>0.43382208804728872</v>
      </c>
      <c r="T959" s="202">
        <v>0.15013758965296614</v>
      </c>
      <c r="U959" s="202">
        <v>0.22080298980700558</v>
      </c>
      <c r="V959" s="202">
        <v>0.21425746633284634</v>
      </c>
      <c r="W959" s="202">
        <v>0.40278876069199304</v>
      </c>
      <c r="X959" s="202">
        <v>0.164124195542969</v>
      </c>
      <c r="Y959" s="202">
        <v>0.39956833723391905</v>
      </c>
      <c r="Z959" s="202">
        <v>0.584343916134485</v>
      </c>
      <c r="AA959" s="202">
        <v>0.11878313816097144</v>
      </c>
      <c r="AB959" s="202">
        <v>0.20397862270793971</v>
      </c>
      <c r="AC959" s="202">
        <v>0.46301823791755925</v>
      </c>
      <c r="AD959" s="202">
        <v>0.20338479060520392</v>
      </c>
      <c r="AE959" s="202">
        <v>0.16058217710767078</v>
      </c>
      <c r="AF959" s="202">
        <v>0.20641660231136436</v>
      </c>
      <c r="AG959" s="202">
        <v>0.28798379665915352</v>
      </c>
      <c r="AH959" s="202">
        <v>0.24450481369430344</v>
      </c>
      <c r="AI959" s="202">
        <v>0.12066548040199664</v>
      </c>
      <c r="AJ959" s="656">
        <v>0.14865742269559534</v>
      </c>
    </row>
    <row r="960" spans="1:36" ht="15" customHeight="1" x14ac:dyDescent="0.2">
      <c r="A960" s="33"/>
      <c r="B960" s="212"/>
      <c r="C960" s="212"/>
      <c r="D960" s="212" t="s">
        <v>38</v>
      </c>
      <c r="E960" s="212"/>
      <c r="F960" s="212"/>
      <c r="G960" s="202">
        <v>0</v>
      </c>
      <c r="H960" s="202">
        <v>0</v>
      </c>
      <c r="I960" s="202">
        <v>0</v>
      </c>
      <c r="J960" s="202">
        <v>0</v>
      </c>
      <c r="K960" s="202">
        <v>0.10191072870978499</v>
      </c>
      <c r="L960" s="202">
        <v>0</v>
      </c>
      <c r="M960" s="202">
        <v>1.0564843651793272</v>
      </c>
      <c r="N960" s="202">
        <v>0</v>
      </c>
      <c r="O960" s="202">
        <v>0.34638207840643842</v>
      </c>
      <c r="P960" s="202">
        <v>0</v>
      </c>
      <c r="Q960" s="202">
        <v>0</v>
      </c>
      <c r="R960" s="202">
        <v>0</v>
      </c>
      <c r="S960" s="202">
        <v>0.27892484373906584</v>
      </c>
      <c r="T960" s="202">
        <v>0</v>
      </c>
      <c r="U960" s="202">
        <v>0</v>
      </c>
      <c r="V960" s="202">
        <v>0</v>
      </c>
      <c r="W960" s="202">
        <v>0</v>
      </c>
      <c r="X960" s="202">
        <v>0</v>
      </c>
      <c r="Y960" s="202">
        <v>9.2273450744416452E-2</v>
      </c>
      <c r="Z960" s="202">
        <v>0.6339458585353237</v>
      </c>
      <c r="AA960" s="202">
        <v>0</v>
      </c>
      <c r="AB960" s="202">
        <v>0</v>
      </c>
      <c r="AC960" s="202">
        <v>0.28013073631495017</v>
      </c>
      <c r="AD960" s="202">
        <v>0</v>
      </c>
      <c r="AE960" s="202">
        <v>0</v>
      </c>
      <c r="AF960" s="202">
        <v>0</v>
      </c>
      <c r="AG960" s="202">
        <v>0</v>
      </c>
      <c r="AH960" s="202">
        <v>0</v>
      </c>
      <c r="AI960" s="202">
        <v>0</v>
      </c>
      <c r="AJ960" s="656">
        <v>0</v>
      </c>
    </row>
    <row r="961" spans="1:36" ht="15" customHeight="1" x14ac:dyDescent="0.2">
      <c r="A961" s="33"/>
      <c r="B961" s="212"/>
      <c r="C961" s="212"/>
      <c r="D961" s="212" t="s">
        <v>39</v>
      </c>
      <c r="E961" s="212"/>
      <c r="F961" s="212"/>
      <c r="G961" s="202">
        <v>1.6747654000935515</v>
      </c>
      <c r="H961" s="202">
        <v>3.4761885332772486</v>
      </c>
      <c r="I961" s="202">
        <v>2.7455252002312887</v>
      </c>
      <c r="J961" s="202">
        <v>2.9340412577122854</v>
      </c>
      <c r="K961" s="202">
        <v>6.8799737829181149</v>
      </c>
      <c r="L961" s="202">
        <v>2.4534911658646772</v>
      </c>
      <c r="M961" s="202">
        <v>8.626799434453698</v>
      </c>
      <c r="N961" s="202">
        <v>2.7376425543256837</v>
      </c>
      <c r="O961" s="202">
        <v>8.262160039667064</v>
      </c>
      <c r="P961" s="202">
        <v>4.2889069655595424</v>
      </c>
      <c r="Q961" s="202">
        <v>2.2083868273313993</v>
      </c>
      <c r="R961" s="202">
        <v>4.4614010139162561</v>
      </c>
      <c r="S961" s="202">
        <v>7.4278052328523625</v>
      </c>
      <c r="T961" s="202">
        <v>2.6840032995619523</v>
      </c>
      <c r="U961" s="202">
        <v>3.947285650215838</v>
      </c>
      <c r="V961" s="202">
        <v>3.8302716056810113</v>
      </c>
      <c r="W961" s="202">
        <v>7.2006375300325782</v>
      </c>
      <c r="X961" s="202">
        <v>2.9340412577122854</v>
      </c>
      <c r="Y961" s="202">
        <v>7.0346855171863893</v>
      </c>
      <c r="Z961" s="202">
        <v>9.7016843117317482</v>
      </c>
      <c r="AA961" s="202">
        <v>2.1234811048538238</v>
      </c>
      <c r="AB961" s="202">
        <v>3.6465171557214791</v>
      </c>
      <c r="AC961" s="202">
        <v>7.948327168997408</v>
      </c>
      <c r="AD961" s="202">
        <v>3.6359012444975631</v>
      </c>
      <c r="AE961" s="202">
        <v>2.870720744911833</v>
      </c>
      <c r="AF961" s="202">
        <v>3.6901008133183644</v>
      </c>
      <c r="AG961" s="202">
        <v>5.1482740747348599</v>
      </c>
      <c r="AH961" s="202">
        <v>4.371002146971831</v>
      </c>
      <c r="AI961" s="202">
        <v>2.1571316569740113</v>
      </c>
      <c r="AJ961" s="656">
        <v>2.6575424178689087</v>
      </c>
    </row>
    <row r="962" spans="1:36" ht="15" customHeight="1" x14ac:dyDescent="0.2">
      <c r="A962" s="33"/>
      <c r="B962" s="212"/>
      <c r="C962" s="212"/>
      <c r="D962" s="212" t="s">
        <v>40</v>
      </c>
      <c r="E962" s="212"/>
      <c r="F962" s="212"/>
      <c r="G962" s="202">
        <v>0</v>
      </c>
      <c r="H962" s="202">
        <v>0</v>
      </c>
      <c r="I962" s="202">
        <v>0</v>
      </c>
      <c r="J962" s="202">
        <v>0</v>
      </c>
      <c r="K962" s="202">
        <v>0</v>
      </c>
      <c r="L962" s="202">
        <v>0</v>
      </c>
      <c r="M962" s="202">
        <v>0</v>
      </c>
      <c r="N962" s="202">
        <v>0</v>
      </c>
      <c r="O962" s="202">
        <v>0</v>
      </c>
      <c r="P962" s="202">
        <v>0</v>
      </c>
      <c r="Q962" s="202">
        <v>0</v>
      </c>
      <c r="R962" s="202">
        <v>0</v>
      </c>
      <c r="S962" s="202">
        <v>0</v>
      </c>
      <c r="T962" s="202">
        <v>0</v>
      </c>
      <c r="U962" s="202">
        <v>0</v>
      </c>
      <c r="V962" s="202">
        <v>0</v>
      </c>
      <c r="W962" s="202">
        <v>0</v>
      </c>
      <c r="X962" s="202">
        <v>0</v>
      </c>
      <c r="Y962" s="202">
        <v>0</v>
      </c>
      <c r="Z962" s="202">
        <v>0</v>
      </c>
      <c r="AA962" s="202">
        <v>0</v>
      </c>
      <c r="AB962" s="202">
        <v>0</v>
      </c>
      <c r="AC962" s="202">
        <v>0</v>
      </c>
      <c r="AD962" s="202">
        <v>0</v>
      </c>
      <c r="AE962" s="202">
        <v>0</v>
      </c>
      <c r="AF962" s="202">
        <v>0</v>
      </c>
      <c r="AG962" s="202">
        <v>0</v>
      </c>
      <c r="AH962" s="202">
        <v>0</v>
      </c>
      <c r="AI962" s="202">
        <v>0</v>
      </c>
      <c r="AJ962" s="656">
        <v>0</v>
      </c>
    </row>
    <row r="963" spans="1:36" ht="15" customHeight="1" x14ac:dyDescent="0.2">
      <c r="A963" s="33"/>
      <c r="B963" s="212"/>
      <c r="C963" s="212"/>
      <c r="D963" s="212" t="s">
        <v>41</v>
      </c>
      <c r="E963" s="212"/>
      <c r="F963" s="212"/>
      <c r="G963" s="202">
        <v>1.4766120844899107</v>
      </c>
      <c r="H963" s="202">
        <v>3.0648961316705718</v>
      </c>
      <c r="I963" s="202">
        <v>2.4206827348514866</v>
      </c>
      <c r="J963" s="202">
        <v>2.5868941269552912</v>
      </c>
      <c r="K963" s="202">
        <v>6.1714931426039721</v>
      </c>
      <c r="L963" s="202">
        <v>2.163201308375879</v>
      </c>
      <c r="M963" s="202">
        <v>8.7001853829713678</v>
      </c>
      <c r="N963" s="202">
        <v>2.413732740421628</v>
      </c>
      <c r="O963" s="202">
        <v>7.6433150032531492</v>
      </c>
      <c r="P963" s="202">
        <v>3.7814561097598576</v>
      </c>
      <c r="Q963" s="202">
        <v>1.9470969941722729</v>
      </c>
      <c r="R963" s="202">
        <v>3.933541169728187</v>
      </c>
      <c r="S963" s="202">
        <v>6.8378206394266732</v>
      </c>
      <c r="T963" s="202">
        <v>2.3664399244948506</v>
      </c>
      <c r="U963" s="202">
        <v>3.4802544235250727</v>
      </c>
      <c r="V963" s="202">
        <v>3.3770851365279126</v>
      </c>
      <c r="W963" s="202">
        <v>6.3486792790702271</v>
      </c>
      <c r="X963" s="202">
        <v>2.5868941269552912</v>
      </c>
      <c r="Y963" s="202">
        <v>6.2979195814982765</v>
      </c>
      <c r="Z963" s="202">
        <v>9.2103168565088058</v>
      </c>
      <c r="AA963" s="202">
        <v>1.8722370670172626</v>
      </c>
      <c r="AB963" s="202">
        <v>3.2150719725505068</v>
      </c>
      <c r="AC963" s="202">
        <v>7.2980047602337468</v>
      </c>
      <c r="AD963" s="202">
        <v>3.2057121047145514</v>
      </c>
      <c r="AE963" s="202">
        <v>2.5310655109640465</v>
      </c>
      <c r="AF963" s="202">
        <v>3.2534989399874013</v>
      </c>
      <c r="AG963" s="202">
        <v>4.5391454305152017</v>
      </c>
      <c r="AH963" s="202">
        <v>3.8538380308008624</v>
      </c>
      <c r="AI963" s="202">
        <v>1.9019061847979688</v>
      </c>
      <c r="AJ963" s="656">
        <v>2.3431098164856796</v>
      </c>
    </row>
    <row r="964" spans="1:36" ht="15" customHeight="1" x14ac:dyDescent="0.2">
      <c r="A964" s="33"/>
      <c r="B964" s="216"/>
      <c r="C964" s="216"/>
      <c r="D964" s="216" t="s">
        <v>42</v>
      </c>
      <c r="E964" s="216"/>
      <c r="F964" s="216"/>
      <c r="G964" s="202">
        <v>0</v>
      </c>
      <c r="H964" s="202">
        <v>0</v>
      </c>
      <c r="I964" s="202">
        <v>0</v>
      </c>
      <c r="J964" s="202">
        <v>0</v>
      </c>
      <c r="K964" s="202">
        <v>0</v>
      </c>
      <c r="L964" s="202">
        <v>0</v>
      </c>
      <c r="M964" s="202">
        <v>0</v>
      </c>
      <c r="N964" s="202">
        <v>0</v>
      </c>
      <c r="O964" s="202">
        <v>0</v>
      </c>
      <c r="P964" s="202">
        <v>0</v>
      </c>
      <c r="Q964" s="202">
        <v>0</v>
      </c>
      <c r="R964" s="202">
        <v>0</v>
      </c>
      <c r="S964" s="202">
        <v>0</v>
      </c>
      <c r="T964" s="202">
        <v>0</v>
      </c>
      <c r="U964" s="202">
        <v>0</v>
      </c>
      <c r="V964" s="202">
        <v>0</v>
      </c>
      <c r="W964" s="202">
        <v>0</v>
      </c>
      <c r="X964" s="202">
        <v>0</v>
      </c>
      <c r="Y964" s="202">
        <v>0</v>
      </c>
      <c r="Z964" s="202">
        <v>0</v>
      </c>
      <c r="AA964" s="202">
        <v>0</v>
      </c>
      <c r="AB964" s="202">
        <v>0</v>
      </c>
      <c r="AC964" s="202">
        <v>0</v>
      </c>
      <c r="AD964" s="202">
        <v>0</v>
      </c>
      <c r="AE964" s="202">
        <v>0</v>
      </c>
      <c r="AF964" s="202">
        <v>0</v>
      </c>
      <c r="AG964" s="202">
        <v>0</v>
      </c>
      <c r="AH964" s="202">
        <v>0</v>
      </c>
      <c r="AI964" s="202">
        <v>0</v>
      </c>
      <c r="AJ964" s="656">
        <v>0</v>
      </c>
    </row>
    <row r="965" spans="1:36" ht="15" customHeight="1" x14ac:dyDescent="0.2">
      <c r="A965" s="33"/>
      <c r="B965" s="216"/>
      <c r="C965" s="216"/>
      <c r="D965" s="216" t="s">
        <v>43</v>
      </c>
      <c r="E965" s="216"/>
      <c r="F965" s="216"/>
      <c r="G965" s="202">
        <v>0.90575840889030956</v>
      </c>
      <c r="H965" s="202">
        <v>0.93798467684253706</v>
      </c>
      <c r="I965" s="202">
        <v>1.0553332914906859</v>
      </c>
      <c r="J965" s="202">
        <v>1.0093304114866215</v>
      </c>
      <c r="K965" s="202">
        <v>1.8977458601437129</v>
      </c>
      <c r="L965" s="202">
        <v>0.81630866030019311</v>
      </c>
      <c r="M965" s="202">
        <v>1.5049337161671643</v>
      </c>
      <c r="N965" s="202">
        <v>0.85470157460442708</v>
      </c>
      <c r="O965" s="202">
        <v>1.4996235852443669</v>
      </c>
      <c r="P965" s="202">
        <v>1.3099355090194724</v>
      </c>
      <c r="Q965" s="202">
        <v>1.0520776668628566</v>
      </c>
      <c r="R965" s="202">
        <v>0.96147797029711046</v>
      </c>
      <c r="S965" s="202">
        <v>1.3972964228568681</v>
      </c>
      <c r="T965" s="202">
        <v>1.4550813548893178</v>
      </c>
      <c r="U965" s="202">
        <v>1.0410046257617063</v>
      </c>
      <c r="V965" s="202">
        <v>1.0772817501402421</v>
      </c>
      <c r="W965" s="202">
        <v>0.9779635089146933</v>
      </c>
      <c r="X965" s="202">
        <v>1.0093304114866215</v>
      </c>
      <c r="Y965" s="202">
        <v>1.2143745426549988</v>
      </c>
      <c r="Z965" s="202">
        <v>1.4545135326825194</v>
      </c>
      <c r="AA965" s="202">
        <v>0.7960153957443421</v>
      </c>
      <c r="AB965" s="202">
        <v>0.91312895494856838</v>
      </c>
      <c r="AC965" s="202">
        <v>0.95980960697903983</v>
      </c>
      <c r="AD965" s="202">
        <v>1.0208998582459619</v>
      </c>
      <c r="AE965" s="202">
        <v>0.742871223574465</v>
      </c>
      <c r="AF965" s="202">
        <v>0.73968492738616221</v>
      </c>
      <c r="AG965" s="202">
        <v>1.2277978976199604</v>
      </c>
      <c r="AH965" s="202">
        <v>2.4604479383423929</v>
      </c>
      <c r="AI965" s="202">
        <v>1.3869952261629961</v>
      </c>
      <c r="AJ965" s="656">
        <v>1.5554367879978324</v>
      </c>
    </row>
    <row r="966" spans="1:36" ht="15" customHeight="1" x14ac:dyDescent="0.2">
      <c r="A966" s="33"/>
      <c r="B966" s="216"/>
      <c r="C966" s="216"/>
      <c r="D966" s="216" t="s">
        <v>44</v>
      </c>
      <c r="E966" s="216"/>
      <c r="F966" s="216"/>
      <c r="G966" s="202"/>
      <c r="H966" s="202"/>
      <c r="I966" s="202"/>
      <c r="J966" s="202"/>
      <c r="K966" s="202"/>
      <c r="L966" s="202"/>
      <c r="M966" s="202"/>
      <c r="N966" s="202"/>
      <c r="O966" s="202"/>
      <c r="P966" s="202"/>
      <c r="Q966" s="202"/>
      <c r="R966" s="202"/>
      <c r="S966" s="202"/>
      <c r="T966" s="202"/>
      <c r="U966" s="202"/>
      <c r="V966" s="202"/>
      <c r="W966" s="202"/>
      <c r="X966" s="202"/>
      <c r="Y966" s="202"/>
      <c r="Z966" s="202"/>
      <c r="AA966" s="202"/>
      <c r="AB966" s="202"/>
      <c r="AC966" s="202"/>
      <c r="AD966" s="202"/>
      <c r="AE966" s="202"/>
      <c r="AF966" s="202"/>
      <c r="AG966" s="202"/>
      <c r="AH966" s="202"/>
      <c r="AI966" s="202"/>
      <c r="AJ966" s="656"/>
    </row>
    <row r="967" spans="1:36" ht="15" customHeight="1" x14ac:dyDescent="0.2">
      <c r="A967" s="33"/>
      <c r="B967" s="199"/>
      <c r="C967" s="199"/>
      <c r="D967" s="199" t="s">
        <v>564</v>
      </c>
      <c r="E967" s="199"/>
      <c r="F967" s="199"/>
      <c r="G967" s="227">
        <v>11.04901837273777</v>
      </c>
      <c r="H967" s="227">
        <v>14.786512025288593</v>
      </c>
      <c r="I967" s="227">
        <v>13.479400479083584</v>
      </c>
      <c r="J967" s="227">
        <v>14.077033410729594</v>
      </c>
      <c r="K967" s="227">
        <v>21.793463019986945</v>
      </c>
      <c r="L967" s="227">
        <v>13.278371769704632</v>
      </c>
      <c r="M967" s="227">
        <v>27.875573899870716</v>
      </c>
      <c r="N967" s="227">
        <v>12.7967778195398</v>
      </c>
      <c r="O967" s="227">
        <v>26.00977899287177</v>
      </c>
      <c r="P967" s="227">
        <v>16.278367422551639</v>
      </c>
      <c r="Q967" s="227">
        <v>11.187093342723658</v>
      </c>
      <c r="R967" s="227">
        <v>16.404537523684883</v>
      </c>
      <c r="S967" s="227">
        <v>23.725527063701154</v>
      </c>
      <c r="T967" s="227">
        <v>13.042142257432188</v>
      </c>
      <c r="U967" s="227">
        <v>16.740529099841215</v>
      </c>
      <c r="V967" s="227">
        <v>15.765308215771201</v>
      </c>
      <c r="W967" s="227">
        <v>22.667897205911917</v>
      </c>
      <c r="X967" s="227">
        <v>14.077033410729594</v>
      </c>
      <c r="Y967" s="227">
        <v>22.947283760905716</v>
      </c>
      <c r="Z967" s="227">
        <v>29.422724897610372</v>
      </c>
      <c r="AA967" s="227">
        <v>12.962970423533616</v>
      </c>
      <c r="AB967" s="227">
        <v>15.275180817553959</v>
      </c>
      <c r="AC967" s="227">
        <v>24.401627158408598</v>
      </c>
      <c r="AD967" s="227">
        <v>15.271693028360829</v>
      </c>
      <c r="AE967" s="227">
        <v>13.770748652554735</v>
      </c>
      <c r="AF967" s="227">
        <v>15.740881730824013</v>
      </c>
      <c r="AG967" s="227">
        <v>18.418829122018007</v>
      </c>
      <c r="AH967" s="227">
        <v>18.685987067346812</v>
      </c>
      <c r="AI967" s="227">
        <v>13.234805833667316</v>
      </c>
      <c r="AJ967" s="660">
        <v>14.364845568078016</v>
      </c>
    </row>
    <row r="968" spans="1:36" ht="15" customHeight="1" x14ac:dyDescent="0.2">
      <c r="A968" s="33"/>
      <c r="B968" s="231"/>
      <c r="C968" s="231"/>
      <c r="D968" s="231" t="s">
        <v>576</v>
      </c>
      <c r="E968" s="231"/>
      <c r="F968" s="231"/>
      <c r="G968" s="251">
        <v>11.04901837273777</v>
      </c>
      <c r="H968" s="251">
        <v>14.786512025288593</v>
      </c>
      <c r="I968" s="251">
        <v>13.479400479083584</v>
      </c>
      <c r="J968" s="251">
        <v>14.077033410729594</v>
      </c>
      <c r="K968" s="251">
        <v>21.793463019986945</v>
      </c>
      <c r="L968" s="251">
        <v>13.278371769704632</v>
      </c>
      <c r="M968" s="251">
        <v>27.875573899870716</v>
      </c>
      <c r="N968" s="251">
        <v>12.7967778195398</v>
      </c>
      <c r="O968" s="251">
        <v>26.00977899287177</v>
      </c>
      <c r="P968" s="251">
        <v>16.278367422551639</v>
      </c>
      <c r="Q968" s="251">
        <v>11.187093342723658</v>
      </c>
      <c r="R968" s="251">
        <v>16.404537523684883</v>
      </c>
      <c r="S968" s="251">
        <v>23.725527063701154</v>
      </c>
      <c r="T968" s="251">
        <v>13.042142257432188</v>
      </c>
      <c r="U968" s="251">
        <v>16.740529099841215</v>
      </c>
      <c r="V968" s="251">
        <v>15.765308215771201</v>
      </c>
      <c r="W968" s="251">
        <v>22.667897205911917</v>
      </c>
      <c r="X968" s="251">
        <v>14.077033410729594</v>
      </c>
      <c r="Y968" s="251">
        <v>22.947283760905716</v>
      </c>
      <c r="Z968" s="251">
        <v>29.422724897610372</v>
      </c>
      <c r="AA968" s="251">
        <v>12.962970423533616</v>
      </c>
      <c r="AB968" s="251">
        <v>15.275180817553959</v>
      </c>
      <c r="AC968" s="251">
        <v>24.401627158408598</v>
      </c>
      <c r="AD968" s="251">
        <v>15.271693028360829</v>
      </c>
      <c r="AE968" s="251">
        <v>13.770748652554735</v>
      </c>
      <c r="AF968" s="251">
        <v>15.740881730824013</v>
      </c>
      <c r="AG968" s="251">
        <v>18.418829122018007</v>
      </c>
      <c r="AH968" s="251">
        <v>18.685987067346812</v>
      </c>
      <c r="AI968" s="251">
        <v>13.234805833667316</v>
      </c>
      <c r="AJ968" s="671">
        <v>14.364845568078016</v>
      </c>
    </row>
    <row r="969" spans="1:36" ht="15" customHeight="1" x14ac:dyDescent="0.2">
      <c r="A969" s="33"/>
      <c r="C969" s="511" t="s">
        <v>729</v>
      </c>
      <c r="D969" s="179"/>
      <c r="G969" s="515"/>
      <c r="H969" s="515"/>
      <c r="I969" s="515"/>
      <c r="J969" s="515"/>
      <c r="K969" s="515"/>
      <c r="L969" s="515"/>
      <c r="M969" s="515"/>
      <c r="N969" s="515"/>
      <c r="O969" s="515"/>
      <c r="P969" s="515"/>
      <c r="Q969" s="515"/>
      <c r="R969" s="515"/>
      <c r="S969" s="515"/>
      <c r="T969" s="515"/>
      <c r="U969" s="515"/>
      <c r="V969" s="515"/>
      <c r="W969" s="515"/>
      <c r="X969" s="515"/>
      <c r="Y969" s="515"/>
      <c r="Z969" s="515"/>
      <c r="AA969" s="515"/>
      <c r="AB969" s="515"/>
      <c r="AC969" s="515"/>
      <c r="AD969" s="515"/>
      <c r="AE969" s="516"/>
      <c r="AF969" s="515"/>
      <c r="AG969" s="515"/>
      <c r="AH969" s="515"/>
      <c r="AI969" s="515"/>
      <c r="AJ969" s="672"/>
    </row>
    <row r="970" spans="1:36" ht="15" customHeight="1" x14ac:dyDescent="0.2">
      <c r="A970" s="33"/>
      <c r="D970" s="511" t="s">
        <v>599</v>
      </c>
      <c r="E970" s="179" t="s">
        <v>864</v>
      </c>
      <c r="G970" s="515">
        <v>0</v>
      </c>
      <c r="H970" s="515">
        <v>0</v>
      </c>
      <c r="I970" s="515">
        <v>0</v>
      </c>
      <c r="J970" s="515">
        <v>0</v>
      </c>
      <c r="K970" s="515">
        <v>0</v>
      </c>
      <c r="L970" s="515">
        <v>0</v>
      </c>
      <c r="M970" s="515">
        <v>0</v>
      </c>
      <c r="N970" s="515">
        <v>0</v>
      </c>
      <c r="O970" s="515">
        <v>0</v>
      </c>
      <c r="P970" s="515">
        <v>0</v>
      </c>
      <c r="Q970" s="515">
        <v>0</v>
      </c>
      <c r="R970" s="515">
        <v>0</v>
      </c>
      <c r="S970" s="515">
        <v>0</v>
      </c>
      <c r="T970" s="515">
        <v>0</v>
      </c>
      <c r="U970" s="515">
        <v>0</v>
      </c>
      <c r="V970" s="515">
        <v>0</v>
      </c>
      <c r="W970" s="515">
        <v>0</v>
      </c>
      <c r="X970" s="515">
        <v>0</v>
      </c>
      <c r="Y970" s="515">
        <v>0</v>
      </c>
      <c r="Z970" s="515">
        <v>0</v>
      </c>
      <c r="AA970" s="515">
        <v>0</v>
      </c>
      <c r="AB970" s="515">
        <v>0</v>
      </c>
      <c r="AC970" s="515">
        <v>0</v>
      </c>
      <c r="AD970" s="515">
        <v>0</v>
      </c>
      <c r="AE970" s="516">
        <v>0</v>
      </c>
      <c r="AF970" s="515">
        <v>0</v>
      </c>
      <c r="AG970" s="515">
        <v>0</v>
      </c>
      <c r="AH970" s="515">
        <v>0</v>
      </c>
      <c r="AI970" s="515">
        <v>0</v>
      </c>
      <c r="AJ970" s="672">
        <v>0</v>
      </c>
    </row>
    <row r="971" spans="1:36" s="475" customFormat="1" ht="15" customHeight="1" x14ac:dyDescent="0.2">
      <c r="A971" s="367"/>
      <c r="B971" s="512"/>
      <c r="C971" s="512"/>
      <c r="D971" s="513" t="s">
        <v>460</v>
      </c>
      <c r="E971" s="514"/>
      <c r="F971" s="514"/>
      <c r="G971" s="512">
        <v>1</v>
      </c>
      <c r="H971" s="512">
        <v>1</v>
      </c>
      <c r="I971" s="512">
        <v>1</v>
      </c>
      <c r="J971" s="512">
        <v>1</v>
      </c>
      <c r="K971" s="512">
        <v>1</v>
      </c>
      <c r="L971" s="512">
        <v>1</v>
      </c>
      <c r="M971" s="512">
        <v>1</v>
      </c>
      <c r="N971" s="512">
        <v>1</v>
      </c>
      <c r="O971" s="512">
        <v>1</v>
      </c>
      <c r="P971" s="512">
        <v>1</v>
      </c>
      <c r="Q971" s="512">
        <v>1</v>
      </c>
      <c r="R971" s="512">
        <v>1</v>
      </c>
      <c r="S971" s="512">
        <v>1</v>
      </c>
      <c r="T971" s="512">
        <v>1</v>
      </c>
      <c r="U971" s="512">
        <v>1</v>
      </c>
      <c r="V971" s="512">
        <v>1</v>
      </c>
      <c r="W971" s="512">
        <v>1</v>
      </c>
      <c r="X971" s="512">
        <v>1</v>
      </c>
      <c r="Y971" s="512">
        <v>1</v>
      </c>
      <c r="Z971" s="512">
        <v>1</v>
      </c>
      <c r="AA971" s="512">
        <v>1</v>
      </c>
      <c r="AB971" s="512">
        <v>1</v>
      </c>
      <c r="AC971" s="512">
        <v>1</v>
      </c>
      <c r="AD971" s="512">
        <v>1</v>
      </c>
      <c r="AE971" s="512">
        <v>1</v>
      </c>
      <c r="AF971" s="512">
        <v>1</v>
      </c>
      <c r="AG971" s="512">
        <v>1</v>
      </c>
      <c r="AH971" s="512">
        <v>1</v>
      </c>
      <c r="AI971" s="512">
        <v>1</v>
      </c>
      <c r="AJ971" s="673">
        <v>1</v>
      </c>
    </row>
    <row r="972" spans="1:36" s="475" customFormat="1" ht="15" customHeight="1" x14ac:dyDescent="0.2">
      <c r="A972" s="367"/>
      <c r="B972" s="512"/>
      <c r="C972" s="512"/>
      <c r="D972" s="513" t="s">
        <v>770</v>
      </c>
      <c r="E972" s="514"/>
      <c r="F972" s="514"/>
      <c r="G972" s="368" t="str">
        <f>IF(G$970=0,G453,IF(G$970=1,G556,IF(G$970=2,G659,IF(G$970=3,G762,IF(G$970=4,G865,G453)))))</f>
        <v>Hydroskimming Configuration</v>
      </c>
      <c r="H972" s="368" t="str">
        <f t="shared" ref="H972:AJ972" si="74">IF(H$970=0,H453,IF(H$970=1,H556,IF(H$970=2,H659,IF(H$970=3,H762,IF(H$970=4,H865,H453)))))</f>
        <v xml:space="preserve">Medium Conversion: FCC &amp; GO-HC </v>
      </c>
      <c r="I972" s="368" t="str">
        <f t="shared" si="74"/>
        <v>Hydroskimming Configuration</v>
      </c>
      <c r="J972" s="368" t="str">
        <f t="shared" si="74"/>
        <v>Hydroskimming Configuration</v>
      </c>
      <c r="K972" s="368" t="str">
        <f t="shared" si="74"/>
        <v>Deep Conversion: FCC &amp; GO-HC</v>
      </c>
      <c r="L972" s="368" t="str">
        <f t="shared" si="74"/>
        <v>Hydroskimming Configuration</v>
      </c>
      <c r="M972" s="368" t="str">
        <f t="shared" si="74"/>
        <v>Deep Conversion: FCC &amp; GO-HC</v>
      </c>
      <c r="N972" s="368" t="str">
        <f t="shared" si="74"/>
        <v>Hydroskimming Configuration</v>
      </c>
      <c r="O972" s="368" t="str">
        <f t="shared" si="74"/>
        <v>Deep Conversion: FCC &amp; GO-HC</v>
      </c>
      <c r="P972" s="368" t="str">
        <f t="shared" si="74"/>
        <v xml:space="preserve">Medium Conversion: FCC &amp; GO-HC </v>
      </c>
      <c r="Q972" s="368" t="str">
        <f t="shared" si="74"/>
        <v xml:space="preserve">Medium Conversion: FCC &amp; GO-HC </v>
      </c>
      <c r="R972" s="368" t="str">
        <f t="shared" si="74"/>
        <v xml:space="preserve">Medium Conversion: FCC &amp; GO-HC </v>
      </c>
      <c r="S972" s="368" t="str">
        <f t="shared" si="74"/>
        <v xml:space="preserve">Medium Conversion: FCC &amp; GO-HC </v>
      </c>
      <c r="T972" s="368" t="str">
        <f t="shared" si="74"/>
        <v xml:space="preserve">Medium Conversion: FCC &amp; GO-HC </v>
      </c>
      <c r="U972" s="368" t="str">
        <f t="shared" si="74"/>
        <v xml:space="preserve">Medium Conversion: FCC &amp; GO-HC </v>
      </c>
      <c r="V972" s="368" t="str">
        <f t="shared" si="74"/>
        <v xml:space="preserve">Medium Conversion: FCC &amp; GO-HC </v>
      </c>
      <c r="W972" s="368" t="str">
        <f t="shared" si="74"/>
        <v>Deep Conversion: FCC &amp; GO-HC</v>
      </c>
      <c r="X972" s="368" t="str">
        <f t="shared" si="74"/>
        <v>Hydroskimming Configuration</v>
      </c>
      <c r="Y972" s="368" t="str">
        <f t="shared" si="74"/>
        <v xml:space="preserve">Medium Conversion: FCC &amp; GO-HC </v>
      </c>
      <c r="Z972" s="368" t="str">
        <f t="shared" si="74"/>
        <v>Deep Conversion: FCC &amp; GO-HC</v>
      </c>
      <c r="AA972" s="368" t="str">
        <f t="shared" si="74"/>
        <v xml:space="preserve">Medium Conversion: FCC &amp; GO-HC </v>
      </c>
      <c r="AB972" s="368" t="str">
        <f t="shared" si="74"/>
        <v xml:space="preserve">Medium Conversion: FCC &amp; GO-HC </v>
      </c>
      <c r="AC972" s="368" t="str">
        <f t="shared" si="74"/>
        <v>Deep Conversion: FCC &amp; GO-HC</v>
      </c>
      <c r="AD972" s="368" t="str">
        <f t="shared" si="74"/>
        <v xml:space="preserve">Medium Conversion: FCC &amp; GO-HC </v>
      </c>
      <c r="AE972" s="368" t="str">
        <f t="shared" si="74"/>
        <v xml:space="preserve">Medium Conversion: FCC &amp; GO-HC </v>
      </c>
      <c r="AF972" s="368" t="str">
        <f>IF(AF$970=0,AF453,IF(AF$970=1,AF556,IF(AF$970=2,AF659,IF(AF$970=3,AF762,IF(AF$970=4,AF865,AF453)))))</f>
        <v>Hydroskimming Configuration</v>
      </c>
      <c r="AG972" s="368" t="str">
        <f t="shared" si="74"/>
        <v>Deep Conversion: FCC &amp; GO-HC</v>
      </c>
      <c r="AH972" s="368" t="str">
        <f t="shared" si="74"/>
        <v>Deep Conversion: FCC &amp; GO-HC</v>
      </c>
      <c r="AI972" s="368" t="str">
        <f t="shared" si="74"/>
        <v>Hydroskimming Configuration</v>
      </c>
      <c r="AJ972" s="674" t="str">
        <f t="shared" si="74"/>
        <v xml:space="preserve">Medium Conversion: FCC &amp; GO-HC </v>
      </c>
    </row>
    <row r="973" spans="1:36" ht="15" customHeight="1" x14ac:dyDescent="0.2">
      <c r="A973" s="33"/>
      <c r="D973" s="218" t="s">
        <v>557</v>
      </c>
      <c r="E973" s="218"/>
      <c r="F973" s="218"/>
      <c r="G973" s="218" t="str">
        <f t="shared" ref="G973" si="75">IF(G$970=0,G456,IF(G$970=1,G559,IF(G$970=2,G662,IF(G$970=3,G765,IF(G$970=4,G868,G456)))))</f>
        <v>bbl product per 100,000 bbl crude oil</v>
      </c>
      <c r="H973" s="218" t="str">
        <f t="shared" ref="H973:O973" si="76">IF(H$970=0,H456,IF(H$970=1,H559,IF(H$970=2,H662,IF(H$970=3,H765,IF(H$970=4,H868,H456)))))</f>
        <v>bbl product per 100,000 bbl crude oil</v>
      </c>
      <c r="I973" s="218" t="str">
        <f t="shared" si="76"/>
        <v>bbl product per 100,000 bbl crude oil</v>
      </c>
      <c r="J973" s="218" t="str">
        <f t="shared" si="76"/>
        <v>bbl product per 100,000 bbl crude oil</v>
      </c>
      <c r="K973" s="218" t="str">
        <f t="shared" si="76"/>
        <v>bbl product per 100,000 bbl crude oil</v>
      </c>
      <c r="L973" s="218" t="str">
        <f t="shared" si="76"/>
        <v>bbl product per 100,000 bbl crude oil</v>
      </c>
      <c r="M973" s="218" t="str">
        <f t="shared" si="76"/>
        <v>bbl product per 100,000 bbl crude oil</v>
      </c>
      <c r="N973" s="218" t="str">
        <f t="shared" si="76"/>
        <v>bbl product per 100,000 bbl crude oil</v>
      </c>
      <c r="O973" s="218" t="str">
        <f t="shared" si="76"/>
        <v>bbl product per 100,000 bbl crude oil</v>
      </c>
      <c r="P973" s="218" t="str">
        <f t="shared" ref="P973:AJ973" si="77">IF(P$970=0,P456,IF(P$970=1,P559,IF(P$970=2,P662,IF(P$970=3,P765,IF(P$970=4,P868,P456)))))</f>
        <v>bbl product per 100,000 bbl crude oil</v>
      </c>
      <c r="Q973" s="218" t="str">
        <f t="shared" si="77"/>
        <v>bbl product per 100,000 bbl crude oil</v>
      </c>
      <c r="R973" s="218" t="str">
        <f t="shared" si="77"/>
        <v>bbl product per 100,000 bbl crude oil</v>
      </c>
      <c r="S973" s="218" t="str">
        <f t="shared" si="77"/>
        <v>bbl product per 100,000 bbl crude oil</v>
      </c>
      <c r="T973" s="218" t="str">
        <f t="shared" si="77"/>
        <v>bbl product per 100,000 bbl crude oil</v>
      </c>
      <c r="U973" s="218" t="str">
        <f t="shared" si="77"/>
        <v>bbl product per 100,000 bbl crude oil</v>
      </c>
      <c r="V973" s="218" t="str">
        <f t="shared" si="77"/>
        <v>bbl product per 100,000 bbl crude oil</v>
      </c>
      <c r="W973" s="218" t="str">
        <f t="shared" si="77"/>
        <v>bbl product per 100,000 bbl crude oil</v>
      </c>
      <c r="X973" s="218" t="str">
        <f t="shared" si="77"/>
        <v>bbl product per 100,000 bbl crude oil</v>
      </c>
      <c r="Y973" s="218" t="str">
        <f t="shared" si="77"/>
        <v>bbl product per 100,000 bbl crude oil</v>
      </c>
      <c r="Z973" s="218" t="str">
        <f t="shared" si="77"/>
        <v>bbl product per 100,000 bbl crude oil</v>
      </c>
      <c r="AA973" s="218" t="str">
        <f t="shared" si="77"/>
        <v>bbl product per 100,000 bbl crude oil</v>
      </c>
      <c r="AB973" s="218" t="str">
        <f t="shared" si="77"/>
        <v>bbl product per 100,000 bbl crude oil</v>
      </c>
      <c r="AC973" s="218" t="str">
        <f t="shared" si="77"/>
        <v>bbl product per 100,000 bbl crude oil</v>
      </c>
      <c r="AD973" s="218" t="str">
        <f t="shared" si="77"/>
        <v>bbl product per 100,000 bbl crude oil</v>
      </c>
      <c r="AE973" s="218" t="str">
        <f t="shared" si="77"/>
        <v>bbl product per day</v>
      </c>
      <c r="AF973" s="218" t="str">
        <f>IF(AF$970=0,AF456,IF(AF$970=1,AF559,IF(AF$970=2,AF662,IF(AF$970=3,AF765,IF(AF$970=4,AF868,AF456)))))</f>
        <v>bbl product per 100,000 bbl crude oil</v>
      </c>
      <c r="AG973" s="218" t="str">
        <f t="shared" si="77"/>
        <v>bbl product per 100,000 bbl crude oil</v>
      </c>
      <c r="AH973" s="218" t="str">
        <f t="shared" si="77"/>
        <v>bbl product per 100,000 bbl crude oil</v>
      </c>
      <c r="AI973" s="218" t="str">
        <f t="shared" si="77"/>
        <v>bbl product per 100,000 bbl crude oil</v>
      </c>
      <c r="AJ973" s="675" t="str">
        <f t="shared" si="77"/>
        <v>bbl product per 100,000 bbl crude oil</v>
      </c>
    </row>
    <row r="974" spans="1:36" ht="15" customHeight="1" x14ac:dyDescent="0.2">
      <c r="A974" s="33"/>
      <c r="D974" s="218"/>
      <c r="E974" s="218"/>
      <c r="F974" s="218"/>
      <c r="G974" s="218"/>
      <c r="H974" s="218"/>
      <c r="I974" s="218"/>
      <c r="J974" s="218"/>
      <c r="K974" s="218"/>
      <c r="L974" s="218"/>
      <c r="M974" s="218"/>
      <c r="N974" s="218"/>
      <c r="O974" s="218"/>
      <c r="P974" s="218"/>
      <c r="Q974" s="218"/>
      <c r="R974" s="218"/>
      <c r="S974" s="218"/>
      <c r="T974" s="218"/>
      <c r="U974" s="218"/>
      <c r="V974" s="218"/>
      <c r="W974" s="218"/>
      <c r="X974" s="218"/>
      <c r="Y974" s="218"/>
      <c r="Z974" s="218"/>
      <c r="AA974" s="218"/>
      <c r="AB974" s="218"/>
      <c r="AC974" s="218"/>
      <c r="AD974" s="218"/>
      <c r="AE974" s="218"/>
      <c r="AF974" s="218"/>
      <c r="AG974" s="218"/>
      <c r="AH974" s="218"/>
      <c r="AI974" s="218"/>
      <c r="AJ974" s="675"/>
    </row>
    <row r="975" spans="1:36" ht="15" customHeight="1" x14ac:dyDescent="0.2">
      <c r="A975" s="33"/>
      <c r="D975" s="216" t="s">
        <v>882</v>
      </c>
      <c r="E975" s="216"/>
      <c r="F975" s="216"/>
      <c r="G975" s="257">
        <f t="shared" ref="G975:G981" si="78">IF(G$970=0,G458,IF(G$970=1,G561,IF(G$970=2,G664,IF(G$970=3,G767,IF(G$970=4,G870,G458)))))/G$971</f>
        <v>22111.368835026093</v>
      </c>
      <c r="H975" s="257">
        <f t="shared" ref="H975:N975" si="79">IF(H$970=0,H458,IF(H$970=1,H561,IF(H$970=2,H664,IF(H$970=3,H767,IF(H$970=4,H870,H458)))))/H$971</f>
        <v>38111.497293171582</v>
      </c>
      <c r="I975" s="257">
        <f t="shared" si="79"/>
        <v>18271.125073212741</v>
      </c>
      <c r="J975" s="257">
        <f t="shared" si="79"/>
        <v>24220.780622512109</v>
      </c>
      <c r="K975" s="257">
        <f t="shared" si="79"/>
        <v>45650.499994855163</v>
      </c>
      <c r="L975" s="257">
        <f t="shared" si="79"/>
        <v>28896.589514635212</v>
      </c>
      <c r="M975" s="257">
        <f t="shared" si="79"/>
        <v>49245.263050174493</v>
      </c>
      <c r="N975" s="257">
        <f t="shared" si="79"/>
        <v>29070.906559638766</v>
      </c>
      <c r="O975" s="257">
        <f>IF(O$970=0,O458,IF(O$970=1,O561,IF(O$970=2,O664,IF(O$970=3,O767,IF(O$970=4,O870,O458)))))/O$971</f>
        <v>49133.206244127679</v>
      </c>
      <c r="P975" s="257">
        <f t="shared" ref="P975:U975" si="80">IF(P$970=0,P458,IF(P$970=1,P561,IF(P$970=2,P664,IF(P$970=3,P767,IF(P$970=4,P870,P458)))))/P$971</f>
        <v>32254.882182189824</v>
      </c>
      <c r="Q975" s="257">
        <f t="shared" si="80"/>
        <v>43512.997630768747</v>
      </c>
      <c r="R975" s="257">
        <f t="shared" si="80"/>
        <v>37469.530560423518</v>
      </c>
      <c r="S975" s="257">
        <f t="shared" si="80"/>
        <v>23475.551404595597</v>
      </c>
      <c r="T975" s="257">
        <f t="shared" si="80"/>
        <v>49070.127233788437</v>
      </c>
      <c r="U975" s="257">
        <f t="shared" si="80"/>
        <v>32833.439848390808</v>
      </c>
      <c r="V975" s="257">
        <f>IF(V$970=0,V458,IF(V$970=1,V561,IF(V$970=2,V664,IF(V$970=3,V767,IF(V$970=4,V870,V458)))))/V$971</f>
        <v>36495.294624502101</v>
      </c>
      <c r="W975" s="257">
        <f t="shared" ref="W975" si="81">IF(W$970=0,W458,IF(W$970=1,W561,IF(W$970=2,W664,IF(W$970=3,W767,IF(W$970=4,W870,W458)))))/W$971</f>
        <v>52609.803378561075</v>
      </c>
      <c r="X975" s="257">
        <f>IF(X$970=0,X458,IF(X$970=1,X561,IF(X$970=2,X664,IF(X$970=3,X767,IF(X$970=4,X870,X458)))))/X$971</f>
        <v>24220.780622512109</v>
      </c>
      <c r="Y975" s="257">
        <f t="shared" ref="Y975:AE975" si="82">IF(Y$970=0,Y458,IF(Y$970=1,Y561,IF(Y$970=2,Y664,IF(Y$970=3,Y767,IF(Y$970=4,Y870,Y458)))))/Y$971</f>
        <v>21008.134674428802</v>
      </c>
      <c r="Z975" s="257">
        <f t="shared" si="82"/>
        <v>50417.145024956051</v>
      </c>
      <c r="AA975" s="257">
        <f t="shared" si="82"/>
        <v>41255.748556661463</v>
      </c>
      <c r="AB975" s="257">
        <f t="shared" si="82"/>
        <v>39212.77700885907</v>
      </c>
      <c r="AC975" s="257">
        <f t="shared" si="82"/>
        <v>57639.359485838504</v>
      </c>
      <c r="AD975" s="257">
        <f t="shared" si="82"/>
        <v>37706.970800155366</v>
      </c>
      <c r="AE975" s="257">
        <f t="shared" si="82"/>
        <v>48632.01371858707</v>
      </c>
      <c r="AF975" s="257">
        <f>IF(AF$970=0,AF458,IF(AF$970=1,AF561,IF(AF$970=2,AF664,IF(AF$970=3,AF767,IF(AF$970=4,AF870,AF458)))))/AF$971</f>
        <v>27495.076596975279</v>
      </c>
      <c r="AG975" s="257">
        <f>IF(AG$970=0,AG458,IF(AG$970=1,AG561,IF(AG$970=2,AG664,IF(AG$970=3,AG767,IF(AG$970=4,AG870,AG458)))))/AG$971</f>
        <v>48134.360482305085</v>
      </c>
      <c r="AH975" s="257">
        <f>IF(AH$970=0,AH458,IF(AH$970=1,AH561,IF(AH$970=2,AH664,IF(AH$970=3,AH767,IF(AH$970=4,AH870,AH458)))))/AH$971</f>
        <v>42476.378776865611</v>
      </c>
      <c r="AI975" s="257">
        <f t="shared" ref="AI975:AJ975" si="83">IF(AI$970=0,AI458,IF(AI$970=1,AI561,IF(AI$970=2,AI664,IF(AI$970=3,AI767,IF(AI$970=4,AI870,AI458)))))/AI$971</f>
        <v>18301.204568211506</v>
      </c>
      <c r="AJ975" s="676">
        <f t="shared" si="83"/>
        <v>36250.083872098985</v>
      </c>
    </row>
    <row r="976" spans="1:36" ht="15" customHeight="1" x14ac:dyDescent="0.2">
      <c r="A976" s="33"/>
      <c r="D976" s="216" t="s">
        <v>883</v>
      </c>
      <c r="E976" s="216"/>
      <c r="F976" s="216"/>
      <c r="G976" s="257">
        <f t="shared" si="78"/>
        <v>24342.769072652696</v>
      </c>
      <c r="H976" s="257">
        <f t="shared" ref="H976:O976" si="84">IF(H$970=0,H459,IF(H$970=1,H562,IF(H$970=2,H665,IF(H$970=3,H768,IF(H$970=4,H871,H459)))))/H$971</f>
        <v>17134.093768727111</v>
      </c>
      <c r="I976" s="257">
        <f t="shared" si="84"/>
        <v>23964.278587425189</v>
      </c>
      <c r="J976" s="257">
        <f t="shared" si="84"/>
        <v>28125.879668778907</v>
      </c>
      <c r="K976" s="257">
        <f t="shared" si="84"/>
        <v>8237.9101251906559</v>
      </c>
      <c r="L976" s="257">
        <f t="shared" si="84"/>
        <v>20494.628562653816</v>
      </c>
      <c r="M976" s="257">
        <f t="shared" si="84"/>
        <v>5749.4293373403816</v>
      </c>
      <c r="N976" s="257">
        <f t="shared" si="84"/>
        <v>20546.496289865234</v>
      </c>
      <c r="O976" s="257">
        <f t="shared" si="84"/>
        <v>9217.2064174769675</v>
      </c>
      <c r="P976" s="257">
        <f t="shared" ref="P976:AJ976" si="85">IF(P$970=0,P459,IF(P$970=1,P562,IF(P$970=2,P665,IF(P$970=3,P768,IF(P$970=4,P871,P459)))))/P$971</f>
        <v>18402.371463079551</v>
      </c>
      <c r="Q976" s="257">
        <f t="shared" si="85"/>
        <v>21064.725328613622</v>
      </c>
      <c r="R976" s="257">
        <f t="shared" si="85"/>
        <v>18911.006257506266</v>
      </c>
      <c r="S976" s="257">
        <f t="shared" si="85"/>
        <v>10217.842254548828</v>
      </c>
      <c r="T976" s="257">
        <f t="shared" si="85"/>
        <v>18471.252297737363</v>
      </c>
      <c r="U976" s="257">
        <f t="shared" si="85"/>
        <v>16220.813944959953</v>
      </c>
      <c r="V976" s="257">
        <f t="shared" si="85"/>
        <v>19261.933577442131</v>
      </c>
      <c r="W976" s="257">
        <f t="shared" si="85"/>
        <v>17142.023962122516</v>
      </c>
      <c r="X976" s="257">
        <f t="shared" si="85"/>
        <v>28125.879668778907</v>
      </c>
      <c r="Y976" s="257">
        <f t="shared" si="85"/>
        <v>14410.874767797935</v>
      </c>
      <c r="Z976" s="257">
        <f t="shared" si="85"/>
        <v>9669.5121826173709</v>
      </c>
      <c r="AA976" s="257">
        <f t="shared" si="85"/>
        <v>26425.583112526154</v>
      </c>
      <c r="AB976" s="257">
        <f t="shared" si="85"/>
        <v>18031.40463241738</v>
      </c>
      <c r="AC976" s="257">
        <f t="shared" si="85"/>
        <v>10512.998794549949</v>
      </c>
      <c r="AD976" s="257">
        <f t="shared" si="85"/>
        <v>16023.429163568935</v>
      </c>
      <c r="AE976" s="257">
        <f t="shared" si="85"/>
        <v>16374.036966903841</v>
      </c>
      <c r="AF976" s="257">
        <f t="shared" ref="AF976:AF981" si="86">IF(AF$970=0,AF459,IF(AF$970=1,AF562,IF(AF$970=2,AF665,IF(AF$970=3,AF768,IF(AF$970=4,AF871,AF459)))))/AF$971</f>
        <v>23945.790114215284</v>
      </c>
      <c r="AG976" s="257">
        <f t="shared" si="85"/>
        <v>11387.190804035825</v>
      </c>
      <c r="AH976" s="257">
        <f t="shared" si="85"/>
        <v>6835.3586033860111</v>
      </c>
      <c r="AI976" s="257">
        <f t="shared" si="85"/>
        <v>25477.445764551878</v>
      </c>
      <c r="AJ976" s="676">
        <f t="shared" si="85"/>
        <v>27891.353890118127</v>
      </c>
    </row>
    <row r="977" spans="1:36" ht="15" customHeight="1" x14ac:dyDescent="0.2">
      <c r="A977" s="33"/>
      <c r="D977" s="216" t="s">
        <v>624</v>
      </c>
      <c r="E977" s="216"/>
      <c r="F977" s="216"/>
      <c r="G977" s="257">
        <f t="shared" si="78"/>
        <v>7628.3136391706912</v>
      </c>
      <c r="H977" s="257">
        <f t="shared" ref="H977:O977" si="87">IF(H$970=0,H460,IF(H$970=1,H563,IF(H$970=2,H666,IF(H$970=3,H769,IF(H$970=4,H872,H460)))))/H$971</f>
        <v>18500.175808573036</v>
      </c>
      <c r="I977" s="257">
        <f t="shared" si="87"/>
        <v>11220.376422029993</v>
      </c>
      <c r="J977" s="257">
        <f t="shared" si="87"/>
        <v>13413.833122243166</v>
      </c>
      <c r="K977" s="257">
        <f t="shared" si="87"/>
        <v>39161.53677276193</v>
      </c>
      <c r="L977" s="257">
        <f t="shared" si="87"/>
        <v>8015.5919136422253</v>
      </c>
      <c r="M977" s="257">
        <f t="shared" si="87"/>
        <v>35034.126271077177</v>
      </c>
      <c r="N977" s="257">
        <f t="shared" si="87"/>
        <v>9047.1823407555166</v>
      </c>
      <c r="O977" s="257">
        <f t="shared" si="87"/>
        <v>36187.225265988673</v>
      </c>
      <c r="P977" s="257">
        <f t="shared" ref="P977:AJ977" si="88">IF(P$970=0,P460,IF(P$970=1,P563,IF(P$970=2,P666,IF(P$970=3,P769,IF(P$970=4,P872,P460)))))/P$971</f>
        <v>23944.776692293854</v>
      </c>
      <c r="Q977" s="257">
        <f t="shared" si="88"/>
        <v>20631.717796893779</v>
      </c>
      <c r="R977" s="257">
        <f t="shared" si="88"/>
        <v>14471.137638033026</v>
      </c>
      <c r="S977" s="257">
        <f t="shared" si="88"/>
        <v>19588.482998016847</v>
      </c>
      <c r="T977" s="257">
        <f t="shared" si="88"/>
        <v>28823.176088671527</v>
      </c>
      <c r="U977" s="257">
        <f t="shared" si="88"/>
        <v>22882.436241829921</v>
      </c>
      <c r="V977" s="257">
        <f t="shared" si="88"/>
        <v>22203.808098730231</v>
      </c>
      <c r="W977" s="257">
        <f t="shared" si="88"/>
        <v>28738.943638921002</v>
      </c>
      <c r="X977" s="257">
        <f t="shared" si="88"/>
        <v>13413.833122243166</v>
      </c>
      <c r="Y977" s="257">
        <f t="shared" si="88"/>
        <v>14737.808171794622</v>
      </c>
      <c r="Z977" s="257">
        <f t="shared" si="88"/>
        <v>37881.480729176379</v>
      </c>
      <c r="AA977" s="257">
        <f t="shared" si="88"/>
        <v>16038.075283097951</v>
      </c>
      <c r="AB977" s="257">
        <f t="shared" si="88"/>
        <v>15516.706333138911</v>
      </c>
      <c r="AC977" s="257">
        <f t="shared" si="88"/>
        <v>31836.488432574406</v>
      </c>
      <c r="AD977" s="257">
        <f t="shared" si="88"/>
        <v>20341.902025436317</v>
      </c>
      <c r="AE977" s="257">
        <f t="shared" si="88"/>
        <v>20576.243166391214</v>
      </c>
      <c r="AF977" s="257">
        <f t="shared" si="86"/>
        <v>11179.523362488791</v>
      </c>
      <c r="AG977" s="257">
        <f t="shared" si="88"/>
        <v>27623.445428105777</v>
      </c>
      <c r="AH977" s="257">
        <f t="shared" si="88"/>
        <v>54322.830971309013</v>
      </c>
      <c r="AI977" s="257">
        <f t="shared" si="88"/>
        <v>20757.864991517803</v>
      </c>
      <c r="AJ977" s="676">
        <f t="shared" si="88"/>
        <v>36299.007436777058</v>
      </c>
    </row>
    <row r="978" spans="1:36" ht="15" customHeight="1" x14ac:dyDescent="0.2">
      <c r="A978" s="33"/>
      <c r="D978" s="216" t="s">
        <v>19</v>
      </c>
      <c r="E978" s="216"/>
      <c r="F978" s="216"/>
      <c r="G978" s="257">
        <f t="shared" si="78"/>
        <v>11006.08380262942</v>
      </c>
      <c r="H978" s="257">
        <f t="shared" ref="H978:O978" si="89">IF(H$970=0,H461,IF(H$970=1,H564,IF(H$970=2,H667,IF(H$970=3,H770,IF(H$970=4,H873,H461)))))/H$971</f>
        <v>1.1388194720886006E-8</v>
      </c>
      <c r="I978" s="257">
        <f t="shared" si="89"/>
        <v>11607.176150504985</v>
      </c>
      <c r="J978" s="257">
        <f t="shared" si="89"/>
        <v>11182.517606218385</v>
      </c>
      <c r="K978" s="257">
        <f t="shared" si="89"/>
        <v>3.6299544372950983E-8</v>
      </c>
      <c r="L978" s="257">
        <f t="shared" si="89"/>
        <v>8454.5462150536223</v>
      </c>
      <c r="M978" s="257">
        <f t="shared" si="89"/>
        <v>3.5372189888592279E-8</v>
      </c>
      <c r="N978" s="257">
        <f t="shared" si="89"/>
        <v>8444.1166486868515</v>
      </c>
      <c r="O978" s="257">
        <f t="shared" si="89"/>
        <v>3.5734949396093295E-8</v>
      </c>
      <c r="P978" s="257">
        <f t="shared" ref="P978:AJ978" si="90">IF(P$970=0,P461,IF(P$970=1,P564,IF(P$970=2,P667,IF(P$970=3,P770,IF(P$970=4,P873,P461)))))/P$971</f>
        <v>1.3488208158828309E-8</v>
      </c>
      <c r="Q978" s="257">
        <f t="shared" si="90"/>
        <v>1.3081893302929637E-8</v>
      </c>
      <c r="R978" s="257">
        <f t="shared" si="90"/>
        <v>5.6517281841967079E-9</v>
      </c>
      <c r="S978" s="257">
        <f t="shared" si="90"/>
        <v>1.5010828720086216E-8</v>
      </c>
      <c r="T978" s="257">
        <f t="shared" si="90"/>
        <v>2.0753743162209767E-8</v>
      </c>
      <c r="U978" s="257">
        <f t="shared" si="90"/>
        <v>1.3037513709182667E-8</v>
      </c>
      <c r="V978" s="257">
        <f t="shared" si="90"/>
        <v>1.4795186271951681E-8</v>
      </c>
      <c r="W978" s="257">
        <f t="shared" si="90"/>
        <v>2.8072718800407005E-8</v>
      </c>
      <c r="X978" s="257">
        <f t="shared" si="90"/>
        <v>11182.517606218385</v>
      </c>
      <c r="Y978" s="257">
        <f t="shared" si="90"/>
        <v>1.0833696775818037E-8</v>
      </c>
      <c r="Z978" s="257">
        <f t="shared" si="90"/>
        <v>3.7151303752679823E-8</v>
      </c>
      <c r="AA978" s="257">
        <f t="shared" si="90"/>
        <v>7.6054005517993432E-9</v>
      </c>
      <c r="AB978" s="257">
        <f t="shared" si="90"/>
        <v>7.1560420690885027E-9</v>
      </c>
      <c r="AC978" s="257">
        <f t="shared" si="90"/>
        <v>3.0179849788072232E-8</v>
      </c>
      <c r="AD978" s="257">
        <f t="shared" si="90"/>
        <v>1.3873451859663541E-8</v>
      </c>
      <c r="AE978" s="257">
        <f t="shared" si="90"/>
        <v>1.0625711944097805E-8</v>
      </c>
      <c r="AF978" s="257">
        <f t="shared" si="86"/>
        <v>6570.5774957893764</v>
      </c>
      <c r="AG978" s="257">
        <f t="shared" si="90"/>
        <v>2.3420734765813515E-8</v>
      </c>
      <c r="AH978" s="257">
        <f t="shared" si="90"/>
        <v>4.6139455279436669E-8</v>
      </c>
      <c r="AI978" s="257">
        <f t="shared" si="90"/>
        <v>18874.086764427891</v>
      </c>
      <c r="AJ978" s="676">
        <f t="shared" si="90"/>
        <v>2.1200504190566746E-8</v>
      </c>
    </row>
    <row r="979" spans="1:36" ht="15" customHeight="1" x14ac:dyDescent="0.2">
      <c r="A979" s="33"/>
      <c r="D979" s="216" t="s">
        <v>769</v>
      </c>
      <c r="E979" s="216"/>
      <c r="F979" s="216"/>
      <c r="G979" s="257">
        <f t="shared" si="78"/>
        <v>4.2797487079099537E-18</v>
      </c>
      <c r="H979" s="257">
        <f t="shared" ref="H979:O979" si="91">IF(H$970=0,H462,IF(H$970=1,H565,IF(H$970=2,H668,IF(H$970=3,H771,IF(H$970=4,H874,H462)))))/H$971</f>
        <v>1.4274220690499673E-17</v>
      </c>
      <c r="I979" s="257">
        <f t="shared" si="91"/>
        <v>6.7380126716229391E-18</v>
      </c>
      <c r="J979" s="257">
        <f t="shared" si="91"/>
        <v>9.5462955872403676E-18</v>
      </c>
      <c r="K979" s="257">
        <f t="shared" si="91"/>
        <v>10676.486189031688</v>
      </c>
      <c r="L979" s="257">
        <f t="shared" si="91"/>
        <v>9.9860803184565593E-18</v>
      </c>
      <c r="M979" s="257">
        <f t="shared" si="91"/>
        <v>10437.77325754013</v>
      </c>
      <c r="N979" s="257">
        <f t="shared" si="91"/>
        <v>8.8630782065194064E-18</v>
      </c>
      <c r="O979" s="257">
        <f t="shared" si="91"/>
        <v>7905.471800629397</v>
      </c>
      <c r="P979" s="257">
        <f t="shared" ref="P979:AJ979" si="92">IF(P$970=0,P462,IF(P$970=1,P565,IF(P$970=2,P668,IF(P$970=3,P771,IF(P$970=4,P874,P462)))))/P$971</f>
        <v>9.2062342895304395E-18</v>
      </c>
      <c r="Q979" s="257">
        <f t="shared" si="92"/>
        <v>2.719993744029728E-17</v>
      </c>
      <c r="R979" s="257">
        <f t="shared" si="92"/>
        <v>4.7085102972134331E-18</v>
      </c>
      <c r="S979" s="257">
        <f t="shared" si="92"/>
        <v>1.0608050718914061E-17</v>
      </c>
      <c r="T979" s="257">
        <f t="shared" si="92"/>
        <v>3.5685551726249183E-17</v>
      </c>
      <c r="U979" s="257">
        <f t="shared" si="92"/>
        <v>1.6428712781976926E-17</v>
      </c>
      <c r="V979" s="257">
        <f t="shared" si="92"/>
        <v>2.0442093828369902E-17</v>
      </c>
      <c r="W979" s="257">
        <f t="shared" si="92"/>
        <v>5530.261322117728</v>
      </c>
      <c r="X979" s="257">
        <f t="shared" si="92"/>
        <v>9.5462955872403676E-18</v>
      </c>
      <c r="Y979" s="257">
        <f t="shared" si="92"/>
        <v>1.7300545257597539E-17</v>
      </c>
      <c r="Z979" s="257">
        <f t="shared" si="92"/>
        <v>7984.7928710742099</v>
      </c>
      <c r="AA979" s="257">
        <f t="shared" si="92"/>
        <v>2.8636553854397494E-18</v>
      </c>
      <c r="AB979" s="257">
        <f t="shared" si="92"/>
        <v>1.1454621541758996E-18</v>
      </c>
      <c r="AC979" s="257">
        <f t="shared" si="92"/>
        <v>6433.4594445135572</v>
      </c>
      <c r="AD979" s="257">
        <f t="shared" si="92"/>
        <v>1.9232826090009135E-17</v>
      </c>
      <c r="AE979" s="257">
        <f t="shared" si="92"/>
        <v>1.0683637399525218E-17</v>
      </c>
      <c r="AF979" s="257">
        <f t="shared" si="86"/>
        <v>4.5377923800045246E-18</v>
      </c>
      <c r="AG979" s="257">
        <f t="shared" si="92"/>
        <v>13825.262774317938</v>
      </c>
      <c r="AH979" s="257">
        <f t="shared" si="92"/>
        <v>773.00800750065969</v>
      </c>
      <c r="AI979" s="257">
        <f t="shared" si="92"/>
        <v>2.019244182040849E-18</v>
      </c>
      <c r="AJ979" s="676">
        <f t="shared" si="92"/>
        <v>1.5209891241346648E-18</v>
      </c>
    </row>
    <row r="980" spans="1:36" ht="15" customHeight="1" x14ac:dyDescent="0.2">
      <c r="A980" s="33"/>
      <c r="D980" s="216" t="s">
        <v>884</v>
      </c>
      <c r="E980" s="216"/>
      <c r="F980" s="216"/>
      <c r="G980" s="257">
        <f t="shared" si="78"/>
        <v>27193.774234117613</v>
      </c>
      <c r="H980" s="257">
        <f t="shared" ref="H980:O980" si="93">IF(H$970=0,H463,IF(H$970=1,H566,IF(H$970=2,H669,IF(H$970=3,H772,IF(H$970=4,H875,H463)))))/H$971</f>
        <v>28826.192437058638</v>
      </c>
      <c r="I980" s="257">
        <f t="shared" si="93"/>
        <v>33456.231739932082</v>
      </c>
      <c r="J980" s="257">
        <f t="shared" si="93"/>
        <v>28238.054386069471</v>
      </c>
      <c r="K980" s="257">
        <f t="shared" si="93"/>
        <v>4239.7679086378903</v>
      </c>
      <c r="L980" s="257">
        <f t="shared" si="93"/>
        <v>31760.398088927257</v>
      </c>
      <c r="M980" s="257">
        <f t="shared" si="93"/>
        <v>4246.5919390189201</v>
      </c>
      <c r="N980" s="257">
        <f t="shared" si="93"/>
        <v>31305.88723519009</v>
      </c>
      <c r="O980" s="257">
        <f t="shared" si="93"/>
        <v>4120.0239930073449</v>
      </c>
      <c r="P980" s="257">
        <f t="shared" ref="P980:AJ980" si="94">IF(P$970=0,P463,IF(P$970=1,P566,IF(P$970=2,P669,IF(P$970=3,P772,IF(P$970=4,P875,P463)))))/P$971</f>
        <v>29256.328174445818</v>
      </c>
      <c r="Q980" s="257">
        <f t="shared" si="94"/>
        <v>21426.847366140908</v>
      </c>
      <c r="R980" s="257">
        <f t="shared" si="94"/>
        <v>31627.126780590454</v>
      </c>
      <c r="S980" s="257">
        <f t="shared" si="94"/>
        <v>46953.888989659856</v>
      </c>
      <c r="T980" s="257">
        <f t="shared" si="94"/>
        <v>10920.604792398135</v>
      </c>
      <c r="U980" s="257">
        <f t="shared" si="94"/>
        <v>30037.706821435848</v>
      </c>
      <c r="V980" s="257">
        <f t="shared" si="94"/>
        <v>22542.314401313371</v>
      </c>
      <c r="W980" s="257">
        <f t="shared" si="94"/>
        <v>3405.5971580062601</v>
      </c>
      <c r="X980" s="257">
        <f t="shared" si="94"/>
        <v>28238.054386069471</v>
      </c>
      <c r="Y980" s="257">
        <f t="shared" si="94"/>
        <v>47173.748686091683</v>
      </c>
      <c r="Z980" s="257">
        <f t="shared" si="94"/>
        <v>4413.393728872079</v>
      </c>
      <c r="AA980" s="257">
        <f t="shared" si="94"/>
        <v>11430.17967327449</v>
      </c>
      <c r="AB980" s="257">
        <f t="shared" si="94"/>
        <v>28177.80236249273</v>
      </c>
      <c r="AC980" s="257">
        <f t="shared" si="94"/>
        <v>3667.669179038126</v>
      </c>
      <c r="AD980" s="257">
        <f t="shared" si="94"/>
        <v>27754.814714373959</v>
      </c>
      <c r="AE980" s="257">
        <f t="shared" si="94"/>
        <v>15597.295498001808</v>
      </c>
      <c r="AF980" s="257">
        <f t="shared" si="86"/>
        <v>30730.147465840022</v>
      </c>
      <c r="AG980" s="257">
        <f t="shared" si="94"/>
        <v>2587.9230009637408</v>
      </c>
      <c r="AH980" s="257">
        <f t="shared" si="94"/>
        <v>4921.8174073418513</v>
      </c>
      <c r="AI980" s="257">
        <f t="shared" si="94"/>
        <v>17328.431619748386</v>
      </c>
      <c r="AJ980" s="676">
        <f t="shared" si="94"/>
        <v>5292.2068460740256</v>
      </c>
    </row>
    <row r="981" spans="1:36" ht="15" customHeight="1" x14ac:dyDescent="0.2">
      <c r="A981" s="33"/>
      <c r="D981" s="216" t="s">
        <v>180</v>
      </c>
      <c r="E981" s="216"/>
      <c r="F981" s="216"/>
      <c r="G981" s="257">
        <f t="shared" si="78"/>
        <v>0</v>
      </c>
      <c r="H981" s="257">
        <f t="shared" ref="H981:O981" si="95">IF(H$970=0,H464,IF(H$970=1,H567,IF(H$970=2,H670,IF(H$970=3,H773,IF(H$970=4,H876,H464)))))/H$971</f>
        <v>0</v>
      </c>
      <c r="I981" s="257">
        <f t="shared" si="95"/>
        <v>0</v>
      </c>
      <c r="J981" s="257">
        <f t="shared" si="95"/>
        <v>0</v>
      </c>
      <c r="K981" s="257">
        <f t="shared" si="95"/>
        <v>0</v>
      </c>
      <c r="L981" s="257">
        <f t="shared" si="95"/>
        <v>0</v>
      </c>
      <c r="M981" s="257">
        <f t="shared" si="95"/>
        <v>0</v>
      </c>
      <c r="N981" s="257">
        <f t="shared" si="95"/>
        <v>0</v>
      </c>
      <c r="O981" s="257">
        <f t="shared" si="95"/>
        <v>0</v>
      </c>
      <c r="P981" s="257">
        <f t="shared" ref="P981:AJ981" si="96">IF(P$970=0,P464,IF(P$970=1,P567,IF(P$970=2,P670,IF(P$970=3,P773,IF(P$970=4,P876,P464)))))/P$971</f>
        <v>0</v>
      </c>
      <c r="Q981" s="257">
        <f t="shared" si="96"/>
        <v>0</v>
      </c>
      <c r="R981" s="257">
        <f t="shared" si="96"/>
        <v>0</v>
      </c>
      <c r="S981" s="257">
        <f t="shared" si="96"/>
        <v>0</v>
      </c>
      <c r="T981" s="257">
        <f t="shared" si="96"/>
        <v>0</v>
      </c>
      <c r="U981" s="257">
        <f t="shared" si="96"/>
        <v>0</v>
      </c>
      <c r="V981" s="257">
        <f t="shared" si="96"/>
        <v>0</v>
      </c>
      <c r="W981" s="257">
        <f t="shared" si="96"/>
        <v>0</v>
      </c>
      <c r="X981" s="257">
        <f t="shared" si="96"/>
        <v>0</v>
      </c>
      <c r="Y981" s="257">
        <f t="shared" si="96"/>
        <v>0</v>
      </c>
      <c r="Z981" s="257">
        <f t="shared" si="96"/>
        <v>0</v>
      </c>
      <c r="AA981" s="257">
        <f t="shared" si="96"/>
        <v>0</v>
      </c>
      <c r="AB981" s="257">
        <f t="shared" si="96"/>
        <v>0</v>
      </c>
      <c r="AC981" s="257">
        <f t="shared" si="96"/>
        <v>0</v>
      </c>
      <c r="AD981" s="257">
        <f t="shared" si="96"/>
        <v>0</v>
      </c>
      <c r="AE981" s="257">
        <f t="shared" si="96"/>
        <v>0</v>
      </c>
      <c r="AF981" s="257">
        <f t="shared" si="86"/>
        <v>0</v>
      </c>
      <c r="AG981" s="257">
        <f t="shared" si="96"/>
        <v>0</v>
      </c>
      <c r="AH981" s="257">
        <f t="shared" si="96"/>
        <v>0</v>
      </c>
      <c r="AI981" s="257">
        <f t="shared" si="96"/>
        <v>0</v>
      </c>
      <c r="AJ981" s="676">
        <f t="shared" si="96"/>
        <v>0</v>
      </c>
    </row>
    <row r="982" spans="1:36" ht="15" customHeight="1" x14ac:dyDescent="0.2">
      <c r="A982" s="33"/>
      <c r="D982" s="216"/>
      <c r="E982" s="216"/>
      <c r="F982" s="216"/>
      <c r="G982" s="257"/>
      <c r="H982" s="257"/>
      <c r="I982" s="257"/>
      <c r="J982" s="257"/>
      <c r="K982" s="257"/>
      <c r="L982" s="257"/>
      <c r="M982" s="257"/>
      <c r="N982" s="257"/>
      <c r="O982" s="257"/>
      <c r="P982" s="257"/>
      <c r="Q982" s="257"/>
      <c r="R982" s="257"/>
      <c r="S982" s="257"/>
      <c r="T982" s="257"/>
      <c r="U982" s="257"/>
      <c r="V982" s="257"/>
      <c r="W982" s="257"/>
      <c r="X982" s="257"/>
      <c r="Y982" s="257"/>
      <c r="Z982" s="257"/>
      <c r="AA982" s="257"/>
      <c r="AB982" s="257"/>
      <c r="AC982" s="257"/>
      <c r="AD982" s="257"/>
      <c r="AE982" s="257"/>
      <c r="AF982" s="257"/>
      <c r="AG982" s="257"/>
      <c r="AH982" s="257"/>
      <c r="AI982" s="257"/>
      <c r="AJ982" s="676"/>
    </row>
    <row r="983" spans="1:36" ht="15" customHeight="1" x14ac:dyDescent="0.2">
      <c r="A983" s="33"/>
      <c r="D983" s="218" t="s">
        <v>557</v>
      </c>
      <c r="E983" s="218"/>
      <c r="F983" s="218"/>
      <c r="G983" s="218" t="str">
        <f t="shared" ref="G983" si="97">IF(G$970=0,G466,IF(G$970=1,G569,IF(G$970=2,G672,IF(G$970=3,G775,IF(G$970=4,G878,G466)))))</f>
        <v>MJ/d</v>
      </c>
      <c r="H983" s="218" t="str">
        <f t="shared" ref="H983:O983" si="98">IF(H$970=0,H466,IF(H$970=1,H569,IF(H$970=2,H672,IF(H$970=3,H775,IF(H$970=4,H878,H466)))))</f>
        <v>MJ/d</v>
      </c>
      <c r="I983" s="218" t="str">
        <f t="shared" si="98"/>
        <v>MJ/d</v>
      </c>
      <c r="J983" s="218" t="str">
        <f t="shared" si="98"/>
        <v>MJ/d</v>
      </c>
      <c r="K983" s="218" t="str">
        <f t="shared" si="98"/>
        <v>MJ/d</v>
      </c>
      <c r="L983" s="218" t="str">
        <f t="shared" si="98"/>
        <v>MJ/d</v>
      </c>
      <c r="M983" s="218" t="str">
        <f t="shared" si="98"/>
        <v>MJ/d</v>
      </c>
      <c r="N983" s="218" t="str">
        <f t="shared" si="98"/>
        <v>MJ/d</v>
      </c>
      <c r="O983" s="218" t="str">
        <f t="shared" si="98"/>
        <v>MJ/d</v>
      </c>
      <c r="P983" s="218" t="str">
        <f t="shared" ref="P983:AJ983" si="99">IF(P$970=0,P466,IF(P$970=1,P569,IF(P$970=2,P672,IF(P$970=3,P775,IF(P$970=4,P878,P466)))))</f>
        <v>MJ/d</v>
      </c>
      <c r="Q983" s="218" t="str">
        <f t="shared" si="99"/>
        <v>MJ/d</v>
      </c>
      <c r="R983" s="218" t="str">
        <f t="shared" si="99"/>
        <v>MJ/d</v>
      </c>
      <c r="S983" s="218" t="str">
        <f t="shared" si="99"/>
        <v>MJ/d</v>
      </c>
      <c r="T983" s="218" t="str">
        <f t="shared" si="99"/>
        <v>MJ/d</v>
      </c>
      <c r="U983" s="218" t="str">
        <f t="shared" si="99"/>
        <v>MJ/d</v>
      </c>
      <c r="V983" s="218" t="str">
        <f t="shared" si="99"/>
        <v>MJ/d</v>
      </c>
      <c r="W983" s="218" t="str">
        <f t="shared" si="99"/>
        <v>MJ/d</v>
      </c>
      <c r="X983" s="218" t="str">
        <f t="shared" si="99"/>
        <v>MJ/d</v>
      </c>
      <c r="Y983" s="218" t="str">
        <f t="shared" si="99"/>
        <v>MJ/d</v>
      </c>
      <c r="Z983" s="218" t="str">
        <f t="shared" si="99"/>
        <v>MJ/d</v>
      </c>
      <c r="AA983" s="218" t="str">
        <f t="shared" si="99"/>
        <v>MJ/d</v>
      </c>
      <c r="AB983" s="218" t="str">
        <f t="shared" si="99"/>
        <v>MJ/d</v>
      </c>
      <c r="AC983" s="218" t="str">
        <f t="shared" si="99"/>
        <v>MJ/d</v>
      </c>
      <c r="AD983" s="218" t="str">
        <f t="shared" si="99"/>
        <v>MJ/d</v>
      </c>
      <c r="AE983" s="218" t="str">
        <f t="shared" si="99"/>
        <v>MJ/d</v>
      </c>
      <c r="AF983" s="218" t="str">
        <f>IF(AF$970=0,AF466,IF(AF$970=1,AF569,IF(AF$970=2,AF672,IF(AF$970=3,AF775,IF(AF$970=4,AF878,AF466)))))</f>
        <v>MJ/d</v>
      </c>
      <c r="AG983" s="218" t="str">
        <f t="shared" si="99"/>
        <v>MJ/d</v>
      </c>
      <c r="AH983" s="218" t="str">
        <f t="shared" si="99"/>
        <v>MJ/d</v>
      </c>
      <c r="AI983" s="218" t="str">
        <f t="shared" si="99"/>
        <v>MJ/d</v>
      </c>
      <c r="AJ983" s="675" t="str">
        <f t="shared" si="99"/>
        <v>MJ/d</v>
      </c>
    </row>
    <row r="984" spans="1:36" ht="15" customHeight="1" x14ac:dyDescent="0.2">
      <c r="A984" s="33"/>
      <c r="D984" s="216" t="s">
        <v>16</v>
      </c>
      <c r="E984" s="216"/>
      <c r="F984" s="216"/>
      <c r="G984" s="257">
        <f t="shared" ref="G984:G991" si="100">IF(G$970=0,G467,IF(G$970=1,G570,IF(G$970=2,G673,IF(G$970=3,G776,IF(G$970=4,G879,G467)))))/G$971</f>
        <v>112608208.3394015</v>
      </c>
      <c r="H984" s="257">
        <f t="shared" ref="H984:N984" si="101">IF(H$970=0,H467,IF(H$970=1,H570,IF(H$970=2,H673,IF(H$970=3,H776,IF(H$970=4,H879,H467)))))/H$971</f>
        <v>189312845.04788426</v>
      </c>
      <c r="I984" s="257">
        <f t="shared" si="101"/>
        <v>92499178.596833512</v>
      </c>
      <c r="J984" s="257">
        <f t="shared" si="101"/>
        <v>120303050.15639901</v>
      </c>
      <c r="K984" s="257">
        <f t="shared" si="101"/>
        <v>230399122.52263591</v>
      </c>
      <c r="L984" s="257">
        <f t="shared" si="101"/>
        <v>145798599.33545423</v>
      </c>
      <c r="M984" s="257">
        <f t="shared" si="101"/>
        <v>248502920.21146464</v>
      </c>
      <c r="N984" s="257">
        <f t="shared" si="101"/>
        <v>142746338.46206585</v>
      </c>
      <c r="O984" s="257">
        <f>IF(O$970=0,O467,IF(O$970=1,O570,IF(O$970=2,O673,IF(O$970=3,O776,IF(O$970=4,O879,O467)))))/O$971</f>
        <v>247770971.06355092</v>
      </c>
      <c r="P984" s="257">
        <f t="shared" ref="P984:U984" si="102">IF(P$970=0,P467,IF(P$970=1,P570,IF(P$970=2,P673,IF(P$970=3,P776,IF(P$970=4,P879,P467)))))/P$971</f>
        <v>161745443.02010804</v>
      </c>
      <c r="Q984" s="257">
        <f t="shared" si="102"/>
        <v>210401671.96721318</v>
      </c>
      <c r="R984" s="257">
        <f t="shared" si="102"/>
        <v>185605010.29260984</v>
      </c>
      <c r="S984" s="257">
        <f t="shared" si="102"/>
        <v>118146380.15239206</v>
      </c>
      <c r="T984" s="257">
        <f t="shared" si="102"/>
        <v>245309733.76415998</v>
      </c>
      <c r="U984" s="257">
        <f t="shared" si="102"/>
        <v>167084694.39083689</v>
      </c>
      <c r="V984" s="257">
        <f>IF(V$970=0,V467,IF(V$970=1,V570,IF(V$970=2,V673,IF(V$970=3,V776,IF(V$970=4,V879,V467)))))/V$971</f>
        <v>183283159.36187515</v>
      </c>
      <c r="W984" s="257">
        <f t="shared" ref="W984" si="103">IF(W$970=0,W467,IF(W$970=1,W570,IF(W$970=2,W673,IF(W$970=3,W776,IF(W$970=4,W879,W467)))))/W$971</f>
        <v>261746956.88970858</v>
      </c>
      <c r="X984" s="257">
        <f>IF(X$970=0,X467,IF(X$970=1,X570,IF(X$970=2,X673,IF(X$970=3,X776,IF(X$970=4,X879,X467)))))/X$971</f>
        <v>120303050.15639901</v>
      </c>
      <c r="Y984" s="257">
        <f t="shared" ref="Y984:AE984" si="104">IF(Y$970=0,Y467,IF(Y$970=1,Y570,IF(Y$970=2,Y673,IF(Y$970=3,Y776,IF(Y$970=4,Y879,Y467)))))/Y$971</f>
        <v>106744713.54345098</v>
      </c>
      <c r="Z984" s="257">
        <f t="shared" si="104"/>
        <v>254724732.83534536</v>
      </c>
      <c r="AA984" s="257">
        <f t="shared" si="104"/>
        <v>210885180.33891481</v>
      </c>
      <c r="AB984" s="257">
        <f t="shared" si="104"/>
        <v>196572122.25241256</v>
      </c>
      <c r="AC984" s="257">
        <f t="shared" si="104"/>
        <v>286007478.50957036</v>
      </c>
      <c r="AD984" s="257">
        <f t="shared" si="104"/>
        <v>187074523.06703234</v>
      </c>
      <c r="AE984" s="257">
        <f t="shared" si="104"/>
        <v>240212085.04376787</v>
      </c>
      <c r="AF984" s="257">
        <f>IF(AF$970=0,AF467,IF(AF$970=1,AF570,IF(AF$970=2,AF673,IF(AF$970=3,AF776,IF(AF$970=4,AF879,AF467)))))/AF$971</f>
        <v>138230371.56781441</v>
      </c>
      <c r="AG984" s="257">
        <f>IF(AG$970=0,AG467,IF(AG$970=1,AG570,IF(AG$970=2,AG673,IF(AG$970=3,AG776,IF(AG$970=4,AG879,AG467)))))/AG$971</f>
        <v>237397840.18793783</v>
      </c>
      <c r="AH984" s="257">
        <f>IF(AH$970=0,AH467,IF(AH$970=1,AH570,IF(AH$970=2,AH673,IF(AH$970=3,AH776,IF(AH$970=4,AH879,AH467)))))/AH$971</f>
        <v>215031471.66999298</v>
      </c>
      <c r="AI984" s="257">
        <f t="shared" ref="AI984:AJ984" si="105">IF(AI$970=0,AI467,IF(AI$970=1,AI570,IF(AI$970=2,AI673,IF(AI$970=3,AI776,IF(AI$970=4,AI879,AI467)))))/AI$971</f>
        <v>91893288.672323331</v>
      </c>
      <c r="AJ984" s="676">
        <f t="shared" si="105"/>
        <v>183062134.16999027</v>
      </c>
    </row>
    <row r="985" spans="1:36" ht="15" customHeight="1" x14ac:dyDescent="0.2">
      <c r="A985" s="33"/>
      <c r="D985" s="216" t="s">
        <v>17</v>
      </c>
      <c r="E985" s="216"/>
      <c r="F985" s="216"/>
      <c r="G985" s="257">
        <f t="shared" si="100"/>
        <v>129813125.131916</v>
      </c>
      <c r="H985" s="257">
        <f t="shared" ref="H985:O985" si="106">IF(H$970=0,H468,IF(H$970=1,H571,IF(H$970=2,H674,IF(H$970=3,H777,IF(H$970=4,H880,H468)))))/H$971</f>
        <v>91371291.893021047</v>
      </c>
      <c r="I985" s="257">
        <f t="shared" si="106"/>
        <v>127794742.07231268</v>
      </c>
      <c r="J985" s="257">
        <f t="shared" si="106"/>
        <v>149987387.465716</v>
      </c>
      <c r="K985" s="257">
        <f t="shared" si="106"/>
        <v>43930452.394926257</v>
      </c>
      <c r="L985" s="257">
        <f t="shared" si="106"/>
        <v>109292076.59964877</v>
      </c>
      <c r="M985" s="257">
        <f t="shared" si="106"/>
        <v>30660085.866884656</v>
      </c>
      <c r="N985" s="257">
        <f t="shared" si="106"/>
        <v>109568672.56712924</v>
      </c>
      <c r="O985" s="257">
        <f t="shared" si="106"/>
        <v>49152763.453802481</v>
      </c>
      <c r="P985" s="257">
        <f t="shared" ref="P985:AJ985" si="107">IF(P$970=0,P468,IF(P$970=1,P571,IF(P$970=2,P674,IF(P$970=3,P777,IF(P$970=4,P880,P468)))))/P$971</f>
        <v>98134659.304001063</v>
      </c>
      <c r="Q985" s="257">
        <f t="shared" si="107"/>
        <v>112332241.93975306</v>
      </c>
      <c r="R985" s="257">
        <f t="shared" si="107"/>
        <v>100847065.27631661</v>
      </c>
      <c r="S985" s="257">
        <f t="shared" si="107"/>
        <v>54488872.289309494</v>
      </c>
      <c r="T985" s="257">
        <f t="shared" si="107"/>
        <v>98501981.377424091</v>
      </c>
      <c r="U985" s="257">
        <f t="shared" si="107"/>
        <v>86501028.05042769</v>
      </c>
      <c r="V985" s="257">
        <f t="shared" si="107"/>
        <v>102718461.74559584</v>
      </c>
      <c r="W985" s="257">
        <f t="shared" si="107"/>
        <v>91413581.378842711</v>
      </c>
      <c r="X985" s="257">
        <f t="shared" si="107"/>
        <v>149987387.465716</v>
      </c>
      <c r="Y985" s="257">
        <f t="shared" si="107"/>
        <v>76849132.648353517</v>
      </c>
      <c r="Z985" s="257">
        <f t="shared" si="107"/>
        <v>51564782.592332631</v>
      </c>
      <c r="AA985" s="257">
        <f t="shared" si="107"/>
        <v>140920185.25221896</v>
      </c>
      <c r="AB985" s="257">
        <f t="shared" si="107"/>
        <v>96156397.77324371</v>
      </c>
      <c r="AC985" s="257">
        <f t="shared" si="107"/>
        <v>56062858.911222339</v>
      </c>
      <c r="AD985" s="257">
        <f t="shared" si="107"/>
        <v>85448430.654898271</v>
      </c>
      <c r="AE985" s="257">
        <f t="shared" si="107"/>
        <v>87318123.232217744</v>
      </c>
      <c r="AF985" s="257">
        <f t="shared" ref="AF985:AF991" si="108">IF(AF$970=0,AF468,IF(AF$970=1,AF571,IF(AF$970=2,AF674,IF(AF$970=3,AF777,IF(AF$970=4,AF880,AF468)))))/AF$971</f>
        <v>127696148.25666532</v>
      </c>
      <c r="AG985" s="257">
        <f t="shared" si="107"/>
        <v>60724678.459278569</v>
      </c>
      <c r="AH985" s="257">
        <f t="shared" si="107"/>
        <v>36451040.51451996</v>
      </c>
      <c r="AI985" s="257">
        <f t="shared" si="107"/>
        <v>135864036.05951679</v>
      </c>
      <c r="AJ985" s="676">
        <f t="shared" si="107"/>
        <v>148736727.60195574</v>
      </c>
    </row>
    <row r="986" spans="1:36" ht="15" customHeight="1" x14ac:dyDescent="0.2">
      <c r="A986" s="33"/>
      <c r="D986" s="216" t="s">
        <v>18</v>
      </c>
      <c r="E986" s="216"/>
      <c r="F986" s="216"/>
      <c r="G986" s="257">
        <f t="shared" si="100"/>
        <v>42636924.269719183</v>
      </c>
      <c r="H986" s="257">
        <f t="shared" ref="H986:O986" si="109">IF(H$970=0,H469,IF(H$970=1,H572,IF(H$970=2,H675,IF(H$970=3,H778,IF(H$970=4,H881,H469)))))/H$971</f>
        <v>103392454.75664793</v>
      </c>
      <c r="I986" s="257">
        <f t="shared" si="109"/>
        <v>62714036.471610464</v>
      </c>
      <c r="J986" s="257">
        <f t="shared" si="109"/>
        <v>74973921.374044344</v>
      </c>
      <c r="K986" s="257">
        <f t="shared" si="109"/>
        <v>219115854.91531721</v>
      </c>
      <c r="L986" s="257">
        <f t="shared" si="109"/>
        <v>44801538.264503032</v>
      </c>
      <c r="M986" s="257">
        <f t="shared" si="109"/>
        <v>195003430.942882</v>
      </c>
      <c r="N986" s="257">
        <f t="shared" si="109"/>
        <v>50567405.400896549</v>
      </c>
      <c r="O986" s="257">
        <f t="shared" si="109"/>
        <v>202135860.01636189</v>
      </c>
      <c r="P986" s="257">
        <f t="shared" ref="P986:AJ986" si="110">IF(P$970=0,P469,IF(P$970=1,P572,IF(P$970=2,P675,IF(P$970=3,P778,IF(P$970=4,P881,P469)))))/P$971</f>
        <v>133387937.61300594</v>
      </c>
      <c r="Q986" s="257">
        <f t="shared" si="110"/>
        <v>115151834.23503119</v>
      </c>
      <c r="R986" s="257">
        <f t="shared" si="110"/>
        <v>80461456.183666229</v>
      </c>
      <c r="S986" s="257">
        <f t="shared" si="110"/>
        <v>109696337.7606862</v>
      </c>
      <c r="T986" s="257">
        <f t="shared" si="110"/>
        <v>160471259.05827296</v>
      </c>
      <c r="U986" s="257">
        <f t="shared" si="110"/>
        <v>128048016.96412192</v>
      </c>
      <c r="V986" s="257">
        <f t="shared" si="110"/>
        <v>124393447.23771533</v>
      </c>
      <c r="W986" s="257">
        <f t="shared" si="110"/>
        <v>160153675.50177082</v>
      </c>
      <c r="X986" s="257">
        <f t="shared" si="110"/>
        <v>74973921.374044344</v>
      </c>
      <c r="Y986" s="257">
        <f t="shared" si="110"/>
        <v>82517849.322405875</v>
      </c>
      <c r="Z986" s="257">
        <f t="shared" si="110"/>
        <v>211164532.92595464</v>
      </c>
      <c r="AA986" s="257">
        <f t="shared" si="110"/>
        <v>89153179.160989329</v>
      </c>
      <c r="AB986" s="257">
        <f t="shared" si="110"/>
        <v>86274726.861440182</v>
      </c>
      <c r="AC986" s="257">
        <f t="shared" si="110"/>
        <v>177337887.53330722</v>
      </c>
      <c r="AD986" s="257">
        <f t="shared" si="110"/>
        <v>113896166.90087967</v>
      </c>
      <c r="AE986" s="257">
        <f t="shared" si="110"/>
        <v>114898451.6689719</v>
      </c>
      <c r="AF986" s="257">
        <f t="shared" si="108"/>
        <v>62485696.514939092</v>
      </c>
      <c r="AG986" s="257">
        <f t="shared" si="110"/>
        <v>155213920.63231233</v>
      </c>
      <c r="AH986" s="257">
        <f t="shared" si="110"/>
        <v>307889343.65545142</v>
      </c>
      <c r="AI986" s="257">
        <f t="shared" si="110"/>
        <v>116021909.88841152</v>
      </c>
      <c r="AJ986" s="676">
        <f t="shared" si="110"/>
        <v>203495853.62533692</v>
      </c>
    </row>
    <row r="987" spans="1:36" ht="15" customHeight="1" x14ac:dyDescent="0.2">
      <c r="A987" s="33"/>
      <c r="D987" s="216" t="s">
        <v>19</v>
      </c>
      <c r="E987" s="216"/>
      <c r="F987" s="216"/>
      <c r="G987" s="257">
        <f t="shared" si="100"/>
        <v>61398241.400720328</v>
      </c>
      <c r="H987" s="257">
        <f t="shared" ref="H987:O987" si="111">IF(H$970=0,H470,IF(H$970=1,H573,IF(H$970=2,H676,IF(H$970=3,H779,IF(H$970=4,H882,H470)))))/H$971</f>
        <v>6.1667340437148081E-5</v>
      </c>
      <c r="I987" s="257">
        <f t="shared" si="111"/>
        <v>65435812.295667075</v>
      </c>
      <c r="J987" s="257">
        <f t="shared" si="111"/>
        <v>64682281.913025334</v>
      </c>
      <c r="K987" s="257">
        <f t="shared" si="111"/>
        <v>1.968459541899343E-4</v>
      </c>
      <c r="L987" s="257">
        <f t="shared" si="111"/>
        <v>48099398.783653237</v>
      </c>
      <c r="M987" s="257">
        <f t="shared" si="111"/>
        <v>1.9070131031246029E-4</v>
      </c>
      <c r="N987" s="257">
        <f t="shared" si="111"/>
        <v>48161380.080073237</v>
      </c>
      <c r="O987" s="257">
        <f t="shared" si="111"/>
        <v>1.9340653981809587E-4</v>
      </c>
      <c r="P987" s="257">
        <f t="shared" ref="P987:AJ987" si="112">IF(P$970=0,P470,IF(P$970=1,P573,IF(P$970=2,P676,IF(P$970=3,P779,IF(P$970=4,P882,P470)))))/P$971</f>
        <v>7.2570862285639137E-5</v>
      </c>
      <c r="Q987" s="257">
        <f t="shared" si="112"/>
        <v>7.0674375381177946E-5</v>
      </c>
      <c r="R987" s="257">
        <f t="shared" si="112"/>
        <v>3.0152120568948429E-5</v>
      </c>
      <c r="S987" s="257">
        <f t="shared" si="112"/>
        <v>8.1524327884054381E-5</v>
      </c>
      <c r="T987" s="257">
        <f t="shared" si="112"/>
        <v>1.1172352554833657E-4</v>
      </c>
      <c r="U987" s="257">
        <f t="shared" si="112"/>
        <v>7.0773457426687899E-5</v>
      </c>
      <c r="V987" s="257">
        <f t="shared" si="112"/>
        <v>8.0441065536297144E-5</v>
      </c>
      <c r="W987" s="257">
        <f t="shared" si="112"/>
        <v>1.5152934527344692E-4</v>
      </c>
      <c r="X987" s="257">
        <f t="shared" si="112"/>
        <v>64682281.913025334</v>
      </c>
      <c r="Y987" s="257">
        <f t="shared" si="112"/>
        <v>5.8829570932629809E-5</v>
      </c>
      <c r="Z987" s="257">
        <f t="shared" si="112"/>
        <v>2.0060297864331857E-4</v>
      </c>
      <c r="AA987" s="257">
        <f t="shared" si="112"/>
        <v>4.0662047251223189E-5</v>
      </c>
      <c r="AB987" s="257">
        <f t="shared" si="112"/>
        <v>3.8266969638186024E-5</v>
      </c>
      <c r="AC987" s="257">
        <f t="shared" si="112"/>
        <v>1.628026593927019E-4</v>
      </c>
      <c r="AD987" s="257">
        <f t="shared" si="112"/>
        <v>7.5352209149408804E-5</v>
      </c>
      <c r="AE987" s="257">
        <f t="shared" si="112"/>
        <v>5.743263241316953E-5</v>
      </c>
      <c r="AF987" s="257">
        <f t="shared" si="108"/>
        <v>37770923.875240177</v>
      </c>
      <c r="AG987" s="257">
        <f t="shared" si="112"/>
        <v>1.2772086020901513E-4</v>
      </c>
      <c r="AH987" s="257">
        <f t="shared" si="112"/>
        <v>2.5440618349065913E-4</v>
      </c>
      <c r="AI987" s="257">
        <f t="shared" si="112"/>
        <v>109564206.28448486</v>
      </c>
      <c r="AJ987" s="676">
        <f t="shared" si="112"/>
        <v>1.1547412008054773E-4</v>
      </c>
    </row>
    <row r="988" spans="1:36" ht="15" customHeight="1" x14ac:dyDescent="0.2">
      <c r="A988" s="33"/>
      <c r="D988" s="216" t="s">
        <v>20</v>
      </c>
      <c r="E988" s="216"/>
      <c r="F988" s="216"/>
      <c r="G988" s="257">
        <f t="shared" si="100"/>
        <v>2.2906911073371424E-14</v>
      </c>
      <c r="H988" s="257">
        <f t="shared" ref="H988:O988" si="113">IF(H$970=0,H471,IF(H$970=1,H574,IF(H$970=2,H677,IF(H$970=3,H780,IF(H$970=4,H883,H471)))))/H$971</f>
        <v>7.6401285756480005E-14</v>
      </c>
      <c r="I988" s="257">
        <f t="shared" si="113"/>
        <v>3.6064513973647055E-14</v>
      </c>
      <c r="J988" s="257">
        <f t="shared" si="113"/>
        <v>5.1095557010828614E-14</v>
      </c>
      <c r="K988" s="257">
        <f t="shared" si="113"/>
        <v>57144784.986140519</v>
      </c>
      <c r="L988" s="257">
        <f t="shared" si="113"/>
        <v>5.3449459171199993E-14</v>
      </c>
      <c r="M988" s="257">
        <f t="shared" si="113"/>
        <v>55867098.77908951</v>
      </c>
      <c r="N988" s="257">
        <f t="shared" si="113"/>
        <v>4.7438706842258834E-14</v>
      </c>
      <c r="O988" s="257">
        <f t="shared" si="113"/>
        <v>42313217.87547186</v>
      </c>
      <c r="P988" s="257">
        <f t="shared" ref="P988:AJ988" si="114">IF(P$970=0,P471,IF(P$970=1,P574,IF(P$970=2,P677,IF(P$970=3,P780,IF(P$970=4,P883,P471)))))/P$971</f>
        <v>4.9275414185213791E-14</v>
      </c>
      <c r="Q988" s="257">
        <f t="shared" si="114"/>
        <v>1.4558484403408695E-13</v>
      </c>
      <c r="R988" s="257">
        <f t="shared" si="114"/>
        <v>2.5201813009949995E-14</v>
      </c>
      <c r="S988" s="257">
        <f t="shared" si="114"/>
        <v>5.6778491230305871E-14</v>
      </c>
      <c r="T988" s="257">
        <f t="shared" si="114"/>
        <v>1.9100321439119999E-13</v>
      </c>
      <c r="U988" s="257">
        <f t="shared" si="114"/>
        <v>8.7932981217135501E-14</v>
      </c>
      <c r="V988" s="257">
        <f t="shared" si="114"/>
        <v>1.0941418700928E-13</v>
      </c>
      <c r="W988" s="257">
        <f t="shared" si="114"/>
        <v>29600150.140619345</v>
      </c>
      <c r="X988" s="257">
        <f t="shared" si="114"/>
        <v>5.1095557010828614E-14</v>
      </c>
      <c r="Y988" s="257">
        <f t="shared" si="114"/>
        <v>9.2599374118430782E-14</v>
      </c>
      <c r="Z988" s="257">
        <f t="shared" si="114"/>
        <v>42737775.678028286</v>
      </c>
      <c r="AA988" s="257">
        <f t="shared" si="114"/>
        <v>1.5327418438800001E-14</v>
      </c>
      <c r="AB988" s="257">
        <f t="shared" si="114"/>
        <v>6.1309673755199997E-15</v>
      </c>
      <c r="AC988" s="257">
        <f t="shared" si="114"/>
        <v>34434424.413106047</v>
      </c>
      <c r="AD988" s="257">
        <f t="shared" si="114"/>
        <v>1.0294170686217931E-13</v>
      </c>
      <c r="AE988" s="257">
        <f t="shared" si="114"/>
        <v>5.7183061098600002E-14</v>
      </c>
      <c r="AF988" s="257">
        <f t="shared" si="108"/>
        <v>2.4288063064559996E-14</v>
      </c>
      <c r="AG988" s="257">
        <f t="shared" si="114"/>
        <v>73998285.075002253</v>
      </c>
      <c r="AH988" s="257">
        <f t="shared" si="114"/>
        <v>4137445.1855303189</v>
      </c>
      <c r="AI988" s="257">
        <f t="shared" si="114"/>
        <v>1.0807795053000003E-14</v>
      </c>
      <c r="AJ988" s="676">
        <f t="shared" si="114"/>
        <v>8.1409365334285685E-15</v>
      </c>
    </row>
    <row r="989" spans="1:36" ht="15" customHeight="1" x14ac:dyDescent="0.2">
      <c r="A989" s="33"/>
      <c r="D989" s="216" t="s">
        <v>22</v>
      </c>
      <c r="E989" s="216"/>
      <c r="F989" s="216"/>
      <c r="G989" s="257">
        <f t="shared" si="100"/>
        <v>159855443.2219727</v>
      </c>
      <c r="H989" s="257">
        <f t="shared" ref="H989:O989" si="115">IF(H$970=0,H472,IF(H$970=1,H575,IF(H$970=2,H678,IF(H$970=3,H781,IF(H$970=4,H884,H472)))))/H$971</f>
        <v>173126997.64738789</v>
      </c>
      <c r="I989" s="257">
        <f t="shared" si="115"/>
        <v>193879894.15520608</v>
      </c>
      <c r="J989" s="257">
        <f t="shared" si="115"/>
        <v>152864417.9104926</v>
      </c>
      <c r="K989" s="257">
        <f t="shared" si="115"/>
        <v>26277640.337535121</v>
      </c>
      <c r="L989" s="257">
        <f t="shared" si="115"/>
        <v>185002008.29433748</v>
      </c>
      <c r="M989" s="257">
        <f t="shared" si="115"/>
        <v>26319934.967776492</v>
      </c>
      <c r="N989" s="257">
        <f t="shared" si="115"/>
        <v>184395840.79734036</v>
      </c>
      <c r="O989" s="257">
        <f t="shared" si="115"/>
        <v>25535480.008160267</v>
      </c>
      <c r="P989" s="257">
        <f t="shared" ref="P989:AJ989" si="116">IF(P$970=0,P472,IF(P$970=1,P575,IF(P$970=2,P678,IF(P$970=3,P781,IF(P$970=4,P884,P472)))))/P$971</f>
        <v>173497870.75097206</v>
      </c>
      <c r="Q989" s="257">
        <f t="shared" si="116"/>
        <v>136419678.49920616</v>
      </c>
      <c r="R989" s="257">
        <f t="shared" si="116"/>
        <v>183620334.63800219</v>
      </c>
      <c r="S989" s="257">
        <f t="shared" si="116"/>
        <v>295688504.78965837</v>
      </c>
      <c r="T989" s="257">
        <f t="shared" si="116"/>
        <v>65314886.226231433</v>
      </c>
      <c r="U989" s="257">
        <f t="shared" si="116"/>
        <v>180986641.85936922</v>
      </c>
      <c r="V989" s="257">
        <f t="shared" si="116"/>
        <v>143134752.35435614</v>
      </c>
      <c r="W989" s="257">
        <f t="shared" si="116"/>
        <v>21107536.823017046</v>
      </c>
      <c r="X989" s="257">
        <f t="shared" si="116"/>
        <v>152864417.9104926</v>
      </c>
      <c r="Y989" s="257">
        <f t="shared" si="116"/>
        <v>295548889.51753527</v>
      </c>
      <c r="Z989" s="257">
        <f t="shared" si="116"/>
        <v>27353755.105074201</v>
      </c>
      <c r="AA989" s="257">
        <f t="shared" si="116"/>
        <v>68967482.961124703</v>
      </c>
      <c r="AB989" s="257">
        <f t="shared" si="116"/>
        <v>170583823.62764806</v>
      </c>
      <c r="AC989" s="257">
        <f t="shared" si="116"/>
        <v>22731831.940015271</v>
      </c>
      <c r="AD989" s="257">
        <f t="shared" si="116"/>
        <v>168647718.71429119</v>
      </c>
      <c r="AE989" s="257">
        <f t="shared" si="116"/>
        <v>93337272.276788384</v>
      </c>
      <c r="AF989" s="257">
        <f t="shared" si="108"/>
        <v>177610499.64922485</v>
      </c>
      <c r="AG989" s="257">
        <f t="shared" si="116"/>
        <v>16039677.479045669</v>
      </c>
      <c r="AH989" s="257">
        <f t="shared" si="116"/>
        <v>30504912.161264922</v>
      </c>
      <c r="AI989" s="257">
        <f t="shared" si="116"/>
        <v>102880662.23214591</v>
      </c>
      <c r="AJ989" s="676">
        <f t="shared" si="116"/>
        <v>32552703.135153618</v>
      </c>
    </row>
    <row r="990" spans="1:36" ht="15" customHeight="1" x14ac:dyDescent="0.2">
      <c r="A990" s="33"/>
      <c r="D990" s="216" t="s">
        <v>181</v>
      </c>
      <c r="E990" s="216"/>
      <c r="F990" s="216"/>
      <c r="G990" s="257">
        <f t="shared" si="100"/>
        <v>0</v>
      </c>
      <c r="H990" s="257">
        <f t="shared" ref="H990:O990" si="117">IF(H$970=0,H473,IF(H$970=1,H576,IF(H$970=2,H679,IF(H$970=3,H782,IF(H$970=4,H885,H473)))))/H$971</f>
        <v>0</v>
      </c>
      <c r="I990" s="257">
        <f t="shared" si="117"/>
        <v>0</v>
      </c>
      <c r="J990" s="257">
        <f t="shared" si="117"/>
        <v>0</v>
      </c>
      <c r="K990" s="257">
        <f t="shared" si="117"/>
        <v>0</v>
      </c>
      <c r="L990" s="257">
        <f t="shared" si="117"/>
        <v>0</v>
      </c>
      <c r="M990" s="257">
        <f t="shared" si="117"/>
        <v>0</v>
      </c>
      <c r="N990" s="257">
        <f t="shared" si="117"/>
        <v>0</v>
      </c>
      <c r="O990" s="257">
        <f t="shared" si="117"/>
        <v>0</v>
      </c>
      <c r="P990" s="257">
        <f t="shared" ref="P990:AJ990" si="118">IF(P$970=0,P473,IF(P$970=1,P576,IF(P$970=2,P679,IF(P$970=3,P782,IF(P$970=4,P885,P473)))))/P$971</f>
        <v>0</v>
      </c>
      <c r="Q990" s="257">
        <f t="shared" si="118"/>
        <v>0</v>
      </c>
      <c r="R990" s="257">
        <f t="shared" si="118"/>
        <v>0</v>
      </c>
      <c r="S990" s="257">
        <f t="shared" si="118"/>
        <v>0</v>
      </c>
      <c r="T990" s="257">
        <f t="shared" si="118"/>
        <v>0</v>
      </c>
      <c r="U990" s="257">
        <f t="shared" si="118"/>
        <v>0</v>
      </c>
      <c r="V990" s="257">
        <f t="shared" si="118"/>
        <v>0</v>
      </c>
      <c r="W990" s="257">
        <f t="shared" si="118"/>
        <v>0</v>
      </c>
      <c r="X990" s="257">
        <f t="shared" si="118"/>
        <v>0</v>
      </c>
      <c r="Y990" s="257">
        <f t="shared" si="118"/>
        <v>0</v>
      </c>
      <c r="Z990" s="257">
        <f t="shared" si="118"/>
        <v>0</v>
      </c>
      <c r="AA990" s="257">
        <f t="shared" si="118"/>
        <v>0</v>
      </c>
      <c r="AB990" s="257">
        <f t="shared" si="118"/>
        <v>0</v>
      </c>
      <c r="AC990" s="257">
        <f t="shared" si="118"/>
        <v>0</v>
      </c>
      <c r="AD990" s="257">
        <f t="shared" si="118"/>
        <v>0</v>
      </c>
      <c r="AE990" s="257">
        <f t="shared" si="118"/>
        <v>0</v>
      </c>
      <c r="AF990" s="257">
        <f t="shared" si="108"/>
        <v>0</v>
      </c>
      <c r="AG990" s="257">
        <f t="shared" si="118"/>
        <v>0</v>
      </c>
      <c r="AH990" s="257">
        <f t="shared" si="118"/>
        <v>0</v>
      </c>
      <c r="AI990" s="257">
        <f t="shared" si="118"/>
        <v>0</v>
      </c>
      <c r="AJ990" s="676">
        <f t="shared" si="118"/>
        <v>0</v>
      </c>
    </row>
    <row r="991" spans="1:36" ht="15" customHeight="1" x14ac:dyDescent="0.2">
      <c r="A991" s="33"/>
      <c r="D991" s="216" t="s">
        <v>182</v>
      </c>
      <c r="E991" s="216"/>
      <c r="F991" s="216"/>
      <c r="G991" s="257">
        <f t="shared" si="100"/>
        <v>4803838.6673113657</v>
      </c>
      <c r="H991" s="257">
        <f t="shared" ref="H991:O991" si="119">IF(H$970=0,H474,IF(H$970=1,H577,IF(H$970=2,H680,IF(H$970=3,H783,IF(H$970=4,H886,H474)))))/H$971</f>
        <v>0</v>
      </c>
      <c r="I991" s="257">
        <f t="shared" si="119"/>
        <v>1980276.043312334</v>
      </c>
      <c r="J991" s="257">
        <f t="shared" si="119"/>
        <v>0</v>
      </c>
      <c r="K991" s="257">
        <f t="shared" si="119"/>
        <v>0</v>
      </c>
      <c r="L991" s="257">
        <f t="shared" si="119"/>
        <v>2327949.0869277241</v>
      </c>
      <c r="M991" s="257">
        <f t="shared" si="119"/>
        <v>0</v>
      </c>
      <c r="N991" s="257">
        <f t="shared" si="119"/>
        <v>515925.68089854065</v>
      </c>
      <c r="O991" s="257">
        <f t="shared" si="119"/>
        <v>0</v>
      </c>
      <c r="P991" s="257">
        <f t="shared" ref="P991:AJ991" si="120">IF(P$970=0,P474,IF(P$970=1,P577,IF(P$970=2,P680,IF(P$970=3,P783,IF(P$970=4,P886,P474)))))/P$971</f>
        <v>0</v>
      </c>
      <c r="Q991" s="257">
        <f t="shared" si="120"/>
        <v>5037230.2236763574</v>
      </c>
      <c r="R991" s="257">
        <f t="shared" si="120"/>
        <v>0</v>
      </c>
      <c r="S991" s="257">
        <f t="shared" si="120"/>
        <v>0</v>
      </c>
      <c r="T991" s="257">
        <f t="shared" si="120"/>
        <v>0</v>
      </c>
      <c r="U991" s="257">
        <f t="shared" si="120"/>
        <v>0</v>
      </c>
      <c r="V991" s="257">
        <f t="shared" si="120"/>
        <v>0</v>
      </c>
      <c r="W991" s="257">
        <f t="shared" si="120"/>
        <v>0</v>
      </c>
      <c r="X991" s="257">
        <f t="shared" si="120"/>
        <v>0</v>
      </c>
      <c r="Y991" s="257">
        <f t="shared" si="120"/>
        <v>0</v>
      </c>
      <c r="Z991" s="257">
        <f t="shared" si="120"/>
        <v>0</v>
      </c>
      <c r="AA991" s="257">
        <f t="shared" si="120"/>
        <v>0</v>
      </c>
      <c r="AB991" s="257">
        <f t="shared" si="120"/>
        <v>0</v>
      </c>
      <c r="AC991" s="257">
        <f t="shared" si="120"/>
        <v>0</v>
      </c>
      <c r="AD991" s="257">
        <f t="shared" si="120"/>
        <v>0</v>
      </c>
      <c r="AE991" s="257">
        <f t="shared" si="120"/>
        <v>0</v>
      </c>
      <c r="AF991" s="257">
        <f t="shared" si="108"/>
        <v>0</v>
      </c>
      <c r="AG991" s="257">
        <f t="shared" si="120"/>
        <v>0</v>
      </c>
      <c r="AH991" s="257">
        <f t="shared" si="120"/>
        <v>0</v>
      </c>
      <c r="AI991" s="257">
        <f t="shared" si="120"/>
        <v>0</v>
      </c>
      <c r="AJ991" s="676">
        <f t="shared" si="120"/>
        <v>0</v>
      </c>
    </row>
    <row r="992" spans="1:36" ht="15" customHeight="1" x14ac:dyDescent="0.2">
      <c r="A992" s="33"/>
      <c r="D992" s="216"/>
      <c r="E992" s="216"/>
      <c r="F992" s="216"/>
      <c r="G992" s="257"/>
      <c r="H992" s="257"/>
      <c r="I992" s="257"/>
      <c r="J992" s="257"/>
      <c r="K992" s="257"/>
      <c r="L992" s="257"/>
      <c r="M992" s="257"/>
      <c r="N992" s="257"/>
      <c r="O992" s="257"/>
      <c r="P992" s="257"/>
      <c r="Q992" s="257"/>
      <c r="R992" s="257"/>
      <c r="S992" s="257"/>
      <c r="T992" s="257"/>
      <c r="U992" s="257"/>
      <c r="V992" s="257"/>
      <c r="W992" s="257"/>
      <c r="X992" s="257"/>
      <c r="Y992" s="257"/>
      <c r="Z992" s="257"/>
      <c r="AA992" s="257"/>
      <c r="AB992" s="257"/>
      <c r="AC992" s="257"/>
      <c r="AD992" s="257"/>
      <c r="AE992" s="257"/>
      <c r="AF992" s="257"/>
      <c r="AG992" s="257"/>
      <c r="AH992" s="257"/>
      <c r="AI992" s="257"/>
      <c r="AJ992" s="676"/>
    </row>
    <row r="993" spans="1:36" ht="15" customHeight="1" x14ac:dyDescent="0.2">
      <c r="A993" s="33"/>
      <c r="D993" s="213" t="s">
        <v>23</v>
      </c>
      <c r="E993" s="213"/>
      <c r="F993" s="213"/>
      <c r="G993" s="257">
        <f>IF(G$970=0,G476,IF(G$970=1,G579,IF(G$970=2,G682,IF(G$970=3,G785,IF(G$970=4,G888,G476)))))/G$971</f>
        <v>0</v>
      </c>
      <c r="H993" s="257">
        <f t="shared" ref="H993:O993" si="121">IF(H$970=0,H476,IF(H$970=1,H579,IF(H$970=2,H682,IF(H$970=3,H785,IF(H$970=4,H888,H476)))))/H$971</f>
        <v>4.4373575399076073E-5</v>
      </c>
      <c r="I993" s="257">
        <f t="shared" si="121"/>
        <v>0</v>
      </c>
      <c r="J993" s="257">
        <f t="shared" si="121"/>
        <v>0</v>
      </c>
      <c r="K993" s="257">
        <f t="shared" si="121"/>
        <v>2.2425248177289418E-5</v>
      </c>
      <c r="L993" s="257">
        <f t="shared" si="121"/>
        <v>0</v>
      </c>
      <c r="M993" s="257">
        <f t="shared" si="121"/>
        <v>1.4599788472100111E-5</v>
      </c>
      <c r="N993" s="257">
        <f t="shared" si="121"/>
        <v>0</v>
      </c>
      <c r="O993" s="257">
        <f t="shared" si="121"/>
        <v>5.1941636166141863E-5</v>
      </c>
      <c r="P993" s="257">
        <f t="shared" ref="P993:AJ993" si="122">IF(P$970=0,P476,IF(P$970=1,P579,IF(P$970=2,P682,IF(P$970=3,P785,IF(P$970=4,P888,P476)))))/P$971</f>
        <v>2.3279122506390671E-5</v>
      </c>
      <c r="Q993" s="257">
        <f t="shared" si="122"/>
        <v>3.8188061082514224E-5</v>
      </c>
      <c r="R993" s="257">
        <f t="shared" si="122"/>
        <v>2.2450531679680758E-5</v>
      </c>
      <c r="S993" s="257">
        <f t="shared" si="122"/>
        <v>5.4671498408625988E-5</v>
      </c>
      <c r="T993" s="257">
        <f t="shared" si="122"/>
        <v>2.3863433481981692E-5</v>
      </c>
      <c r="U993" s="257">
        <f t="shared" si="122"/>
        <v>8.6873730858680318E-5</v>
      </c>
      <c r="V993" s="257">
        <f t="shared" si="122"/>
        <v>1.3207629573870004E-4</v>
      </c>
      <c r="W993" s="257">
        <f t="shared" si="122"/>
        <v>6.7427716483507198E-5</v>
      </c>
      <c r="X993" s="257">
        <f t="shared" si="122"/>
        <v>0</v>
      </c>
      <c r="Y993" s="257">
        <f t="shared" si="122"/>
        <v>2.3224646031106579E-4</v>
      </c>
      <c r="Z993" s="257">
        <f t="shared" si="122"/>
        <v>1.2739269944777861E-5</v>
      </c>
      <c r="AA993" s="257">
        <f t="shared" si="122"/>
        <v>4.2461892097035057E-5</v>
      </c>
      <c r="AB993" s="257">
        <f t="shared" si="122"/>
        <v>3.6984608346981416E-5</v>
      </c>
      <c r="AC993" s="257">
        <f t="shared" si="122"/>
        <v>0</v>
      </c>
      <c r="AD993" s="257">
        <f t="shared" si="122"/>
        <v>1.5289144941798991E-4</v>
      </c>
      <c r="AE993" s="257">
        <f t="shared" si="122"/>
        <v>3.7774390989058127E-5</v>
      </c>
      <c r="AF993" s="257">
        <f>IF(AF$970=0,AF476,IF(AF$970=1,AF579,IF(AF$970=2,AF682,IF(AF$970=3,AF785,IF(AF$970=4,AF888,AF476)))))/AF$971</f>
        <v>0</v>
      </c>
      <c r="AG993" s="257">
        <f t="shared" si="122"/>
        <v>2.5790317557306729E-4</v>
      </c>
      <c r="AH993" s="257">
        <f t="shared" si="122"/>
        <v>3.6868683540727153E-4</v>
      </c>
      <c r="AI993" s="257">
        <f t="shared" si="122"/>
        <v>0</v>
      </c>
      <c r="AJ993" s="676">
        <f t="shared" si="122"/>
        <v>1.883433860044162E-5</v>
      </c>
    </row>
    <row r="994" spans="1:36" ht="15" customHeight="1" x14ac:dyDescent="0.2">
      <c r="A994" s="33"/>
      <c r="D994" s="213" t="s">
        <v>24</v>
      </c>
      <c r="E994" s="213"/>
      <c r="F994" s="213"/>
      <c r="G994" s="257">
        <f>IF(G$970=0,G477,IF(G$970=1,G580,IF(G$970=2,G683,IF(G$970=3,G786,IF(G$970=4,G889,G477)))))/G$971</f>
        <v>13.1423910866762</v>
      </c>
      <c r="H994" s="257">
        <f t="shared" ref="H994:O994" si="123">IF(H$970=0,H477,IF(H$970=1,H580,IF(H$970=2,H683,IF(H$970=3,H786,IF(H$970=4,H889,H477)))))/H$971</f>
        <v>14.127931978388215</v>
      </c>
      <c r="I994" s="257">
        <f t="shared" si="123"/>
        <v>13.294058295457326</v>
      </c>
      <c r="J994" s="257">
        <f t="shared" si="123"/>
        <v>13.644230750025205</v>
      </c>
      <c r="K994" s="257">
        <f t="shared" si="123"/>
        <v>14.909862334616978</v>
      </c>
      <c r="L994" s="257">
        <f t="shared" si="123"/>
        <v>13.327865223802061</v>
      </c>
      <c r="M994" s="257">
        <f t="shared" si="123"/>
        <v>14.979891514105743</v>
      </c>
      <c r="N994" s="257">
        <f t="shared" si="123"/>
        <v>13.878559805574859</v>
      </c>
      <c r="O994" s="257">
        <f t="shared" si="123"/>
        <v>14.7923911780198</v>
      </c>
      <c r="P994" s="257">
        <f t="shared" ref="P994:AJ994" si="124">IF(P$970=0,P477,IF(P$970=1,P580,IF(P$970=2,P683,IF(P$970=3,P786,IF(P$970=4,P889,P477)))))/P$971</f>
        <v>14.248333322808701</v>
      </c>
      <c r="Q994" s="257">
        <f t="shared" si="124"/>
        <v>14.803260735607331</v>
      </c>
      <c r="R994" s="257">
        <f t="shared" si="124"/>
        <v>14.336966138960246</v>
      </c>
      <c r="S994" s="257">
        <f t="shared" si="124"/>
        <v>14.1978102071311</v>
      </c>
      <c r="T994" s="257">
        <f t="shared" si="124"/>
        <v>14.38297130623298</v>
      </c>
      <c r="U994" s="257">
        <f t="shared" si="124"/>
        <v>13.668350789096793</v>
      </c>
      <c r="V994" s="257">
        <f t="shared" si="124"/>
        <v>13.95884701011202</v>
      </c>
      <c r="W994" s="257">
        <f t="shared" si="124"/>
        <v>14.86838963012897</v>
      </c>
      <c r="X994" s="257">
        <f t="shared" si="124"/>
        <v>13.644230750025205</v>
      </c>
      <c r="Y994" s="257">
        <f t="shared" si="124"/>
        <v>13.861638124857807</v>
      </c>
      <c r="Z994" s="257">
        <f t="shared" si="124"/>
        <v>14.888599059447319</v>
      </c>
      <c r="AA994" s="257">
        <f t="shared" si="124"/>
        <v>13.572007365645673</v>
      </c>
      <c r="AB994" s="257">
        <f t="shared" si="124"/>
        <v>14.027064272111716</v>
      </c>
      <c r="AC994" s="257">
        <f t="shared" si="124"/>
        <v>14.869485842002971</v>
      </c>
      <c r="AD994" s="257">
        <f t="shared" si="124"/>
        <v>14.17698987147887</v>
      </c>
      <c r="AE994" s="257">
        <f t="shared" si="124"/>
        <v>14.153653357952853</v>
      </c>
      <c r="AF994" s="257">
        <f>IF(AF$970=0,AF477,IF(AF$970=1,AF580,IF(AF$970=2,AF683,IF(AF$970=3,AF786,IF(AF$970=4,AF889,AF477)))))/AF$971</f>
        <v>13.399729080713525</v>
      </c>
      <c r="AG994" s="257">
        <f t="shared" si="124"/>
        <v>15.382916580626917</v>
      </c>
      <c r="AH994" s="257">
        <f t="shared" si="124"/>
        <v>14.392868668725153</v>
      </c>
      <c r="AI994" s="257">
        <f t="shared" si="124"/>
        <v>13.424898238344422</v>
      </c>
      <c r="AJ994" s="676">
        <f t="shared" si="124"/>
        <v>14.093776663911765</v>
      </c>
    </row>
    <row r="995" spans="1:36" ht="15" customHeight="1" x14ac:dyDescent="0.2">
      <c r="A995" s="33"/>
      <c r="D995" s="212"/>
      <c r="E995" s="182"/>
      <c r="F995" s="182"/>
      <c r="G995" s="257"/>
      <c r="H995" s="257"/>
      <c r="I995" s="257"/>
      <c r="J995" s="257"/>
      <c r="K995" s="257"/>
      <c r="L995" s="257"/>
      <c r="M995" s="257"/>
      <c r="N995" s="257"/>
      <c r="O995" s="257"/>
      <c r="P995" s="257"/>
      <c r="Q995" s="257"/>
      <c r="R995" s="257"/>
      <c r="S995" s="257"/>
      <c r="T995" s="257"/>
      <c r="U995" s="257"/>
      <c r="V995" s="257"/>
      <c r="W995" s="257"/>
      <c r="X995" s="257"/>
      <c r="Y995" s="257"/>
      <c r="Z995" s="257"/>
      <c r="AA995" s="257"/>
      <c r="AB995" s="257"/>
      <c r="AC995" s="257"/>
      <c r="AD995" s="257"/>
      <c r="AE995" s="257"/>
      <c r="AF995" s="257"/>
      <c r="AG995" s="257"/>
      <c r="AH995" s="257"/>
      <c r="AI995" s="257"/>
      <c r="AJ995" s="676"/>
    </row>
    <row r="996" spans="1:36" ht="15" customHeight="1" x14ac:dyDescent="0.2">
      <c r="A996" s="33"/>
      <c r="B996" s="211"/>
      <c r="C996" s="211"/>
      <c r="D996" s="211" t="s">
        <v>558</v>
      </c>
      <c r="E996" s="211"/>
      <c r="F996" s="211"/>
      <c r="G996" s="211" t="str">
        <f t="shared" ref="G996" si="125">IF(G$970=0,G479,IF(G$970=1,G582,IF(G$970=2,G685,IF(G$970=3,G788,IF(G$970=4,G891,G479)))))</f>
        <v>kg/d</v>
      </c>
      <c r="H996" s="211" t="str">
        <f t="shared" ref="H996:O996" si="126">IF(H$970=0,H479,IF(H$970=1,H582,IF(H$970=2,H685,IF(H$970=3,H788,IF(H$970=4,H891,H479)))))</f>
        <v>kg/d</v>
      </c>
      <c r="I996" s="211" t="str">
        <f t="shared" si="126"/>
        <v>kg/d</v>
      </c>
      <c r="J996" s="211" t="str">
        <f t="shared" si="126"/>
        <v>kg/d</v>
      </c>
      <c r="K996" s="211" t="str">
        <f t="shared" si="126"/>
        <v>kg/d</v>
      </c>
      <c r="L996" s="211" t="str">
        <f t="shared" si="126"/>
        <v>kg/d</v>
      </c>
      <c r="M996" s="211" t="str">
        <f t="shared" si="126"/>
        <v>kg/d</v>
      </c>
      <c r="N996" s="211" t="str">
        <f t="shared" si="126"/>
        <v>kg/d</v>
      </c>
      <c r="O996" s="211" t="str">
        <f t="shared" si="126"/>
        <v>kg/d</v>
      </c>
      <c r="P996" s="211" t="str">
        <f t="shared" ref="P996:AJ996" si="127">IF(P$970=0,P479,IF(P$970=1,P582,IF(P$970=2,P685,IF(P$970=3,P788,IF(P$970=4,P891,P479)))))</f>
        <v>kg/d</v>
      </c>
      <c r="Q996" s="211" t="str">
        <f t="shared" si="127"/>
        <v>kg/d</v>
      </c>
      <c r="R996" s="211" t="str">
        <f t="shared" si="127"/>
        <v>kg/d</v>
      </c>
      <c r="S996" s="211" t="str">
        <f t="shared" si="127"/>
        <v>kg/d</v>
      </c>
      <c r="T996" s="211" t="str">
        <f t="shared" si="127"/>
        <v>kg/d</v>
      </c>
      <c r="U996" s="211" t="str">
        <f t="shared" si="127"/>
        <v>kg/d</v>
      </c>
      <c r="V996" s="211" t="str">
        <f t="shared" si="127"/>
        <v>kg/d</v>
      </c>
      <c r="W996" s="211" t="str">
        <f t="shared" si="127"/>
        <v>kg/d</v>
      </c>
      <c r="X996" s="211" t="str">
        <f t="shared" si="127"/>
        <v>kg/d</v>
      </c>
      <c r="Y996" s="211" t="str">
        <f t="shared" si="127"/>
        <v>kg/d</v>
      </c>
      <c r="Z996" s="211" t="str">
        <f t="shared" si="127"/>
        <v>kg/d</v>
      </c>
      <c r="AA996" s="211" t="str">
        <f t="shared" si="127"/>
        <v>kg/d</v>
      </c>
      <c r="AB996" s="211" t="str">
        <f t="shared" si="127"/>
        <v>kg/d</v>
      </c>
      <c r="AC996" s="211" t="str">
        <f t="shared" si="127"/>
        <v>kg/d</v>
      </c>
      <c r="AD996" s="211" t="str">
        <f t="shared" si="127"/>
        <v>kg/d</v>
      </c>
      <c r="AE996" s="211" t="str">
        <f t="shared" si="127"/>
        <v>kg/d</v>
      </c>
      <c r="AF996" s="211" t="str">
        <f>IF(AF$970=0,AF479,IF(AF$970=1,AF582,IF(AF$970=2,AF685,IF(AF$970=3,AF788,IF(AF$970=4,AF891,AF479)))))</f>
        <v>kg/d</v>
      </c>
      <c r="AG996" s="211" t="str">
        <f t="shared" si="127"/>
        <v>kg/d</v>
      </c>
      <c r="AH996" s="211" t="str">
        <f t="shared" si="127"/>
        <v>kg/d</v>
      </c>
      <c r="AI996" s="211" t="str">
        <f t="shared" si="127"/>
        <v>kg/d</v>
      </c>
      <c r="AJ996" s="677" t="str">
        <f t="shared" si="127"/>
        <v>kg/d</v>
      </c>
    </row>
    <row r="997" spans="1:36" ht="15" customHeight="1" x14ac:dyDescent="0.2">
      <c r="A997" s="33"/>
      <c r="B997" s="216"/>
      <c r="C997" s="216"/>
      <c r="D997" s="216" t="s">
        <v>16</v>
      </c>
      <c r="E997" s="216"/>
      <c r="F997" s="216"/>
      <c r="G997" s="257">
        <f t="shared" ref="G997:G1005" si="128">IF(G$970=0,G480,IF(G$970=1,G583,IF(G$970=2,G686,IF(G$970=3,G789,IF(G$970=4,G892,G480)))))/G$971</f>
        <v>2591760.4743956248</v>
      </c>
      <c r="H997" s="257">
        <f t="shared" ref="H997:O997" si="129">IF(H$970=0,H480,IF(H$970=1,H583,IF(H$970=2,H686,IF(H$970=3,H789,IF(H$970=4,H892,H480)))))/H$971</f>
        <v>4357173.92476096</v>
      </c>
      <c r="I997" s="257">
        <f t="shared" si="129"/>
        <v>2128936.4118002006</v>
      </c>
      <c r="J997" s="257">
        <f t="shared" si="129"/>
        <v>2768862.9003387848</v>
      </c>
      <c r="K997" s="257">
        <f t="shared" si="129"/>
        <v>5302804.723522664</v>
      </c>
      <c r="L997" s="257">
        <f t="shared" si="129"/>
        <v>3355661.6569278669</v>
      </c>
      <c r="M997" s="257">
        <f t="shared" si="129"/>
        <v>5719476.9002519306</v>
      </c>
      <c r="N997" s="257">
        <f t="shared" si="129"/>
        <v>3285411.635141273</v>
      </c>
      <c r="O997" s="257">
        <f t="shared" si="129"/>
        <v>5702630.5539792627</v>
      </c>
      <c r="P997" s="257">
        <f t="shared" ref="P997:AJ997" si="130">IF(P$970=0,P480,IF(P$970=1,P583,IF(P$970=2,P686,IF(P$970=3,P789,IF(P$970=4,P892,P480)))))/P$971</f>
        <v>3722689.9558657319</v>
      </c>
      <c r="Q997" s="257">
        <f t="shared" si="130"/>
        <v>4842548.7377244188</v>
      </c>
      <c r="R997" s="257">
        <f t="shared" si="130"/>
        <v>4271835.3894443642</v>
      </c>
      <c r="S997" s="257">
        <f t="shared" si="130"/>
        <v>2719225.5590194655</v>
      </c>
      <c r="T997" s="257">
        <f t="shared" si="130"/>
        <v>5645983.3730611224</v>
      </c>
      <c r="U997" s="257">
        <f t="shared" si="130"/>
        <v>3845576.740671061</v>
      </c>
      <c r="V997" s="257">
        <f t="shared" si="130"/>
        <v>4218396.2879929002</v>
      </c>
      <c r="W997" s="257">
        <f t="shared" si="130"/>
        <v>6024298.114356162</v>
      </c>
      <c r="X997" s="257">
        <f t="shared" si="130"/>
        <v>2768862.9003387848</v>
      </c>
      <c r="Y997" s="257">
        <f t="shared" si="130"/>
        <v>2456807.8428062308</v>
      </c>
      <c r="Z997" s="257">
        <f t="shared" si="130"/>
        <v>5862676.4793542605</v>
      </c>
      <c r="AA997" s="257">
        <f t="shared" si="130"/>
        <v>4853677.0373865422</v>
      </c>
      <c r="AB997" s="257">
        <f t="shared" si="130"/>
        <v>4524251.5118110199</v>
      </c>
      <c r="AC997" s="257">
        <f t="shared" si="130"/>
        <v>6582671.8062016573</v>
      </c>
      <c r="AD997" s="257">
        <f t="shared" si="130"/>
        <v>4305657.3033308592</v>
      </c>
      <c r="AE997" s="257">
        <f t="shared" si="130"/>
        <v>5528657.2503858991</v>
      </c>
      <c r="AF997" s="257">
        <f t="shared" ref="AF997:AF1005" si="131">IF(AF$970=0,AF480,IF(AF$970=1,AF583,IF(AF$970=2,AF686,IF(AF$970=3,AF789,IF(AF$970=4,AF892,AF480)))))/AF$971</f>
        <v>3181473.3461586153</v>
      </c>
      <c r="AG997" s="257">
        <f>IF(AG$970=0,AG480,IF(AG$970=1,AG583,IF(AG$970=2,AG686,IF(AG$970=3,AG789,IF(AG$970=4,AG892,AG480)))))/AG$971</f>
        <v>5463885.3417464523</v>
      </c>
      <c r="AH997" s="257">
        <f t="shared" si="130"/>
        <v>4949106.9722526446</v>
      </c>
      <c r="AI997" s="257">
        <f t="shared" si="130"/>
        <v>2114991.410975331</v>
      </c>
      <c r="AJ997" s="676">
        <f t="shared" si="130"/>
        <v>4213309.2311555659</v>
      </c>
    </row>
    <row r="998" spans="1:36" ht="15" customHeight="1" x14ac:dyDescent="0.2">
      <c r="A998" s="33"/>
      <c r="B998" s="216"/>
      <c r="C998" s="216"/>
      <c r="D998" s="216" t="s">
        <v>17</v>
      </c>
      <c r="E998" s="216"/>
      <c r="F998" s="216"/>
      <c r="G998" s="257">
        <f t="shared" si="128"/>
        <v>3127114.4325427213</v>
      </c>
      <c r="H998" s="257">
        <f t="shared" ref="H998:O998" si="132">IF(H$970=0,H481,IF(H$970=1,H584,IF(H$970=2,H687,IF(H$970=3,H790,IF(H$970=4,H893,H481)))))/H$971</f>
        <v>2201075.4714392922</v>
      </c>
      <c r="I998" s="257">
        <f t="shared" si="132"/>
        <v>3078492.8868425363</v>
      </c>
      <c r="J998" s="257">
        <f t="shared" si="132"/>
        <v>3613099.3962805546</v>
      </c>
      <c r="K998" s="257">
        <f t="shared" si="132"/>
        <v>1058256.2554649534</v>
      </c>
      <c r="L998" s="257">
        <f t="shared" si="132"/>
        <v>2632775.6130208024</v>
      </c>
      <c r="M998" s="257">
        <f t="shared" si="132"/>
        <v>738581.68748270546</v>
      </c>
      <c r="N998" s="257">
        <f t="shared" si="132"/>
        <v>2639438.6314252382</v>
      </c>
      <c r="O998" s="257">
        <f t="shared" si="132"/>
        <v>1184058.3595807273</v>
      </c>
      <c r="P998" s="257">
        <f t="shared" ref="P998:AJ998" si="133">IF(P$970=0,P481,IF(P$970=1,P584,IF(P$970=2,P687,IF(P$970=3,P790,IF(P$970=4,P893,P481)))))/P$971</f>
        <v>2364000.6288297507</v>
      </c>
      <c r="Q998" s="257">
        <f t="shared" si="133"/>
        <v>2706011.2346322173</v>
      </c>
      <c r="R998" s="257">
        <f t="shared" si="133"/>
        <v>2429340.7387325331</v>
      </c>
      <c r="S998" s="257">
        <f t="shared" si="133"/>
        <v>1312601.7787163176</v>
      </c>
      <c r="T998" s="257">
        <f t="shared" si="133"/>
        <v>2372849.1805923358</v>
      </c>
      <c r="U998" s="257">
        <f t="shared" si="133"/>
        <v>2083753.9576325174</v>
      </c>
      <c r="V998" s="257">
        <f t="shared" si="133"/>
        <v>2474421.472303547</v>
      </c>
      <c r="W998" s="257">
        <f t="shared" si="133"/>
        <v>2202094.1978687141</v>
      </c>
      <c r="X998" s="257">
        <f t="shared" si="133"/>
        <v>3613099.3962805546</v>
      </c>
      <c r="Y998" s="257">
        <f t="shared" si="133"/>
        <v>1851246.0245360192</v>
      </c>
      <c r="Z998" s="257">
        <f t="shared" si="133"/>
        <v>1242162.3444590056</v>
      </c>
      <c r="AA998" s="257">
        <f t="shared" si="133"/>
        <v>3394676.3448687927</v>
      </c>
      <c r="AB998" s="257">
        <f t="shared" si="133"/>
        <v>2316345.5848741499</v>
      </c>
      <c r="AC998" s="257">
        <f t="shared" si="133"/>
        <v>1350518.100944991</v>
      </c>
      <c r="AD998" s="257">
        <f t="shared" si="133"/>
        <v>2058397.5654813231</v>
      </c>
      <c r="AE998" s="257">
        <f t="shared" si="133"/>
        <v>2103437.2533943309</v>
      </c>
      <c r="AF998" s="257">
        <f t="shared" si="131"/>
        <v>3076117.82543363</v>
      </c>
      <c r="AG998" s="257">
        <f t="shared" si="133"/>
        <v>1462818.3261789358</v>
      </c>
      <c r="AH998" s="257">
        <f t="shared" si="133"/>
        <v>878082.04877836315</v>
      </c>
      <c r="AI998" s="257">
        <f t="shared" si="133"/>
        <v>3272876.9729060512</v>
      </c>
      <c r="AJ998" s="676">
        <f t="shared" si="133"/>
        <v>3582971.8070541774</v>
      </c>
    </row>
    <row r="999" spans="1:36" ht="15" customHeight="1" x14ac:dyDescent="0.2">
      <c r="A999" s="33"/>
      <c r="B999" s="216"/>
      <c r="C999" s="216"/>
      <c r="D999" s="216" t="s">
        <v>18</v>
      </c>
      <c r="E999" s="216"/>
      <c r="F999" s="216"/>
      <c r="G999" s="257">
        <f t="shared" si="128"/>
        <v>1000564.1159620625</v>
      </c>
      <c r="H999" s="257">
        <f t="shared" ref="H999:O999" si="134">IF(H$970=0,H482,IF(H$970=1,H585,IF(H$970=2,H688,IF(H$970=3,H791,IF(H$970=4,H894,H482)))))/H$971</f>
        <v>2426319.0148592377</v>
      </c>
      <c r="I999" s="257">
        <f t="shared" si="134"/>
        <v>1471715.3156658208</v>
      </c>
      <c r="J999" s="257">
        <f t="shared" si="134"/>
        <v>1759419.016373714</v>
      </c>
      <c r="K999" s="257">
        <f t="shared" si="134"/>
        <v>5142009.3128603119</v>
      </c>
      <c r="L999" s="257">
        <f t="shared" si="134"/>
        <v>1051361.2859077423</v>
      </c>
      <c r="M999" s="257">
        <f t="shared" si="134"/>
        <v>4576161.1287121791</v>
      </c>
      <c r="N999" s="257">
        <f t="shared" si="134"/>
        <v>1186669.3516956286</v>
      </c>
      <c r="O999" s="257">
        <f t="shared" si="134"/>
        <v>4743538.4129042476</v>
      </c>
      <c r="P999" s="257">
        <f t="shared" ref="P999:AJ999" si="135">IF(P$970=0,P482,IF(P$970=1,P585,IF(P$970=2,P688,IF(P$970=3,P791,IF(P$970=4,P894,P482)))))/P$971</f>
        <v>3130225.4129185816</v>
      </c>
      <c r="Q999" s="257">
        <f t="shared" si="135"/>
        <v>2702277.314703282</v>
      </c>
      <c r="R999" s="257">
        <f t="shared" si="135"/>
        <v>1888195.4351619666</v>
      </c>
      <c r="S999" s="257">
        <f t="shared" si="135"/>
        <v>2574252.7420944218</v>
      </c>
      <c r="T999" s="257">
        <f t="shared" si="135"/>
        <v>3765791.8859543828</v>
      </c>
      <c r="U999" s="257">
        <f t="shared" si="135"/>
        <v>3004913.0674604746</v>
      </c>
      <c r="V999" s="257">
        <f t="shared" si="135"/>
        <v>2919150.9870535475</v>
      </c>
      <c r="W999" s="257">
        <f t="shared" si="135"/>
        <v>3758339.1272036461</v>
      </c>
      <c r="X999" s="257">
        <f t="shared" si="135"/>
        <v>1759419.016373714</v>
      </c>
      <c r="Y999" s="257">
        <f t="shared" si="135"/>
        <v>1936452.9776131408</v>
      </c>
      <c r="Z999" s="257">
        <f t="shared" si="135"/>
        <v>4955415.0030388953</v>
      </c>
      <c r="AA999" s="257">
        <f t="shared" si="135"/>
        <v>2092164.7942549908</v>
      </c>
      <c r="AB999" s="257">
        <f t="shared" si="135"/>
        <v>2024615.9236512359</v>
      </c>
      <c r="AC999" s="257">
        <f t="shared" si="135"/>
        <v>4161602.4069625475</v>
      </c>
      <c r="AD999" s="257">
        <f t="shared" si="135"/>
        <v>2672810.4688259857</v>
      </c>
      <c r="AE999" s="257">
        <f t="shared" si="135"/>
        <v>2696331.1657361207</v>
      </c>
      <c r="AF999" s="257">
        <f t="shared" si="131"/>
        <v>1466356.8436184372</v>
      </c>
      <c r="AG999" s="257">
        <f t="shared" si="135"/>
        <v>3642417.5041343374</v>
      </c>
      <c r="AH999" s="257">
        <f t="shared" si="135"/>
        <v>7225263.881605627</v>
      </c>
      <c r="AI999" s="257">
        <f t="shared" si="135"/>
        <v>2722695.449731912</v>
      </c>
      <c r="AJ999" s="676">
        <f t="shared" si="135"/>
        <v>4775453.491826687</v>
      </c>
    </row>
    <row r="1000" spans="1:36" ht="15" customHeight="1" x14ac:dyDescent="0.2">
      <c r="A1000" s="33"/>
      <c r="B1000" s="210"/>
      <c r="C1000" s="210"/>
      <c r="D1000" s="210" t="s">
        <v>19</v>
      </c>
      <c r="E1000" s="210"/>
      <c r="F1000" s="210"/>
      <c r="G1000" s="257">
        <f t="shared" si="128"/>
        <v>1503633.5553887368</v>
      </c>
      <c r="H1000" s="257">
        <f t="shared" ref="H1000:O1000" si="136">IF(H$970=0,H483,IF(H$970=1,H586,IF(H$970=2,H689,IF(H$970=3,H792,IF(H$970=4,H895,H483)))))/H$971</f>
        <v>1.4933555613243878E-6</v>
      </c>
      <c r="I1000" s="257">
        <f t="shared" si="136"/>
        <v>1609475.4079859303</v>
      </c>
      <c r="J1000" s="257">
        <f t="shared" si="136"/>
        <v>1609417.4951277762</v>
      </c>
      <c r="K1000" s="257">
        <f t="shared" si="136"/>
        <v>4.7693198476190683E-6</v>
      </c>
      <c r="L1000" s="257">
        <f t="shared" si="136"/>
        <v>1187729.9999993402</v>
      </c>
      <c r="M1000" s="257">
        <f t="shared" si="136"/>
        <v>4.6109668461934951E-6</v>
      </c>
      <c r="N1000" s="257">
        <f t="shared" si="136"/>
        <v>1190591.9999994049</v>
      </c>
      <c r="O1000" s="257">
        <f t="shared" si="136"/>
        <v>4.6827450746122777E-6</v>
      </c>
      <c r="P1000" s="257">
        <f t="shared" ref="P1000:AJ1000" si="137">IF(P$970=0,P483,IF(P$970=1,P586,IF(P$970=2,P689,IF(P$970=3,P792,IF(P$970=4,P895,P483)))))/P$971</f>
        <v>1.7534549319213435E-6</v>
      </c>
      <c r="Q1000" s="257">
        <f t="shared" si="137"/>
        <v>1.7100722264106236E-6</v>
      </c>
      <c r="R1000" s="257">
        <f t="shared" si="137"/>
        <v>7.2644981293919861E-7</v>
      </c>
      <c r="S1000" s="257">
        <f t="shared" si="137"/>
        <v>1.9762961568866102E-6</v>
      </c>
      <c r="T1000" s="257">
        <f t="shared" si="137"/>
        <v>2.699975775081534E-6</v>
      </c>
      <c r="U1000" s="257">
        <f t="shared" si="137"/>
        <v>1.7153830479830052E-6</v>
      </c>
      <c r="V1000" s="257">
        <f t="shared" si="137"/>
        <v>1.9508020424042622E-6</v>
      </c>
      <c r="W1000" s="257">
        <f t="shared" si="137"/>
        <v>3.6653589657647486E-6</v>
      </c>
      <c r="X1000" s="257">
        <f t="shared" si="137"/>
        <v>1609417.4951277762</v>
      </c>
      <c r="Y1000" s="257">
        <f t="shared" si="137"/>
        <v>1.4260596989348306E-6</v>
      </c>
      <c r="Z1000" s="257">
        <f t="shared" si="137"/>
        <v>4.8529963184050227E-6</v>
      </c>
      <c r="AA1000" s="257">
        <f t="shared" si="137"/>
        <v>9.803664472429207E-7</v>
      </c>
      <c r="AB1000" s="257">
        <f t="shared" si="137"/>
        <v>9.2268089607371381E-7</v>
      </c>
      <c r="AC1000" s="257">
        <f t="shared" si="137"/>
        <v>3.937202806483951E-6</v>
      </c>
      <c r="AD1000" s="257">
        <f t="shared" si="137"/>
        <v>1.8267164895660262E-6</v>
      </c>
      <c r="AE1000" s="257">
        <f t="shared" si="137"/>
        <v>1.3899035735610996E-6</v>
      </c>
      <c r="AF1000" s="257">
        <f t="shared" si="131"/>
        <v>937071.90495810786</v>
      </c>
      <c r="AG1000" s="257">
        <f t="shared" si="137"/>
        <v>3.1007712795155052E-6</v>
      </c>
      <c r="AH1000" s="257">
        <f t="shared" si="137"/>
        <v>6.2019109517843655E-6</v>
      </c>
      <c r="AI1000" s="257">
        <f t="shared" si="137"/>
        <v>2730888.558672776</v>
      </c>
      <c r="AJ1000" s="676">
        <f t="shared" si="137"/>
        <v>2.8022209635564561E-6</v>
      </c>
    </row>
    <row r="1001" spans="1:36" ht="15" customHeight="1" x14ac:dyDescent="0.2">
      <c r="A1001" s="33"/>
      <c r="B1001" s="210"/>
      <c r="C1001" s="210"/>
      <c r="D1001" s="210" t="s">
        <v>20</v>
      </c>
      <c r="E1001" s="210"/>
      <c r="F1001" s="210"/>
      <c r="G1001" s="257">
        <f t="shared" si="128"/>
        <v>7.7636571428571417E-16</v>
      </c>
      <c r="H1001" s="257">
        <f t="shared" ref="H1001:O1001" si="138">IF(H$970=0,H484,IF(H$970=1,H587,IF(H$970=2,H690,IF(H$970=3,H793,IF(H$970=4,H896,H484)))))/H$971</f>
        <v>2.5894080000000004E-15</v>
      </c>
      <c r="I1001" s="257">
        <f t="shared" si="138"/>
        <v>1.2223058823529412E-15</v>
      </c>
      <c r="J1001" s="257">
        <f t="shared" si="138"/>
        <v>1.7317410666360942E-15</v>
      </c>
      <c r="K1001" s="257">
        <f t="shared" si="138"/>
        <v>1936762.7381695202</v>
      </c>
      <c r="L1001" s="257">
        <f t="shared" si="138"/>
        <v>1.8115199999999999E-15</v>
      </c>
      <c r="M1001" s="257">
        <f t="shared" si="138"/>
        <v>1893459.1359687296</v>
      </c>
      <c r="N1001" s="257">
        <f t="shared" si="138"/>
        <v>1.607802352941177E-15</v>
      </c>
      <c r="O1001" s="257">
        <f t="shared" si="138"/>
        <v>1434088.2327781632</v>
      </c>
      <c r="P1001" s="257">
        <f t="shared" ref="P1001:AJ1001" si="139">IF(P$970=0,P484,IF(P$970=1,P587,IF(P$970=2,P690,IF(P$970=3,P793,IF(P$970=4,P896,P484)))))/P$971</f>
        <v>1.6700524137931035E-15</v>
      </c>
      <c r="Q1001" s="257">
        <f t="shared" si="139"/>
        <v>4.9341913043478262E-15</v>
      </c>
      <c r="R1001" s="257">
        <f t="shared" si="139"/>
        <v>8.541449999999999E-16</v>
      </c>
      <c r="S1001" s="257">
        <f t="shared" si="139"/>
        <v>1.9243482352941174E-15</v>
      </c>
      <c r="T1001" s="257">
        <f t="shared" si="139"/>
        <v>6.4735200000000003E-15</v>
      </c>
      <c r="U1001" s="257">
        <f t="shared" si="139"/>
        <v>2.980242580645162E-15</v>
      </c>
      <c r="V1001" s="257">
        <f t="shared" si="139"/>
        <v>3.7082880000000005E-15</v>
      </c>
      <c r="W1001" s="257">
        <f t="shared" si="139"/>
        <v>1003214.3414395357</v>
      </c>
      <c r="X1001" s="257">
        <f t="shared" si="139"/>
        <v>1.7317410666360942E-15</v>
      </c>
      <c r="Y1001" s="257">
        <f t="shared" si="139"/>
        <v>3.1383969230769236E-15</v>
      </c>
      <c r="Z1001" s="257">
        <f t="shared" si="139"/>
        <v>1448477.4326393551</v>
      </c>
      <c r="AA1001" s="257">
        <f t="shared" si="139"/>
        <v>5.1948000000000011E-16</v>
      </c>
      <c r="AB1001" s="257">
        <f t="shared" si="139"/>
        <v>2.07792E-16</v>
      </c>
      <c r="AC1001" s="257">
        <f t="shared" si="139"/>
        <v>1167058.5536334324</v>
      </c>
      <c r="AD1001" s="257">
        <f t="shared" si="139"/>
        <v>3.4889213793103451E-15</v>
      </c>
      <c r="AE1001" s="257">
        <f t="shared" si="139"/>
        <v>1.9380600000000002E-15</v>
      </c>
      <c r="AF1001" s="257">
        <f t="shared" si="131"/>
        <v>8.2317599999999993E-16</v>
      </c>
      <c r="AG1001" s="257">
        <f t="shared" si="139"/>
        <v>2507965.009518702</v>
      </c>
      <c r="AH1001" s="257">
        <f t="shared" si="139"/>
        <v>140227.13828562788</v>
      </c>
      <c r="AI1001" s="257">
        <f t="shared" si="139"/>
        <v>3.663000000000001E-16</v>
      </c>
      <c r="AJ1001" s="676">
        <f t="shared" si="139"/>
        <v>2.7591428571428564E-16</v>
      </c>
    </row>
    <row r="1002" spans="1:36" ht="15" customHeight="1" x14ac:dyDescent="0.2">
      <c r="A1002" s="33"/>
      <c r="B1002" s="210"/>
      <c r="C1002" s="210"/>
      <c r="D1002" s="210" t="s">
        <v>22</v>
      </c>
      <c r="E1002" s="210"/>
      <c r="F1002" s="210"/>
      <c r="G1002" s="257">
        <f t="shared" si="128"/>
        <v>4009689.4810400568</v>
      </c>
      <c r="H1002" s="257">
        <f t="shared" ref="H1002:O1002" si="140">IF(H$970=0,H485,IF(H$970=1,H588,IF(H$970=2,H691,IF(H$970=3,H794,IF(H$970=4,H897,H485)))))/H$971</f>
        <v>4394875.5814950373</v>
      </c>
      <c r="I1002" s="257">
        <f t="shared" si="140"/>
        <v>4828426.2239612108</v>
      </c>
      <c r="J1002" s="257">
        <f t="shared" si="140"/>
        <v>3701424.2988945264</v>
      </c>
      <c r="K1002" s="257">
        <f t="shared" si="140"/>
        <v>680809.94494511164</v>
      </c>
      <c r="L1002" s="257">
        <f t="shared" si="140"/>
        <v>4618950.0000005942</v>
      </c>
      <c r="M1002" s="257">
        <f t="shared" si="140"/>
        <v>681905.72845216317</v>
      </c>
      <c r="N1002" s="257">
        <f t="shared" si="140"/>
        <v>4630080.0000005951</v>
      </c>
      <c r="O1002" s="257">
        <f t="shared" si="140"/>
        <v>661581.80548921041</v>
      </c>
      <c r="P1002" s="257">
        <f t="shared" ref="P1002:AJ1002" si="141">IF(P$970=0,P485,IF(P$970=1,P588,IF(P$970=2,P691,IF(P$970=3,P794,IF(P$970=4,P897,P485)))))/P$971</f>
        <v>4373335.8862604676</v>
      </c>
      <c r="Q1002" s="257">
        <f t="shared" si="141"/>
        <v>3612264.2569941315</v>
      </c>
      <c r="R1002" s="257">
        <f t="shared" si="141"/>
        <v>4578408.582154654</v>
      </c>
      <c r="S1002" s="257">
        <f t="shared" si="141"/>
        <v>7755214.4164199317</v>
      </c>
      <c r="T1002" s="257">
        <f t="shared" si="141"/>
        <v>1655339.6839038413</v>
      </c>
      <c r="U1002" s="257">
        <f t="shared" si="141"/>
        <v>4603127.7347205253</v>
      </c>
      <c r="V1002" s="257">
        <f t="shared" si="141"/>
        <v>3780762.9088702709</v>
      </c>
      <c r="W1002" s="257">
        <f t="shared" si="141"/>
        <v>546861.16400941263</v>
      </c>
      <c r="X1002" s="257">
        <f t="shared" si="141"/>
        <v>3701424.2988945264</v>
      </c>
      <c r="Y1002" s="257">
        <f t="shared" si="141"/>
        <v>7719617.2270429255</v>
      </c>
      <c r="Z1002" s="257">
        <f t="shared" si="141"/>
        <v>708690.28831812041</v>
      </c>
      <c r="AA1002" s="257">
        <f t="shared" si="141"/>
        <v>1755769.3892232387</v>
      </c>
      <c r="AB1002" s="257">
        <f t="shared" si="141"/>
        <v>4350953.905795184</v>
      </c>
      <c r="AC1002" s="257">
        <f t="shared" si="141"/>
        <v>588943.94826910109</v>
      </c>
      <c r="AD1002" s="257">
        <f t="shared" si="141"/>
        <v>4311515.1520285383</v>
      </c>
      <c r="AE1002" s="257">
        <f t="shared" si="141"/>
        <v>2364709.2853406952</v>
      </c>
      <c r="AF1002" s="257">
        <f t="shared" si="131"/>
        <v>4417624.6948039234</v>
      </c>
      <c r="AG1002" s="257">
        <f t="shared" si="141"/>
        <v>415561.35943638306</v>
      </c>
      <c r="AH1002" s="257">
        <f t="shared" si="141"/>
        <v>790331.52529304742</v>
      </c>
      <c r="AI1002" s="257">
        <f t="shared" si="141"/>
        <v>2594344.1307417979</v>
      </c>
      <c r="AJ1002" s="676">
        <f t="shared" si="141"/>
        <v>838993.05472755036</v>
      </c>
    </row>
    <row r="1003" spans="1:36" ht="15" customHeight="1" x14ac:dyDescent="0.2">
      <c r="A1003" s="33"/>
      <c r="B1003" s="213"/>
      <c r="C1003" s="213"/>
      <c r="D1003" s="213" t="s">
        <v>559</v>
      </c>
      <c r="E1003" s="213"/>
      <c r="F1003" s="213"/>
      <c r="G1003" s="257">
        <f t="shared" si="128"/>
        <v>804.83470573285354</v>
      </c>
      <c r="H1003" s="257">
        <f t="shared" ref="H1003:O1003" si="142">IF(H$970=0,H486,IF(H$970=1,H589,IF(H$970=2,H692,IF(H$970=3,H795,IF(H$970=4,H898,H486)))))/H$971</f>
        <v>42440.224766463456</v>
      </c>
      <c r="I1003" s="257">
        <f t="shared" si="142"/>
        <v>2636.6104393059345</v>
      </c>
      <c r="J1003" s="257">
        <f t="shared" si="142"/>
        <v>4282.1221115614017</v>
      </c>
      <c r="K1003" s="257">
        <f t="shared" si="142"/>
        <v>29562.873645507356</v>
      </c>
      <c r="L1003" s="257">
        <f t="shared" si="142"/>
        <v>4664.1739988878826</v>
      </c>
      <c r="M1003" s="257">
        <f t="shared" si="142"/>
        <v>23282.594566630116</v>
      </c>
      <c r="N1003" s="257">
        <f t="shared" si="142"/>
        <v>3645.241035244946</v>
      </c>
      <c r="O1003" s="257">
        <f t="shared" si="142"/>
        <v>79786.482090570527</v>
      </c>
      <c r="P1003" s="257">
        <f t="shared" ref="P1003:AJ1003" si="143">IF(P$970=0,P486,IF(P$970=1,P589,IF(P$970=2,P692,IF(P$970=3,P795,IF(P$970=4,P898,P486)))))/P$971</f>
        <v>18920.778135881377</v>
      </c>
      <c r="Q1003" s="257">
        <f t="shared" si="143"/>
        <v>36589.218597172687</v>
      </c>
      <c r="R1003" s="257">
        <f t="shared" si="143"/>
        <v>20851.378546961023</v>
      </c>
      <c r="S1003" s="257">
        <f t="shared" si="143"/>
        <v>30340.573463092493</v>
      </c>
      <c r="T1003" s="257">
        <f t="shared" si="143"/>
        <v>27345.243519594384</v>
      </c>
      <c r="U1003" s="257">
        <f t="shared" si="143"/>
        <v>85782.520976096843</v>
      </c>
      <c r="V1003" s="257">
        <f t="shared" si="143"/>
        <v>142076.99114224676</v>
      </c>
      <c r="W1003" s="257">
        <f t="shared" si="143"/>
        <v>117942.99683138594</v>
      </c>
      <c r="X1003" s="257">
        <f t="shared" si="143"/>
        <v>4282.1221115614017</v>
      </c>
      <c r="Y1003" s="257">
        <f t="shared" si="143"/>
        <v>130863.69116353733</v>
      </c>
      <c r="Z1003" s="257">
        <f t="shared" si="143"/>
        <v>16407.929110907724</v>
      </c>
      <c r="AA1003" s="257">
        <f t="shared" si="143"/>
        <v>51216.19258060088</v>
      </c>
      <c r="AB1003" s="257">
        <f t="shared" si="143"/>
        <v>36209.029834379333</v>
      </c>
      <c r="AC1003" s="257">
        <f t="shared" si="143"/>
        <v>-1.1502959134254904</v>
      </c>
      <c r="AD1003" s="257">
        <f t="shared" si="143"/>
        <v>152171.95932102573</v>
      </c>
      <c r="AE1003" s="257">
        <f t="shared" si="143"/>
        <v>50040.878000055163</v>
      </c>
      <c r="AF1003" s="257">
        <f t="shared" si="131"/>
        <v>6585.3588604488032</v>
      </c>
      <c r="AG1003" s="257">
        <f t="shared" si="143"/>
        <v>390313.8531740504</v>
      </c>
      <c r="AH1003" s="257">
        <f t="shared" si="143"/>
        <v>380926.39587188885</v>
      </c>
      <c r="AI1003" s="257">
        <f t="shared" si="143"/>
        <v>4363.810172255251</v>
      </c>
      <c r="AJ1003" s="676">
        <f t="shared" si="143"/>
        <v>15259.423689320014</v>
      </c>
    </row>
    <row r="1004" spans="1:36" ht="15" customHeight="1" x14ac:dyDescent="0.2">
      <c r="A1004" s="33"/>
      <c r="B1004" s="210"/>
      <c r="C1004" s="210"/>
      <c r="D1004" s="210" t="s">
        <v>181</v>
      </c>
      <c r="E1004" s="210"/>
      <c r="F1004" s="210"/>
      <c r="G1004" s="257">
        <f t="shared" si="128"/>
        <v>0</v>
      </c>
      <c r="H1004" s="257">
        <f t="shared" ref="H1004:O1004" si="144">IF(H$970=0,H487,IF(H$970=1,H590,IF(H$970=2,H693,IF(H$970=3,H796,IF(H$970=4,H899,H487)))))/H$971</f>
        <v>0</v>
      </c>
      <c r="I1004" s="257">
        <f t="shared" si="144"/>
        <v>0</v>
      </c>
      <c r="J1004" s="257">
        <f t="shared" si="144"/>
        <v>0</v>
      </c>
      <c r="K1004" s="257">
        <f t="shared" si="144"/>
        <v>0</v>
      </c>
      <c r="L1004" s="257">
        <f t="shared" si="144"/>
        <v>0</v>
      </c>
      <c r="M1004" s="257">
        <f t="shared" si="144"/>
        <v>0</v>
      </c>
      <c r="N1004" s="257">
        <f t="shared" si="144"/>
        <v>0</v>
      </c>
      <c r="O1004" s="257">
        <f t="shared" si="144"/>
        <v>0</v>
      </c>
      <c r="P1004" s="257">
        <f t="shared" ref="P1004:AJ1004" si="145">IF(P$970=0,P487,IF(P$970=1,P590,IF(P$970=2,P693,IF(P$970=3,P796,IF(P$970=4,P899,P487)))))/P$971</f>
        <v>0</v>
      </c>
      <c r="Q1004" s="257">
        <f t="shared" si="145"/>
        <v>0</v>
      </c>
      <c r="R1004" s="257">
        <f t="shared" si="145"/>
        <v>0</v>
      </c>
      <c r="S1004" s="257">
        <f t="shared" si="145"/>
        <v>0</v>
      </c>
      <c r="T1004" s="257">
        <f t="shared" si="145"/>
        <v>0</v>
      </c>
      <c r="U1004" s="257">
        <f t="shared" si="145"/>
        <v>0</v>
      </c>
      <c r="V1004" s="257">
        <f t="shared" si="145"/>
        <v>0</v>
      </c>
      <c r="W1004" s="257">
        <f t="shared" si="145"/>
        <v>0</v>
      </c>
      <c r="X1004" s="257">
        <f t="shared" si="145"/>
        <v>0</v>
      </c>
      <c r="Y1004" s="257">
        <f t="shared" si="145"/>
        <v>0</v>
      </c>
      <c r="Z1004" s="257">
        <f t="shared" si="145"/>
        <v>0</v>
      </c>
      <c r="AA1004" s="257">
        <f t="shared" si="145"/>
        <v>0</v>
      </c>
      <c r="AB1004" s="257">
        <f t="shared" si="145"/>
        <v>0</v>
      </c>
      <c r="AC1004" s="257">
        <f t="shared" si="145"/>
        <v>0</v>
      </c>
      <c r="AD1004" s="257">
        <f t="shared" si="145"/>
        <v>0</v>
      </c>
      <c r="AE1004" s="257">
        <f t="shared" si="145"/>
        <v>0</v>
      </c>
      <c r="AF1004" s="257">
        <f t="shared" si="131"/>
        <v>0</v>
      </c>
      <c r="AG1004" s="257">
        <f t="shared" si="145"/>
        <v>0</v>
      </c>
      <c r="AH1004" s="257">
        <f t="shared" si="145"/>
        <v>0</v>
      </c>
      <c r="AI1004" s="257">
        <f t="shared" si="145"/>
        <v>0</v>
      </c>
      <c r="AJ1004" s="676">
        <f t="shared" si="145"/>
        <v>0</v>
      </c>
    </row>
    <row r="1005" spans="1:36" ht="15" customHeight="1" x14ac:dyDescent="0.2">
      <c r="A1005" s="33"/>
      <c r="B1005" s="213"/>
      <c r="C1005" s="213"/>
      <c r="D1005" s="213" t="s">
        <v>182</v>
      </c>
      <c r="E1005" s="213"/>
      <c r="F1005" s="213"/>
      <c r="G1005" s="257">
        <f t="shared" si="128"/>
        <v>37808.526697878755</v>
      </c>
      <c r="H1005" s="257">
        <f t="shared" ref="H1005:O1005" si="146">IF(H$970=0,H488,IF(H$970=1,H591,IF(H$970=2,H694,IF(H$970=3,H797,IF(H$970=4,H900,H488)))))/H$971</f>
        <v>0</v>
      </c>
      <c r="I1005" s="257">
        <f t="shared" si="146"/>
        <v>15585.72733972525</v>
      </c>
      <c r="J1005" s="257">
        <f t="shared" si="146"/>
        <v>0</v>
      </c>
      <c r="K1005" s="257">
        <f t="shared" si="146"/>
        <v>0</v>
      </c>
      <c r="L1005" s="257">
        <f t="shared" si="146"/>
        <v>18322.08183912027</v>
      </c>
      <c r="M1005" s="257">
        <f t="shared" si="146"/>
        <v>0</v>
      </c>
      <c r="N1005" s="257">
        <f t="shared" si="146"/>
        <v>4060.5838853641617</v>
      </c>
      <c r="O1005" s="257">
        <f t="shared" si="146"/>
        <v>0</v>
      </c>
      <c r="P1005" s="257">
        <f t="shared" ref="P1005:AJ1005" si="147">IF(P$970=0,P488,IF(P$970=1,P591,IF(P$970=2,P694,IF(P$970=3,P797,IF(P$970=4,P900,P488)))))/P$971</f>
        <v>0</v>
      </c>
      <c r="Q1005" s="257">
        <f t="shared" si="147"/>
        <v>39645.430786671561</v>
      </c>
      <c r="R1005" s="257">
        <f t="shared" si="147"/>
        <v>0</v>
      </c>
      <c r="S1005" s="257">
        <f t="shared" si="147"/>
        <v>0</v>
      </c>
      <c r="T1005" s="257">
        <f t="shared" si="147"/>
        <v>0</v>
      </c>
      <c r="U1005" s="257">
        <f t="shared" si="147"/>
        <v>0</v>
      </c>
      <c r="V1005" s="257">
        <f t="shared" si="147"/>
        <v>0</v>
      </c>
      <c r="W1005" s="257">
        <f t="shared" si="147"/>
        <v>0</v>
      </c>
      <c r="X1005" s="257">
        <f t="shared" si="147"/>
        <v>0</v>
      </c>
      <c r="Y1005" s="257">
        <f t="shared" si="147"/>
        <v>0</v>
      </c>
      <c r="Z1005" s="257">
        <f t="shared" si="147"/>
        <v>0</v>
      </c>
      <c r="AA1005" s="257">
        <f t="shared" si="147"/>
        <v>0</v>
      </c>
      <c r="AB1005" s="257">
        <f t="shared" si="147"/>
        <v>0</v>
      </c>
      <c r="AC1005" s="257">
        <f t="shared" si="147"/>
        <v>0</v>
      </c>
      <c r="AD1005" s="257">
        <f t="shared" si="147"/>
        <v>0</v>
      </c>
      <c r="AE1005" s="257">
        <f t="shared" si="147"/>
        <v>0</v>
      </c>
      <c r="AF1005" s="257">
        <f t="shared" si="131"/>
        <v>0</v>
      </c>
      <c r="AG1005" s="257">
        <f t="shared" si="147"/>
        <v>0</v>
      </c>
      <c r="AH1005" s="257">
        <f t="shared" si="147"/>
        <v>0</v>
      </c>
      <c r="AI1005" s="257">
        <f t="shared" si="147"/>
        <v>0</v>
      </c>
      <c r="AJ1005" s="676">
        <f t="shared" si="147"/>
        <v>0</v>
      </c>
    </row>
    <row r="1006" spans="1:36" ht="15" customHeight="1" x14ac:dyDescent="0.2">
      <c r="A1006" s="33"/>
      <c r="B1006" s="210"/>
      <c r="C1006" s="210"/>
      <c r="D1006" s="210"/>
      <c r="E1006" s="210"/>
      <c r="F1006" s="210"/>
      <c r="G1006" s="258"/>
      <c r="H1006" s="258"/>
      <c r="I1006" s="258"/>
      <c r="J1006" s="258"/>
      <c r="K1006" s="258"/>
      <c r="L1006" s="258"/>
      <c r="M1006" s="258"/>
      <c r="N1006" s="258"/>
      <c r="O1006" s="258"/>
      <c r="P1006" s="258"/>
      <c r="Q1006" s="258"/>
      <c r="R1006" s="258"/>
      <c r="S1006" s="258"/>
      <c r="T1006" s="258"/>
      <c r="U1006" s="258"/>
      <c r="V1006" s="258"/>
      <c r="W1006" s="258"/>
      <c r="X1006" s="258"/>
      <c r="Y1006" s="258"/>
      <c r="Z1006" s="258"/>
      <c r="AA1006" s="258"/>
      <c r="AB1006" s="258"/>
      <c r="AC1006" s="258"/>
      <c r="AD1006" s="258"/>
      <c r="AE1006" s="258"/>
      <c r="AF1006" s="258"/>
      <c r="AG1006" s="258"/>
      <c r="AH1006" s="258"/>
      <c r="AI1006" s="258"/>
      <c r="AJ1006" s="678"/>
    </row>
    <row r="1007" spans="1:36" ht="15" customHeight="1" x14ac:dyDescent="0.2">
      <c r="A1007" s="33"/>
      <c r="B1007" s="219"/>
      <c r="C1007" s="219"/>
      <c r="D1007" s="219" t="s">
        <v>560</v>
      </c>
      <c r="E1007" s="219"/>
      <c r="F1007" s="219"/>
      <c r="G1007" s="253"/>
      <c r="H1007" s="253"/>
      <c r="I1007" s="253"/>
      <c r="J1007" s="253"/>
      <c r="K1007" s="253"/>
      <c r="L1007" s="253"/>
      <c r="M1007" s="253"/>
      <c r="N1007" s="253"/>
      <c r="O1007" s="253"/>
      <c r="P1007" s="253"/>
      <c r="Q1007" s="253"/>
      <c r="R1007" s="253"/>
      <c r="S1007" s="253"/>
      <c r="T1007" s="253"/>
      <c r="U1007" s="253"/>
      <c r="V1007" s="253"/>
      <c r="W1007" s="253"/>
      <c r="X1007" s="253"/>
      <c r="Y1007" s="253"/>
      <c r="Z1007" s="253"/>
      <c r="AA1007" s="253"/>
      <c r="AB1007" s="253"/>
      <c r="AC1007" s="253"/>
      <c r="AD1007" s="253"/>
      <c r="AE1007" s="253"/>
      <c r="AF1007" s="253"/>
      <c r="AG1007" s="253"/>
      <c r="AH1007" s="253"/>
      <c r="AI1007" s="253"/>
      <c r="AJ1007" s="679"/>
    </row>
    <row r="1008" spans="1:36" ht="15" customHeight="1" x14ac:dyDescent="0.2">
      <c r="A1008" s="33"/>
      <c r="B1008" s="207"/>
      <c r="C1008" s="207"/>
      <c r="D1008" s="207" t="s">
        <v>561</v>
      </c>
      <c r="E1008" s="207"/>
      <c r="F1008" s="207"/>
      <c r="G1008" s="254"/>
      <c r="H1008" s="254"/>
      <c r="I1008" s="254"/>
      <c r="J1008" s="254"/>
      <c r="K1008" s="254"/>
      <c r="L1008" s="254"/>
      <c r="M1008" s="254"/>
      <c r="N1008" s="254"/>
      <c r="O1008" s="254"/>
      <c r="P1008" s="254"/>
      <c r="Q1008" s="254"/>
      <c r="R1008" s="254"/>
      <c r="S1008" s="254"/>
      <c r="T1008" s="254"/>
      <c r="U1008" s="254"/>
      <c r="V1008" s="254"/>
      <c r="W1008" s="254"/>
      <c r="X1008" s="254"/>
      <c r="Y1008" s="254"/>
      <c r="Z1008" s="254"/>
      <c r="AA1008" s="254"/>
      <c r="AB1008" s="254"/>
      <c r="AC1008" s="254"/>
      <c r="AD1008" s="254"/>
      <c r="AE1008" s="254"/>
      <c r="AF1008" s="254"/>
      <c r="AG1008" s="254"/>
      <c r="AH1008" s="254"/>
      <c r="AI1008" s="254"/>
      <c r="AJ1008" s="680"/>
    </row>
    <row r="1009" spans="1:36" ht="15" customHeight="1" x14ac:dyDescent="0.2">
      <c r="A1009" s="33"/>
      <c r="B1009" s="206"/>
      <c r="C1009" s="206"/>
      <c r="D1009" s="206" t="s">
        <v>562</v>
      </c>
      <c r="E1009" s="206"/>
      <c r="F1009" s="206"/>
      <c r="G1009" s="255" t="str">
        <f t="shared" ref="G1009" si="148">IF(G$970=0,G492,IF(G$970=1,G595,IF(G$970=2,G698,IF(G$970=3,G801,IF(G$970=4,G904,G492)))))</f>
        <v>CO2eq footprint</v>
      </c>
      <c r="H1009" s="255" t="str">
        <f t="shared" ref="H1009:O1009" si="149">IF(H$970=0,H492,IF(H$970=1,H595,IF(H$970=2,H698,IF(H$970=3,H801,IF(H$970=4,H904,H492)))))</f>
        <v>CO2eq footprint</v>
      </c>
      <c r="I1009" s="255" t="str">
        <f t="shared" si="149"/>
        <v>CO2eq footprint</v>
      </c>
      <c r="J1009" s="255" t="str">
        <f t="shared" si="149"/>
        <v>CO2eq footprint</v>
      </c>
      <c r="K1009" s="255" t="str">
        <f t="shared" si="149"/>
        <v>CO2eq footprint</v>
      </c>
      <c r="L1009" s="255" t="str">
        <f t="shared" si="149"/>
        <v>CO2eq footprint</v>
      </c>
      <c r="M1009" s="255" t="str">
        <f t="shared" si="149"/>
        <v>CO2eq footprint</v>
      </c>
      <c r="N1009" s="255" t="str">
        <f t="shared" si="149"/>
        <v>CO2eq footprint</v>
      </c>
      <c r="O1009" s="255" t="str">
        <f t="shared" si="149"/>
        <v>CO2eq footprint</v>
      </c>
      <c r="P1009" s="255" t="str">
        <f t="shared" ref="P1009:AJ1009" si="150">IF(P$970=0,P492,IF(P$970=1,P595,IF(P$970=2,P698,IF(P$970=3,P801,IF(P$970=4,P904,P492)))))</f>
        <v>CO2eq footprint</v>
      </c>
      <c r="Q1009" s="255" t="str">
        <f t="shared" si="150"/>
        <v>CO2eq footprint</v>
      </c>
      <c r="R1009" s="255" t="str">
        <f t="shared" si="150"/>
        <v>CO2eq footprint</v>
      </c>
      <c r="S1009" s="255" t="str">
        <f t="shared" si="150"/>
        <v>CO2eq footprint</v>
      </c>
      <c r="T1009" s="255" t="str">
        <f t="shared" si="150"/>
        <v>CO2eq footprint</v>
      </c>
      <c r="U1009" s="255" t="str">
        <f t="shared" si="150"/>
        <v>CO2eq footprint</v>
      </c>
      <c r="V1009" s="255" t="str">
        <f t="shared" si="150"/>
        <v>CO2eq footprint</v>
      </c>
      <c r="W1009" s="255" t="str">
        <f t="shared" si="150"/>
        <v>CO2eq footprint</v>
      </c>
      <c r="X1009" s="255" t="str">
        <f t="shared" si="150"/>
        <v>CO2eq footprint</v>
      </c>
      <c r="Y1009" s="255" t="str">
        <f t="shared" si="150"/>
        <v>CO2eq footprint</v>
      </c>
      <c r="Z1009" s="255" t="str">
        <f t="shared" si="150"/>
        <v>CO2eq footprint</v>
      </c>
      <c r="AA1009" s="255" t="str">
        <f t="shared" si="150"/>
        <v>CO2eq footprint</v>
      </c>
      <c r="AB1009" s="255" t="str">
        <f t="shared" si="150"/>
        <v>CO2eq footprint</v>
      </c>
      <c r="AC1009" s="255" t="str">
        <f t="shared" si="150"/>
        <v>CO2eq footprint</v>
      </c>
      <c r="AD1009" s="255" t="str">
        <f t="shared" si="150"/>
        <v>CO2eq footprint</v>
      </c>
      <c r="AE1009" s="255" t="str">
        <f t="shared" si="150"/>
        <v>CO2eq footprint</v>
      </c>
      <c r="AF1009" s="255" t="str">
        <f>IF(AF$970=0,AF492,IF(AF$970=1,AF595,IF(AF$970=2,AF698,IF(AF$970=3,AF801,IF(AF$970=4,AF904,AF492)))))</f>
        <v>CO2eq footprint</v>
      </c>
      <c r="AG1009" s="255" t="str">
        <f t="shared" si="150"/>
        <v>CO2eq footprint</v>
      </c>
      <c r="AH1009" s="255" t="str">
        <f t="shared" si="150"/>
        <v>CO2eq footprint</v>
      </c>
      <c r="AI1009" s="255" t="str">
        <f t="shared" si="150"/>
        <v>CO2eq footprint</v>
      </c>
      <c r="AJ1009" s="681" t="str">
        <f t="shared" si="150"/>
        <v>CO2eq footprint</v>
      </c>
    </row>
    <row r="1010" spans="1:36" ht="15" customHeight="1" x14ac:dyDescent="0.2">
      <c r="A1010" s="33"/>
      <c r="B1010" s="205"/>
      <c r="C1010" s="205"/>
      <c r="D1010" s="205" t="s">
        <v>563</v>
      </c>
      <c r="E1010" s="205"/>
      <c r="F1010" s="205"/>
      <c r="G1010" s="256" t="str">
        <f t="shared" ref="G1010" si="151">IF(G$970=0,G493,IF(G$970=1,G596,IF(G$970=2,G699,IF(G$970=3,G802,IF(G$970=4,G905,G493)))))</f>
        <v>kg CO2eq/bbl crude</v>
      </c>
      <c r="H1010" s="256" t="str">
        <f t="shared" ref="H1010:O1010" si="152">IF(H$970=0,H493,IF(H$970=1,H596,IF(H$970=2,H699,IF(H$970=3,H802,IF(H$970=4,H905,H493)))))</f>
        <v>kg CO2eq/bbl crude</v>
      </c>
      <c r="I1010" s="256" t="str">
        <f t="shared" si="152"/>
        <v>kg CO2eq/bbl crude</v>
      </c>
      <c r="J1010" s="256" t="str">
        <f t="shared" si="152"/>
        <v>kg CO2eq/bbl crude</v>
      </c>
      <c r="K1010" s="256" t="str">
        <f t="shared" si="152"/>
        <v>kg CO2eq/bbl crude</v>
      </c>
      <c r="L1010" s="256" t="str">
        <f t="shared" si="152"/>
        <v>kg CO2eq/bbl crude</v>
      </c>
      <c r="M1010" s="256" t="str">
        <f t="shared" si="152"/>
        <v>kg CO2eq/bbl crude</v>
      </c>
      <c r="N1010" s="256" t="str">
        <f t="shared" si="152"/>
        <v>kg CO2eq/bbl crude</v>
      </c>
      <c r="O1010" s="256" t="str">
        <f t="shared" si="152"/>
        <v>kg CO2eq/bbl crude</v>
      </c>
      <c r="P1010" s="256" t="str">
        <f t="shared" ref="P1010:AJ1010" si="153">IF(P$970=0,P493,IF(P$970=1,P596,IF(P$970=2,P699,IF(P$970=3,P802,IF(P$970=4,P905,P493)))))</f>
        <v>kg CO2eq/bbl crude</v>
      </c>
      <c r="Q1010" s="256" t="str">
        <f t="shared" si="153"/>
        <v>kg CO2eq/bbl crude</v>
      </c>
      <c r="R1010" s="256" t="str">
        <f t="shared" si="153"/>
        <v>kg CO2eq/bbl crude</v>
      </c>
      <c r="S1010" s="256" t="str">
        <f t="shared" si="153"/>
        <v>kg CO2eq/bbl crude</v>
      </c>
      <c r="T1010" s="256" t="str">
        <f t="shared" si="153"/>
        <v>kg CO2eq/bbl crude</v>
      </c>
      <c r="U1010" s="256" t="str">
        <f t="shared" si="153"/>
        <v>kg CO2eq/bbl crude</v>
      </c>
      <c r="V1010" s="256" t="str">
        <f t="shared" si="153"/>
        <v>kg CO2eq/bbl crude</v>
      </c>
      <c r="W1010" s="256" t="str">
        <f t="shared" si="153"/>
        <v>kg CO2eq/bbl crude</v>
      </c>
      <c r="X1010" s="256" t="str">
        <f t="shared" si="153"/>
        <v>kg CO2eq/bbl crude</v>
      </c>
      <c r="Y1010" s="256" t="str">
        <f t="shared" si="153"/>
        <v>kg CO2eq/bbl crude</v>
      </c>
      <c r="Z1010" s="256" t="str">
        <f t="shared" si="153"/>
        <v>kg CO2eq/bbl crude</v>
      </c>
      <c r="AA1010" s="256" t="str">
        <f t="shared" si="153"/>
        <v>kg CO2eq/bbl crude</v>
      </c>
      <c r="AB1010" s="256" t="str">
        <f t="shared" si="153"/>
        <v>kg CO2eq/bbl crude</v>
      </c>
      <c r="AC1010" s="256" t="str">
        <f t="shared" si="153"/>
        <v>kg CO2eq/bbl crude</v>
      </c>
      <c r="AD1010" s="256" t="str">
        <f t="shared" si="153"/>
        <v>kg CO2eq/bbl crude</v>
      </c>
      <c r="AE1010" s="256" t="str">
        <f t="shared" si="153"/>
        <v>kg CO2eq/bbl crude</v>
      </c>
      <c r="AF1010" s="256" t="str">
        <f>IF(AF$970=0,AF493,IF(AF$970=1,AF596,IF(AF$970=2,AF699,IF(AF$970=3,AF802,IF(AF$970=4,AF905,AF493)))))</f>
        <v>kg CO2eq/bbl crude</v>
      </c>
      <c r="AG1010" s="256" t="str">
        <f t="shared" si="153"/>
        <v>kg CO2eq/bbl crude</v>
      </c>
      <c r="AH1010" s="256" t="str">
        <f t="shared" si="153"/>
        <v>kg CO2eq/bbl crude</v>
      </c>
      <c r="AI1010" s="256" t="str">
        <f t="shared" si="153"/>
        <v>kg CO2eq/bbl crude</v>
      </c>
      <c r="AJ1010" s="682" t="str">
        <f t="shared" si="153"/>
        <v>kg CO2eq/bbl crude</v>
      </c>
    </row>
    <row r="1011" spans="1:36" ht="15" customHeight="1" x14ac:dyDescent="0.2">
      <c r="A1011" s="33"/>
      <c r="B1011" s="203"/>
      <c r="C1011" s="203"/>
      <c r="D1011" s="203" t="s">
        <v>28</v>
      </c>
      <c r="E1011" s="203"/>
      <c r="F1011" s="203"/>
      <c r="G1011" s="259"/>
      <c r="H1011" s="259"/>
      <c r="I1011" s="259"/>
      <c r="J1011" s="259"/>
      <c r="K1011" s="259"/>
      <c r="L1011" s="259"/>
      <c r="M1011" s="259"/>
      <c r="N1011" s="259"/>
      <c r="O1011" s="259"/>
      <c r="P1011" s="259"/>
      <c r="Q1011" s="259"/>
      <c r="R1011" s="259"/>
      <c r="S1011" s="259"/>
      <c r="T1011" s="259"/>
      <c r="U1011" s="259"/>
      <c r="V1011" s="259"/>
      <c r="W1011" s="259"/>
      <c r="X1011" s="259"/>
      <c r="Y1011" s="259"/>
      <c r="Z1011" s="259"/>
      <c r="AA1011" s="259"/>
      <c r="AB1011" s="259"/>
      <c r="AC1011" s="259"/>
      <c r="AD1011" s="259"/>
      <c r="AE1011" s="259"/>
      <c r="AF1011" s="259"/>
      <c r="AG1011" s="259"/>
      <c r="AH1011" s="259"/>
      <c r="AI1011" s="259"/>
      <c r="AJ1011" s="683"/>
    </row>
    <row r="1012" spans="1:36" ht="15" customHeight="1" x14ac:dyDescent="0.2">
      <c r="A1012" s="33"/>
      <c r="B1012" s="201"/>
      <c r="C1012" s="201"/>
      <c r="D1012" s="201" t="s">
        <v>15</v>
      </c>
      <c r="E1012" s="201"/>
      <c r="F1012" s="201"/>
      <c r="G1012" s="257">
        <f t="shared" ref="G1012" si="154">IF(G$970=0,G495,IF(G$970=1,G598,IF(G$970=2,G701,IF(G$970=3,G804,IF(G$970=4,G907,G495)))))/G$971</f>
        <v>0</v>
      </c>
      <c r="H1012" s="257">
        <f t="shared" ref="H1012:O1012" si="155">IF(H$970=0,H495,IF(H$970=1,H598,IF(H$970=2,H701,IF(H$970=3,H804,IF(H$970=4,H907,H495)))))/H$971</f>
        <v>0</v>
      </c>
      <c r="I1012" s="257">
        <f t="shared" si="155"/>
        <v>0</v>
      </c>
      <c r="J1012" s="257">
        <f t="shared" si="155"/>
        <v>0</v>
      </c>
      <c r="K1012" s="257">
        <f t="shared" si="155"/>
        <v>0</v>
      </c>
      <c r="L1012" s="257">
        <f t="shared" si="155"/>
        <v>0</v>
      </c>
      <c r="M1012" s="257">
        <f t="shared" si="155"/>
        <v>0</v>
      </c>
      <c r="N1012" s="257">
        <f t="shared" si="155"/>
        <v>0</v>
      </c>
      <c r="O1012" s="257">
        <f t="shared" si="155"/>
        <v>0</v>
      </c>
      <c r="P1012" s="257">
        <f t="shared" ref="P1012:AJ1012" si="156">IF(P$970=0,P495,IF(P$970=1,P598,IF(P$970=2,P701,IF(P$970=3,P804,IF(P$970=4,P907,P495)))))/P$971</f>
        <v>0</v>
      </c>
      <c r="Q1012" s="257">
        <f t="shared" si="156"/>
        <v>0</v>
      </c>
      <c r="R1012" s="257">
        <f t="shared" si="156"/>
        <v>0</v>
      </c>
      <c r="S1012" s="257">
        <f t="shared" si="156"/>
        <v>0</v>
      </c>
      <c r="T1012" s="257">
        <f t="shared" si="156"/>
        <v>0</v>
      </c>
      <c r="U1012" s="257">
        <f t="shared" si="156"/>
        <v>0</v>
      </c>
      <c r="V1012" s="257">
        <f t="shared" si="156"/>
        <v>0</v>
      </c>
      <c r="W1012" s="257">
        <f t="shared" si="156"/>
        <v>0</v>
      </c>
      <c r="X1012" s="257">
        <f t="shared" si="156"/>
        <v>0</v>
      </c>
      <c r="Y1012" s="257">
        <f t="shared" si="156"/>
        <v>0</v>
      </c>
      <c r="Z1012" s="257">
        <f t="shared" si="156"/>
        <v>0</v>
      </c>
      <c r="AA1012" s="257">
        <f t="shared" si="156"/>
        <v>0</v>
      </c>
      <c r="AB1012" s="257">
        <f t="shared" si="156"/>
        <v>0</v>
      </c>
      <c r="AC1012" s="257">
        <f t="shared" si="156"/>
        <v>0</v>
      </c>
      <c r="AD1012" s="257">
        <f t="shared" si="156"/>
        <v>0</v>
      </c>
      <c r="AE1012" s="257">
        <f t="shared" si="156"/>
        <v>0</v>
      </c>
      <c r="AF1012" s="257">
        <f>IF(AF$970=0,AF495,IF(AF$970=1,AF598,IF(AF$970=2,AF701,IF(AF$970=3,AF804,IF(AF$970=4,AF907,AF495)))))/AF$971</f>
        <v>0</v>
      </c>
      <c r="AG1012" s="257">
        <f t="shared" si="156"/>
        <v>0</v>
      </c>
      <c r="AH1012" s="257">
        <f t="shared" si="156"/>
        <v>0</v>
      </c>
      <c r="AI1012" s="257">
        <f t="shared" si="156"/>
        <v>0</v>
      </c>
      <c r="AJ1012" s="676">
        <f t="shared" si="156"/>
        <v>0</v>
      </c>
    </row>
    <row r="1013" spans="1:36" ht="15" customHeight="1" x14ac:dyDescent="0.2">
      <c r="A1013" s="33"/>
      <c r="B1013" s="203"/>
      <c r="C1013" s="203"/>
      <c r="D1013" s="203" t="s">
        <v>29</v>
      </c>
      <c r="E1013" s="203"/>
      <c r="F1013" s="203"/>
      <c r="G1013" s="259"/>
      <c r="H1013" s="259"/>
      <c r="I1013" s="259"/>
      <c r="J1013" s="259"/>
      <c r="K1013" s="259"/>
      <c r="L1013" s="259"/>
      <c r="M1013" s="259"/>
      <c r="N1013" s="259"/>
      <c r="O1013" s="259"/>
      <c r="P1013" s="259"/>
      <c r="Q1013" s="259"/>
      <c r="R1013" s="259"/>
      <c r="S1013" s="259"/>
      <c r="T1013" s="259"/>
      <c r="U1013" s="259"/>
      <c r="V1013" s="259"/>
      <c r="W1013" s="259"/>
      <c r="X1013" s="259"/>
      <c r="Y1013" s="259"/>
      <c r="Z1013" s="259"/>
      <c r="AA1013" s="259"/>
      <c r="AB1013" s="259"/>
      <c r="AC1013" s="259"/>
      <c r="AD1013" s="259"/>
      <c r="AE1013" s="259"/>
      <c r="AF1013" s="259"/>
      <c r="AG1013" s="259"/>
      <c r="AH1013" s="259"/>
      <c r="AI1013" s="259"/>
      <c r="AJ1013" s="683"/>
    </row>
    <row r="1014" spans="1:36" ht="15" customHeight="1" x14ac:dyDescent="0.2">
      <c r="A1014" s="33"/>
      <c r="B1014" s="216"/>
      <c r="C1014" s="216"/>
      <c r="D1014" s="216" t="s">
        <v>30</v>
      </c>
      <c r="E1014" s="216"/>
      <c r="F1014" s="216"/>
      <c r="G1014" s="257">
        <f>IF(G$970=0,G497,IF(G$970=1,G600,IF(G$970=2,G703,IF(G$970=3,G806,IF(G$970=4,G909,G497)))))/G$971</f>
        <v>2.5469601583463648</v>
      </c>
      <c r="H1014" s="257">
        <f t="shared" ref="H1014:N1014" si="157">IF(H$970=0,H497,IF(H$970=1,H600,IF(H$970=2,H703,IF(H$970=3,H806,IF(H$970=4,H909,H497)))))/H$971</f>
        <v>4.031076147033942</v>
      </c>
      <c r="I1014" s="257">
        <f t="shared" si="157"/>
        <v>2.7492304412851301</v>
      </c>
      <c r="J1014" s="257">
        <f t="shared" si="157"/>
        <v>3.5422486649299674</v>
      </c>
      <c r="K1014" s="257">
        <f t="shared" si="157"/>
        <v>7.8433897242065616</v>
      </c>
      <c r="L1014" s="257">
        <f t="shared" si="157"/>
        <v>3.5330670970303615</v>
      </c>
      <c r="M1014" s="257">
        <f t="shared" si="157"/>
        <v>10.968365668866118</v>
      </c>
      <c r="N1014" s="257">
        <f t="shared" si="157"/>
        <v>2.3990917327692314</v>
      </c>
      <c r="O1014" s="257">
        <f>IF(O$970=0,O497,IF(O$970=1,O600,IF(O$970=2,O703,IF(O$970=3,O806,IF(O$970=4,O909,O497)))))/O$971</f>
        <v>10.976097260365098</v>
      </c>
      <c r="P1014" s="257">
        <f t="shared" ref="P1014:U1014" si="158">IF(P$970=0,P497,IF(P$970=1,P600,IF(P$970=2,P703,IF(P$970=3,P806,IF(P$970=4,P909,P497)))))/P$971</f>
        <v>4.1515910261202551</v>
      </c>
      <c r="Q1014" s="257">
        <f t="shared" si="158"/>
        <v>3.8613125741223553</v>
      </c>
      <c r="R1014" s="257">
        <f t="shared" si="158"/>
        <v>3.7963538322598751</v>
      </c>
      <c r="S1014" s="257">
        <f t="shared" si="158"/>
        <v>4.0081551906857333</v>
      </c>
      <c r="T1014" s="257">
        <f t="shared" si="158"/>
        <v>6.4768353699184891</v>
      </c>
      <c r="U1014" s="257">
        <f t="shared" si="158"/>
        <v>4.8962759014999762</v>
      </c>
      <c r="V1014" s="257">
        <f>IF(V$970=0,V497,IF(V$970=1,V600,IF(V$970=2,V703,IF(V$970=3,V806,IF(V$970=4,V909,V497)))))/V$971</f>
        <v>4.8338189925572168</v>
      </c>
      <c r="W1014" s="257">
        <f t="shared" ref="W1014" si="159">IF(W$970=0,W497,IF(W$970=1,W600,IF(W$970=2,W703,IF(W$970=3,W806,IF(W$970=4,W909,W497)))))/W$971</f>
        <v>10.582850149835748</v>
      </c>
      <c r="X1014" s="257">
        <f>IF(X$970=0,X497,IF(X$970=1,X600,IF(X$970=2,X703,IF(X$970=3,X806,IF(X$970=4,X909,X497)))))/X$971</f>
        <v>3.5422486649299674</v>
      </c>
      <c r="Y1014" s="257">
        <f t="shared" ref="Y1014:AE1014" si="160">IF(Y$970=0,Y497,IF(Y$970=1,Y600,IF(Y$970=2,Y703,IF(Y$970=3,Y806,IF(Y$970=4,Y909,Y497)))))/Y$971</f>
        <v>3.6829287784788303</v>
      </c>
      <c r="Z1014" s="257">
        <f t="shared" si="160"/>
        <v>11.542296122658643</v>
      </c>
      <c r="AA1014" s="257">
        <f t="shared" si="160"/>
        <v>5.7587619390370328</v>
      </c>
      <c r="AB1014" s="257">
        <f t="shared" si="160"/>
        <v>4.0325396117121945</v>
      </c>
      <c r="AC1014" s="257">
        <f t="shared" si="160"/>
        <v>10.510014073731133</v>
      </c>
      <c r="AD1014" s="257">
        <f t="shared" si="160"/>
        <v>4.5479091218569847</v>
      </c>
      <c r="AE1014" s="257">
        <f t="shared" si="160"/>
        <v>5.4069947814988719</v>
      </c>
      <c r="AF1014" s="257">
        <f>IF(AF$970=0,AF497,IF(AF$970=1,AF600,IF(AF$970=2,AF703,IF(AF$970=3,AF806,IF(AF$970=4,AF909,AF497)))))/AF$971</f>
        <v>3.3919588839526305</v>
      </c>
      <c r="AG1014" s="257">
        <f>IF(AG$970=0,AG497,IF(AG$970=1,AG600,IF(AG$970=2,AG703,IF(AG$970=3,AG806,IF(AG$970=4,AG909,AG497)))))/AG$971</f>
        <v>9.5916804210403583</v>
      </c>
      <c r="AH1014" s="257">
        <f>IF(AH$970=0,AH497,IF(AH$970=1,AH600,IF(AH$970=2,AH703,IF(AH$970=3,AH806,IF(AH$970=4,AH909,AH497)))))/AH$971</f>
        <v>12.266764002927316</v>
      </c>
      <c r="AI1014" s="257">
        <f t="shared" ref="AI1014:AJ1014" si="161">IF(AI$970=0,AI497,IF(AI$970=1,AI600,IF(AI$970=2,AI703,IF(AI$970=3,AI806,IF(AI$970=4,AI909,AI497)))))/AI$971</f>
        <v>2.8398291302441354</v>
      </c>
      <c r="AJ1014" s="676">
        <f t="shared" si="161"/>
        <v>6.5373851187704206</v>
      </c>
    </row>
    <row r="1015" spans="1:36" ht="15" customHeight="1" x14ac:dyDescent="0.2">
      <c r="A1015" s="33"/>
      <c r="B1015" s="216"/>
      <c r="C1015" s="216"/>
      <c r="D1015" s="216" t="s">
        <v>31</v>
      </c>
      <c r="E1015" s="216"/>
      <c r="F1015" s="216"/>
      <c r="G1015" s="257"/>
      <c r="H1015" s="257"/>
      <c r="I1015" s="257"/>
      <c r="J1015" s="257"/>
      <c r="K1015" s="257"/>
      <c r="L1015" s="257"/>
      <c r="M1015" s="257"/>
      <c r="N1015" s="257"/>
      <c r="O1015" s="257"/>
      <c r="P1015" s="257"/>
      <c r="Q1015" s="257"/>
      <c r="R1015" s="257"/>
      <c r="S1015" s="257"/>
      <c r="T1015" s="257"/>
      <c r="U1015" s="257"/>
      <c r="V1015" s="257"/>
      <c r="W1015" s="257"/>
      <c r="X1015" s="257"/>
      <c r="Y1015" s="257"/>
      <c r="Z1015" s="257"/>
      <c r="AA1015" s="257"/>
      <c r="AB1015" s="257"/>
      <c r="AC1015" s="257"/>
      <c r="AD1015" s="257"/>
      <c r="AE1015" s="257"/>
      <c r="AF1015" s="257"/>
      <c r="AG1015" s="257"/>
      <c r="AH1015" s="257"/>
      <c r="AI1015" s="257"/>
      <c r="AJ1015" s="676"/>
    </row>
    <row r="1016" spans="1:36" ht="15" customHeight="1" x14ac:dyDescent="0.2">
      <c r="A1016" s="33"/>
      <c r="B1016" s="200"/>
      <c r="C1016" s="200"/>
      <c r="D1016" s="200" t="s">
        <v>872</v>
      </c>
      <c r="E1016" s="200"/>
      <c r="F1016" s="200"/>
      <c r="G1016" s="257">
        <f>IF(G$970=0,G499,IF(G$970=1,G602,IF(G$970=2,G705,IF(G$970=3,G808,IF(G$970=4,G911,G499)))))/G$971</f>
        <v>7.1443839343290678</v>
      </c>
      <c r="H1016" s="257">
        <f t="shared" ref="H1016:N1016" si="162">IF(H$970=0,H499,IF(H$970=1,H602,IF(H$970=2,H705,IF(H$970=3,H808,IF(H$970=4,H911,H499)))))/H$971</f>
        <v>8.4166644287670138</v>
      </c>
      <c r="I1016" s="257">
        <f t="shared" si="162"/>
        <v>5.5719408550376039</v>
      </c>
      <c r="J1016" s="257">
        <f t="shared" si="162"/>
        <v>6.4964466658394642</v>
      </c>
      <c r="K1016" s="257">
        <f t="shared" si="162"/>
        <v>18.996228103277492</v>
      </c>
      <c r="L1016" s="257">
        <f t="shared" si="162"/>
        <v>8.400827944834786</v>
      </c>
      <c r="M1016" s="257">
        <f t="shared" si="162"/>
        <v>23.862211288968862</v>
      </c>
      <c r="N1016" s="257">
        <f t="shared" si="162"/>
        <v>7.0374761749446879</v>
      </c>
      <c r="O1016" s="257">
        <f>IF(O$970=0,O499,IF(O$970=1,O602,IF(O$970=2,O705,IF(O$970=3,O808,IF(O$970=4,O911,O499)))))/O$971</f>
        <v>23.73228073179893</v>
      </c>
      <c r="P1016" s="257">
        <f t="shared" ref="P1016:U1016" si="163">IF(P$970=0,P499,IF(P$970=1,P602,IF(P$970=2,P705,IF(P$970=3,P808,IF(P$970=4,P911,P499)))))/P$971</f>
        <v>7.0370063588731222</v>
      </c>
      <c r="Q1016" s="257">
        <f t="shared" si="163"/>
        <v>7.1677121914764221</v>
      </c>
      <c r="R1016" s="257">
        <f t="shared" si="163"/>
        <v>7.5771383444981391</v>
      </c>
      <c r="S1016" s="257">
        <f t="shared" si="163"/>
        <v>5.5218891135524126</v>
      </c>
      <c r="T1016" s="257">
        <f t="shared" si="163"/>
        <v>9.8319691346097056</v>
      </c>
      <c r="U1016" s="257">
        <f t="shared" si="163"/>
        <v>8.6871033379328946</v>
      </c>
      <c r="V1016" s="257">
        <f>IF(V$970=0,V499,IF(V$970=1,V602,IF(V$970=2,V705,IF(V$970=3,V808,IF(V$970=4,V911,V499)))))/V$971</f>
        <v>8.9345014431077754</v>
      </c>
      <c r="W1016" s="257">
        <f t="shared" ref="W1016" si="164">IF(W$970=0,W499,IF(W$970=1,W602,IF(W$970=2,W705,IF(W$970=3,W808,IF(W$970=4,W911,W499)))))/W$971</f>
        <v>24.261573827215006</v>
      </c>
      <c r="X1016" s="257">
        <f>IF(X$970=0,X499,IF(X$970=1,X602,IF(X$970=2,X705,IF(X$970=3,X808,IF(X$970=4,X911,X499)))))/X$971</f>
        <v>6.4964466658394642</v>
      </c>
      <c r="Y1016" s="257">
        <f t="shared" ref="Y1016:AE1016" si="165">IF(Y$970=0,Y499,IF(Y$970=1,Y602,IF(Y$970=2,Y705,IF(Y$970=3,Y808,IF(Y$970=4,Y911,Y499)))))/Y$971</f>
        <v>5.5395769223590694</v>
      </c>
      <c r="Z1016" s="257">
        <f t="shared" si="165"/>
        <v>24.580396033780499</v>
      </c>
      <c r="AA1016" s="257">
        <f t="shared" si="165"/>
        <v>11.780923696130678</v>
      </c>
      <c r="AB1016" s="257">
        <f t="shared" si="165"/>
        <v>8.9487967359129481</v>
      </c>
      <c r="AC1016" s="257">
        <f t="shared" si="165"/>
        <v>24.203756024377974</v>
      </c>
      <c r="AD1016" s="257">
        <f t="shared" si="165"/>
        <v>8.2804259565311771</v>
      </c>
      <c r="AE1016" s="257">
        <f t="shared" si="165"/>
        <v>10.645662329349816</v>
      </c>
      <c r="AF1016" s="257">
        <f t="shared" ref="AF1016:AH1017" si="166">IF(AF$970=0,AF499,IF(AF$970=1,AF602,IF(AF$970=2,AF705,IF(AF$970=3,AF808,IF(AF$970=4,AF911,AF499)))))/AF$971</f>
        <v>7.9145901174513336</v>
      </c>
      <c r="AG1016" s="257">
        <f t="shared" si="166"/>
        <v>21.612201408949765</v>
      </c>
      <c r="AH1016" s="257">
        <f t="shared" si="166"/>
        <v>11.067075640251112</v>
      </c>
      <c r="AI1016" s="257">
        <f t="shared" ref="AI1016:AJ1016" si="167">IF(AI$970=0,AI499,IF(AI$970=1,AI602,IF(AI$970=2,AI705,IF(AI$970=3,AI808,IF(AI$970=4,AI911,AI499)))))/AI$971</f>
        <v>5.3247901430144964</v>
      </c>
      <c r="AJ1016" s="676">
        <f t="shared" si="167"/>
        <v>8.5751076848320089</v>
      </c>
    </row>
    <row r="1017" spans="1:36" ht="15" customHeight="1" x14ac:dyDescent="0.2">
      <c r="A1017" s="33"/>
      <c r="B1017" s="200"/>
      <c r="C1017" s="200"/>
      <c r="D1017" s="200" t="s">
        <v>873</v>
      </c>
      <c r="E1017" s="200"/>
      <c r="F1017" s="200"/>
      <c r="G1017" s="257">
        <f>IF(G$970=0,G500,IF(G$970=1,G603,IF(G$970=2,G706,IF(G$970=3,G809,IF(G$970=4,G912,G500)))))/G$971</f>
        <v>3.9872989946439499</v>
      </c>
      <c r="H1017" s="257">
        <f t="shared" ref="H1017:N1017" si="168">IF(H$970=0,H500,IF(H$970=1,H603,IF(H$970=2,H706,IF(H$970=3,H809,IF(H$970=4,H912,H500)))))/H$971</f>
        <v>4.6824142367653909</v>
      </c>
      <c r="I1017" s="257">
        <f t="shared" si="168"/>
        <v>4.5915375482926315</v>
      </c>
      <c r="J1017" s="257">
        <f t="shared" si="168"/>
        <v>6.5861137325467265</v>
      </c>
      <c r="K1017" s="257">
        <f t="shared" si="168"/>
        <v>0</v>
      </c>
      <c r="L1017" s="257">
        <f t="shared" si="168"/>
        <v>4.1755312689952326</v>
      </c>
      <c r="M1017" s="257">
        <f t="shared" si="168"/>
        <v>0</v>
      </c>
      <c r="N1017" s="257">
        <f t="shared" si="168"/>
        <v>4.0211637273288368</v>
      </c>
      <c r="O1017" s="257">
        <f>IF(O$970=0,O500,IF(O$970=1,O603,IF(O$970=2,O706,IF(O$970=3,O809,IF(O$970=4,O912,O500)))))/O$971</f>
        <v>0</v>
      </c>
      <c r="P1017" s="257">
        <f t="shared" ref="P1017:U1017" si="169">IF(P$970=0,P500,IF(P$970=1,P603,IF(P$970=2,P706,IF(P$970=3,P809,IF(P$970=4,P912,P500)))))/P$971</f>
        <v>4.8302438238994245</v>
      </c>
      <c r="Q1017" s="257">
        <f t="shared" si="169"/>
        <v>5.2769959002146658</v>
      </c>
      <c r="R1017" s="257">
        <f t="shared" si="169"/>
        <v>4.2500078511140007</v>
      </c>
      <c r="S1017" s="257">
        <f t="shared" si="169"/>
        <v>3.9954705150991345</v>
      </c>
      <c r="T1017" s="257">
        <f t="shared" si="169"/>
        <v>6.2883104517398705</v>
      </c>
      <c r="U1017" s="257">
        <f t="shared" si="169"/>
        <v>5.6381639406938238</v>
      </c>
      <c r="V1017" s="257">
        <f>IF(V$970=0,V500,IF(V$970=1,V603,IF(V$970=2,V706,IF(V$970=3,V809,IF(V$970=4,V912,V500)))))/V$971</f>
        <v>6.1225672255945618</v>
      </c>
      <c r="W1017" s="257">
        <f t="shared" ref="W1017" si="170">IF(W$970=0,W500,IF(W$970=1,W603,IF(W$970=2,W706,IF(W$970=3,W809,IF(W$970=4,W912,W500)))))/W$971</f>
        <v>0</v>
      </c>
      <c r="X1017" s="257">
        <f>IF(X$970=0,X500,IF(X$970=1,X603,IF(X$970=2,X706,IF(X$970=3,X809,IF(X$970=4,X912,X500)))))/X$971</f>
        <v>6.5861137325467265</v>
      </c>
      <c r="Y1017" s="257">
        <f t="shared" ref="Y1017:AE1017" si="171">IF(Y$970=0,Y500,IF(Y$970=1,Y603,IF(Y$970=2,Y706,IF(Y$970=3,Y809,IF(Y$970=4,Y912,Y500)))))/Y$971</f>
        <v>4.3329250100412455</v>
      </c>
      <c r="Z1017" s="257">
        <f t="shared" si="171"/>
        <v>0</v>
      </c>
      <c r="AA1017" s="257">
        <f t="shared" si="171"/>
        <v>5.0456987566798581</v>
      </c>
      <c r="AB1017" s="257">
        <f t="shared" si="171"/>
        <v>3.8854398444446017</v>
      </c>
      <c r="AC1017" s="257">
        <f t="shared" si="171"/>
        <v>0</v>
      </c>
      <c r="AD1017" s="257">
        <f t="shared" si="171"/>
        <v>6.0631599463524415</v>
      </c>
      <c r="AE1017" s="257">
        <f t="shared" si="171"/>
        <v>6.0553715789454845</v>
      </c>
      <c r="AF1017" s="257">
        <f t="shared" si="166"/>
        <v>4.3922035982409176</v>
      </c>
      <c r="AG1017" s="257">
        <f t="shared" si="166"/>
        <v>0.82649341579509805</v>
      </c>
      <c r="AH1017" s="257">
        <f t="shared" si="166"/>
        <v>13.72486609918827</v>
      </c>
      <c r="AI1017" s="257">
        <f t="shared" ref="AI1017:AJ1017" si="172">IF(AI$970=0,AI500,IF(AI$970=1,AI603,IF(AI$970=2,AI706,IF(AI$970=3,AI809,IF(AI$970=4,AI912,AI500)))))/AI$971</f>
        <v>5.8102306633597847</v>
      </c>
      <c r="AJ1017" s="676">
        <f t="shared" si="172"/>
        <v>8.5573335196999327</v>
      </c>
    </row>
    <row r="1018" spans="1:36" ht="15" customHeight="1" x14ac:dyDescent="0.2">
      <c r="A1018" s="33"/>
      <c r="B1018" s="216"/>
      <c r="C1018" s="216"/>
      <c r="D1018" s="216" t="s">
        <v>33</v>
      </c>
      <c r="E1018" s="216"/>
      <c r="F1018" s="216"/>
      <c r="G1018" s="257"/>
      <c r="H1018" s="257"/>
      <c r="I1018" s="257"/>
      <c r="J1018" s="257"/>
      <c r="K1018" s="257"/>
      <c r="L1018" s="257"/>
      <c r="M1018" s="257"/>
      <c r="N1018" s="257"/>
      <c r="O1018" s="257"/>
      <c r="P1018" s="257"/>
      <c r="Q1018" s="257"/>
      <c r="R1018" s="257"/>
      <c r="S1018" s="257"/>
      <c r="T1018" s="257"/>
      <c r="U1018" s="257"/>
      <c r="V1018" s="257"/>
      <c r="W1018" s="257"/>
      <c r="X1018" s="257"/>
      <c r="Y1018" s="257"/>
      <c r="Z1018" s="257"/>
      <c r="AA1018" s="257"/>
      <c r="AB1018" s="257"/>
      <c r="AC1018" s="257"/>
      <c r="AD1018" s="257"/>
      <c r="AE1018" s="257"/>
      <c r="AF1018" s="257"/>
      <c r="AG1018" s="257"/>
      <c r="AH1018" s="257"/>
      <c r="AI1018" s="257"/>
      <c r="AJ1018" s="676"/>
    </row>
    <row r="1019" spans="1:36" ht="15" customHeight="1" x14ac:dyDescent="0.2">
      <c r="A1019" s="33"/>
      <c r="B1019" s="200"/>
      <c r="C1019" s="200"/>
      <c r="D1019" s="200" t="s">
        <v>35</v>
      </c>
      <c r="E1019" s="200"/>
      <c r="F1019" s="200"/>
      <c r="G1019" s="257">
        <f>IF(G$970=0,G502,IF(G$970=1,G605,IF(G$970=2,G708,IF(G$970=3,G811,IF(G$970=4,G914,G502)))))/G$971</f>
        <v>0</v>
      </c>
      <c r="H1019" s="257">
        <f t="shared" ref="H1019:N1019" si="173">IF(H$970=0,H502,IF(H$970=1,H605,IF(H$970=2,H708,IF(H$970=3,H811,IF(H$970=4,H914,H502)))))/H$971</f>
        <v>0</v>
      </c>
      <c r="I1019" s="257">
        <f t="shared" si="173"/>
        <v>0</v>
      </c>
      <c r="J1019" s="257">
        <f t="shared" si="173"/>
        <v>0</v>
      </c>
      <c r="K1019" s="257">
        <f t="shared" si="173"/>
        <v>3.8773513206368921</v>
      </c>
      <c r="L1019" s="257">
        <f t="shared" si="173"/>
        <v>0</v>
      </c>
      <c r="M1019" s="257">
        <f t="shared" si="173"/>
        <v>5.3442216197474464</v>
      </c>
      <c r="N1019" s="257">
        <f t="shared" si="173"/>
        <v>0</v>
      </c>
      <c r="O1019" s="257">
        <f>IF(O$970=0,O502,IF(O$970=1,O605,IF(O$970=2,O708,IF(O$970=3,O811,IF(O$970=4,O914,O502)))))/O$971</f>
        <v>4.4257101018153762</v>
      </c>
      <c r="P1019" s="257">
        <f t="shared" ref="P1019:U1019" si="174">IF(P$970=0,P502,IF(P$970=1,P605,IF(P$970=2,P708,IF(P$970=3,P811,IF(P$970=4,P914,P502)))))/P$971</f>
        <v>0</v>
      </c>
      <c r="Q1019" s="257">
        <f t="shared" si="174"/>
        <v>0</v>
      </c>
      <c r="R1019" s="257">
        <f t="shared" si="174"/>
        <v>0</v>
      </c>
      <c r="S1019" s="257">
        <f t="shared" si="174"/>
        <v>0</v>
      </c>
      <c r="T1019" s="257">
        <f t="shared" si="174"/>
        <v>0</v>
      </c>
      <c r="U1019" s="257">
        <f t="shared" si="174"/>
        <v>0</v>
      </c>
      <c r="V1019" s="257">
        <f>IF(V$970=0,V502,IF(V$970=1,V605,IF(V$970=2,V708,IF(V$970=3,V811,IF(V$970=4,V914,V502)))))/V$971</f>
        <v>0</v>
      </c>
      <c r="W1019" s="257">
        <f t="shared" ref="W1019" si="175">IF(W$970=0,W502,IF(W$970=1,W605,IF(W$970=2,W708,IF(W$970=3,W811,IF(W$970=4,W914,W502)))))/W$971</f>
        <v>1.3861256091216447</v>
      </c>
      <c r="X1019" s="257">
        <f>IF(X$970=0,X502,IF(X$970=1,X605,IF(X$970=2,X708,IF(X$970=3,X811,IF(X$970=4,X914,X502)))))/X$971</f>
        <v>0</v>
      </c>
      <c r="Y1019" s="257">
        <f t="shared" ref="Y1019:AE1019" si="176">IF(Y$970=0,Y502,IF(Y$970=1,Y605,IF(Y$970=2,Y708,IF(Y$970=3,Y811,IF(Y$970=4,Y914,Y502)))))/Y$971</f>
        <v>0</v>
      </c>
      <c r="Z1019" s="257">
        <f t="shared" si="176"/>
        <v>5.39166693388115</v>
      </c>
      <c r="AA1019" s="257">
        <f t="shared" si="176"/>
        <v>0</v>
      </c>
      <c r="AB1019" s="257">
        <f t="shared" si="176"/>
        <v>0</v>
      </c>
      <c r="AC1019" s="257">
        <f t="shared" si="176"/>
        <v>4.8673568062293153</v>
      </c>
      <c r="AD1019" s="257">
        <f t="shared" si="176"/>
        <v>0</v>
      </c>
      <c r="AE1019" s="257">
        <f t="shared" si="176"/>
        <v>0</v>
      </c>
      <c r="AF1019" s="257">
        <f>IF(AF$970=0,AF502,IF(AF$970=1,AF605,IF(AF$970=2,AF708,IF(AF$970=3,AF811,IF(AF$970=4,AF914,AF502)))))/AF$971</f>
        <v>0</v>
      </c>
      <c r="AG1019" s="257">
        <f>IF(AG$970=0,AG502,IF(AG$970=1,AG605,IF(AG$970=2,AG708,IF(AG$970=3,AG811,IF(AG$970=4,AG914,AG502)))))/AG$971</f>
        <v>0</v>
      </c>
      <c r="AH1019" s="257">
        <f>IF(AH$970=0,AH502,IF(AH$970=1,AH605,IF(AH$970=2,AH708,IF(AH$970=3,AH811,IF(AH$970=4,AH914,AH502)))))/AH$971</f>
        <v>0</v>
      </c>
      <c r="AI1019" s="257">
        <f t="shared" ref="AI1019:AJ1019" si="177">IF(AI$970=0,AI502,IF(AI$970=1,AI605,IF(AI$970=2,AI708,IF(AI$970=3,AI811,IF(AI$970=4,AI914,AI502)))))/AI$971</f>
        <v>0</v>
      </c>
      <c r="AJ1019" s="676">
        <f t="shared" si="177"/>
        <v>0</v>
      </c>
    </row>
    <row r="1020" spans="1:36" ht="15" customHeight="1" x14ac:dyDescent="0.2">
      <c r="A1020" s="33"/>
      <c r="B1020" s="200"/>
      <c r="C1020" s="200"/>
      <c r="D1020" s="200" t="s">
        <v>36</v>
      </c>
      <c r="E1020" s="200"/>
      <c r="F1020" s="200"/>
      <c r="G1020" s="257">
        <f>IF(G$970=0,G503,IF(G$970=1,G606,IF(G$970=2,G709,IF(G$970=3,G812,IF(G$970=4,G915,G503)))))/G$971</f>
        <v>1.6304767004651972</v>
      </c>
      <c r="H1020" s="257">
        <f t="shared" ref="H1020:O1020" si="178">IF(H$970=0,H503,IF(H$970=1,H606,IF(H$970=2,H709,IF(H$970=3,H812,IF(H$970=4,H915,H503)))))/H$971</f>
        <v>2.2168137126365761</v>
      </c>
      <c r="I1020" s="257">
        <f t="shared" si="178"/>
        <v>1.5015147653837382</v>
      </c>
      <c r="J1020" s="257">
        <f t="shared" si="178"/>
        <v>1.6409200519057856</v>
      </c>
      <c r="K1020" s="257">
        <f t="shared" si="178"/>
        <v>0</v>
      </c>
      <c r="L1020" s="257">
        <f t="shared" si="178"/>
        <v>1.7427471320776626</v>
      </c>
      <c r="M1020" s="257">
        <f t="shared" si="178"/>
        <v>0</v>
      </c>
      <c r="N1020" s="257">
        <f t="shared" si="178"/>
        <v>1.5159963255177784</v>
      </c>
      <c r="O1020" s="257">
        <f t="shared" si="178"/>
        <v>0.39705648270012356</v>
      </c>
      <c r="P1020" s="257">
        <f t="shared" ref="P1020:AJ1020" si="179">IF(P$970=0,P503,IF(P$970=1,P606,IF(P$970=2,P709,IF(P$970=3,P812,IF(P$970=4,P915,P503)))))/P$971</f>
        <v>2.5526460732774101</v>
      </c>
      <c r="Q1020" s="257">
        <f t="shared" si="179"/>
        <v>2.1828231259756317</v>
      </c>
      <c r="R1020" s="257">
        <f t="shared" si="179"/>
        <v>2.2928267023730191</v>
      </c>
      <c r="S1020" s="257">
        <f t="shared" si="179"/>
        <v>2.2980694611659862</v>
      </c>
      <c r="T1020" s="257">
        <f t="shared" si="179"/>
        <v>3.3034269534322207</v>
      </c>
      <c r="U1020" s="257">
        <f t="shared" si="179"/>
        <v>2.1340676070543756</v>
      </c>
      <c r="V1020" s="257">
        <f t="shared" si="179"/>
        <v>1.8456188931418736</v>
      </c>
      <c r="W1020" s="257">
        <f t="shared" si="179"/>
        <v>3.1175881770988725</v>
      </c>
      <c r="X1020" s="257">
        <f t="shared" si="179"/>
        <v>1.6409200519057856</v>
      </c>
      <c r="Y1020" s="257">
        <f t="shared" si="179"/>
        <v>1.426548466587729</v>
      </c>
      <c r="Z1020" s="257">
        <f t="shared" si="179"/>
        <v>0</v>
      </c>
      <c r="AA1020" s="257">
        <f t="shared" si="179"/>
        <v>2.5618834532977157</v>
      </c>
      <c r="AB1020" s="257">
        <f t="shared" si="179"/>
        <v>2.3411616430492765</v>
      </c>
      <c r="AC1020" s="257">
        <f t="shared" si="179"/>
        <v>0</v>
      </c>
      <c r="AD1020" s="257">
        <f t="shared" si="179"/>
        <v>1.6501244979593921</v>
      </c>
      <c r="AE1020" s="257">
        <f t="shared" si="179"/>
        <v>2.3536110641791552</v>
      </c>
      <c r="AF1020" s="257">
        <f>IF(AF$970=0,AF503,IF(AF$970=1,AF606,IF(AF$970=2,AF709,IF(AF$970=3,AF812,IF(AF$970=4,AF915,AF503)))))/AF$971</f>
        <v>1.6686288493805652</v>
      </c>
      <c r="AG1020" s="257">
        <f t="shared" si="179"/>
        <v>1.8583623997613317</v>
      </c>
      <c r="AH1020" s="257">
        <f t="shared" si="179"/>
        <v>3.1498844864242042</v>
      </c>
      <c r="AI1020" s="257">
        <f t="shared" si="179"/>
        <v>1.3692732907224736</v>
      </c>
      <c r="AJ1020" s="676">
        <f t="shared" si="179"/>
        <v>3.0324582123383044</v>
      </c>
    </row>
    <row r="1021" spans="1:36" ht="15" customHeight="1" x14ac:dyDescent="0.2">
      <c r="A1021" s="33"/>
      <c r="B1021" s="200"/>
      <c r="C1021" s="200"/>
      <c r="D1021" s="200" t="s">
        <v>37</v>
      </c>
      <c r="E1021" s="200"/>
      <c r="F1021" s="200"/>
      <c r="G1021" s="257">
        <f>IF(G$970=0,G504,IF(G$970=1,G607,IF(G$970=2,G710,IF(G$970=3,G813,IF(G$970=4,G916,G504)))))/G$971</f>
        <v>4.0176884637586556E-2</v>
      </c>
      <c r="H1021" s="257">
        <f t="shared" ref="H1021:O1021" si="180">IF(H$970=0,H504,IF(H$970=1,H607,IF(H$970=2,H710,IF(H$970=3,H813,IF(H$970=4,H916,H504)))))/H$971</f>
        <v>5.462492580863517E-2</v>
      </c>
      <c r="I1021" s="257">
        <f t="shared" si="180"/>
        <v>3.6999109213424149E-2</v>
      </c>
      <c r="J1021" s="257">
        <f t="shared" si="180"/>
        <v>4.043422123487652E-2</v>
      </c>
      <c r="K1021" s="257">
        <f t="shared" si="180"/>
        <v>0.11222038711994269</v>
      </c>
      <c r="L1021" s="257">
        <f t="shared" si="180"/>
        <v>4.2943361569038017E-2</v>
      </c>
      <c r="M1021" s="257">
        <f t="shared" si="180"/>
        <v>0.15467533618395818</v>
      </c>
      <c r="N1021" s="257">
        <f t="shared" si="180"/>
        <v>3.7355952074601864E-2</v>
      </c>
      <c r="O1021" s="257">
        <f t="shared" si="180"/>
        <v>0.13787522572486224</v>
      </c>
      <c r="P1021" s="257">
        <f t="shared" ref="P1021:AJ1021" si="181">IF(P$970=0,P504,IF(P$970=1,P607,IF(P$970=2,P710,IF(P$970=3,P813,IF(P$970=4,P916,P504)))))/P$971</f>
        <v>6.2900234500372687E-2</v>
      </c>
      <c r="Q1021" s="257">
        <f t="shared" si="181"/>
        <v>5.3787357336389584E-2</v>
      </c>
      <c r="R1021" s="257">
        <f t="shared" si="181"/>
        <v>5.6497976259909807E-2</v>
      </c>
      <c r="S1021" s="257">
        <f t="shared" si="181"/>
        <v>5.6627164070534523E-2</v>
      </c>
      <c r="T1021" s="257">
        <f t="shared" si="181"/>
        <v>8.140036811251157E-2</v>
      </c>
      <c r="U1021" s="257">
        <f t="shared" si="181"/>
        <v>5.2585963376827881E-2</v>
      </c>
      <c r="V1021" s="257">
        <f t="shared" si="181"/>
        <v>4.5478244082577127E-2</v>
      </c>
      <c r="W1021" s="257">
        <f t="shared" si="181"/>
        <v>0.11693907251252954</v>
      </c>
      <c r="X1021" s="257">
        <f t="shared" si="181"/>
        <v>4.043422123487652E-2</v>
      </c>
      <c r="Y1021" s="257">
        <f t="shared" si="181"/>
        <v>3.5151850471502377E-2</v>
      </c>
      <c r="Z1021" s="257">
        <f t="shared" si="181"/>
        <v>0.15604852398119828</v>
      </c>
      <c r="AA1021" s="257">
        <f t="shared" si="181"/>
        <v>6.3127854527891922E-2</v>
      </c>
      <c r="AB1021" s="257">
        <f t="shared" si="181"/>
        <v>5.7689006671421045E-2</v>
      </c>
      <c r="AC1021" s="257">
        <f t="shared" si="181"/>
        <v>0.14087365829832008</v>
      </c>
      <c r="AD1021" s="257">
        <f t="shared" si="181"/>
        <v>4.0661029730295756E-2</v>
      </c>
      <c r="AE1021" s="257">
        <f t="shared" si="181"/>
        <v>5.7995775211196664E-2</v>
      </c>
      <c r="AF1021" s="257">
        <f>IF(AF$970=0,AF504,IF(AF$970=1,AF607,IF(AF$970=2,AF710,IF(AF$970=3,AF813,IF(AF$970=4,AF916,AF504)))))/AF$971</f>
        <v>4.1116998952137281E-2</v>
      </c>
      <c r="AG1021" s="257">
        <f t="shared" si="181"/>
        <v>4.5792259238501901E-2</v>
      </c>
      <c r="AH1021" s="257">
        <f t="shared" si="181"/>
        <v>7.7616899153898758E-2</v>
      </c>
      <c r="AI1021" s="257">
        <f t="shared" si="181"/>
        <v>3.3740522034438968E-2</v>
      </c>
      <c r="AJ1021" s="676">
        <f t="shared" si="181"/>
        <v>7.4723376133284738E-2</v>
      </c>
    </row>
    <row r="1022" spans="1:36" ht="15" customHeight="1" x14ac:dyDescent="0.2">
      <c r="A1022" s="33"/>
      <c r="B1022" s="216"/>
      <c r="C1022" s="216"/>
      <c r="D1022" s="216" t="s">
        <v>34</v>
      </c>
      <c r="E1022" s="216"/>
      <c r="F1022" s="216"/>
      <c r="G1022" s="257"/>
      <c r="H1022" s="257"/>
      <c r="I1022" s="257"/>
      <c r="J1022" s="257"/>
      <c r="K1022" s="257"/>
      <c r="L1022" s="257"/>
      <c r="M1022" s="257"/>
      <c r="N1022" s="257"/>
      <c r="O1022" s="257"/>
      <c r="P1022" s="257"/>
      <c r="Q1022" s="257"/>
      <c r="R1022" s="257"/>
      <c r="S1022" s="257"/>
      <c r="T1022" s="257"/>
      <c r="U1022" s="257"/>
      <c r="V1022" s="257"/>
      <c r="W1022" s="257"/>
      <c r="X1022" s="257"/>
      <c r="Y1022" s="257"/>
      <c r="Z1022" s="257"/>
      <c r="AA1022" s="257"/>
      <c r="AB1022" s="257"/>
      <c r="AC1022" s="257"/>
      <c r="AD1022" s="257"/>
      <c r="AE1022" s="257"/>
      <c r="AF1022" s="257"/>
      <c r="AG1022" s="257"/>
      <c r="AH1022" s="257"/>
      <c r="AI1022" s="257"/>
      <c r="AJ1022" s="676"/>
    </row>
    <row r="1023" spans="1:36" ht="15" customHeight="1" x14ac:dyDescent="0.2">
      <c r="A1023" s="33"/>
      <c r="B1023" s="200"/>
      <c r="C1023" s="200"/>
      <c r="D1023" s="200" t="s">
        <v>874</v>
      </c>
      <c r="E1023" s="200"/>
      <c r="F1023" s="200"/>
      <c r="G1023" s="257">
        <f t="shared" ref="G1023:G1033" si="182">IF(G$970=0,G506,IF(G$970=1,G609,IF(G$970=2,G712,IF(G$970=3,G815,IF(G$970=4,G918,G506)))))/G$971</f>
        <v>0</v>
      </c>
      <c r="H1023" s="257">
        <f t="shared" ref="H1023:O1023" si="183">IF(H$970=0,H506,IF(H$970=1,H609,IF(H$970=2,H712,IF(H$970=3,H815,IF(H$970=4,H918,H506)))))/H$971</f>
        <v>0</v>
      </c>
      <c r="I1023" s="257">
        <f t="shared" si="183"/>
        <v>0</v>
      </c>
      <c r="J1023" s="257">
        <f t="shared" si="183"/>
        <v>0</v>
      </c>
      <c r="K1023" s="257">
        <f t="shared" si="183"/>
        <v>0</v>
      </c>
      <c r="L1023" s="257">
        <f t="shared" si="183"/>
        <v>0</v>
      </c>
      <c r="M1023" s="257">
        <f t="shared" si="183"/>
        <v>0</v>
      </c>
      <c r="N1023" s="257">
        <f t="shared" si="183"/>
        <v>0</v>
      </c>
      <c r="O1023" s="257">
        <f t="shared" si="183"/>
        <v>0</v>
      </c>
      <c r="P1023" s="257">
        <f t="shared" ref="P1023:AJ1023" si="184">IF(P$970=0,P506,IF(P$970=1,P609,IF(P$970=2,P712,IF(P$970=3,P815,IF(P$970=4,P918,P506)))))/P$971</f>
        <v>0</v>
      </c>
      <c r="Q1023" s="257">
        <f t="shared" si="184"/>
        <v>0</v>
      </c>
      <c r="R1023" s="257">
        <f t="shared" si="184"/>
        <v>0</v>
      </c>
      <c r="S1023" s="257">
        <f t="shared" si="184"/>
        <v>0</v>
      </c>
      <c r="T1023" s="257">
        <f t="shared" si="184"/>
        <v>0</v>
      </c>
      <c r="U1023" s="257">
        <f t="shared" si="184"/>
        <v>0</v>
      </c>
      <c r="V1023" s="257">
        <f t="shared" si="184"/>
        <v>0</v>
      </c>
      <c r="W1023" s="257">
        <f t="shared" si="184"/>
        <v>0</v>
      </c>
      <c r="X1023" s="257">
        <f t="shared" si="184"/>
        <v>0</v>
      </c>
      <c r="Y1023" s="257">
        <f t="shared" si="184"/>
        <v>0</v>
      </c>
      <c r="Z1023" s="257">
        <f t="shared" si="184"/>
        <v>0</v>
      </c>
      <c r="AA1023" s="257">
        <f t="shared" si="184"/>
        <v>0</v>
      </c>
      <c r="AB1023" s="257">
        <f t="shared" si="184"/>
        <v>0</v>
      </c>
      <c r="AC1023" s="257">
        <f t="shared" si="184"/>
        <v>0</v>
      </c>
      <c r="AD1023" s="257">
        <f t="shared" si="184"/>
        <v>0</v>
      </c>
      <c r="AE1023" s="257">
        <f t="shared" si="184"/>
        <v>0</v>
      </c>
      <c r="AF1023" s="257">
        <f t="shared" ref="AF1023:AF1033" si="185">IF(AF$970=0,AF506,IF(AF$970=1,AF609,IF(AF$970=2,AF712,IF(AF$970=3,AF815,IF(AF$970=4,AF918,AF506)))))/AF$971</f>
        <v>0</v>
      </c>
      <c r="AG1023" s="257">
        <f t="shared" si="184"/>
        <v>0</v>
      </c>
      <c r="AH1023" s="257">
        <f t="shared" si="184"/>
        <v>0</v>
      </c>
      <c r="AI1023" s="257">
        <f t="shared" si="184"/>
        <v>0</v>
      </c>
      <c r="AJ1023" s="676">
        <f t="shared" si="184"/>
        <v>0</v>
      </c>
    </row>
    <row r="1024" spans="1:36" ht="15" customHeight="1" x14ac:dyDescent="0.2">
      <c r="A1024" s="33"/>
      <c r="B1024" s="200"/>
      <c r="C1024" s="200"/>
      <c r="D1024" s="200" t="s">
        <v>875</v>
      </c>
      <c r="E1024" s="200"/>
      <c r="F1024" s="200"/>
      <c r="G1024" s="257">
        <f t="shared" si="182"/>
        <v>0</v>
      </c>
      <c r="H1024" s="257">
        <f t="shared" ref="H1024:O1024" si="186">IF(H$970=0,H507,IF(H$970=1,H610,IF(H$970=2,H713,IF(H$970=3,H816,IF(H$970=4,H919,H507)))))/H$971</f>
        <v>0</v>
      </c>
      <c r="I1024" s="257">
        <f t="shared" si="186"/>
        <v>0</v>
      </c>
      <c r="J1024" s="257">
        <f t="shared" si="186"/>
        <v>0</v>
      </c>
      <c r="K1024" s="257">
        <f t="shared" si="186"/>
        <v>0</v>
      </c>
      <c r="L1024" s="257">
        <f t="shared" si="186"/>
        <v>0</v>
      </c>
      <c r="M1024" s="257">
        <f t="shared" si="186"/>
        <v>0</v>
      </c>
      <c r="N1024" s="257">
        <f t="shared" si="186"/>
        <v>0</v>
      </c>
      <c r="O1024" s="257">
        <f t="shared" si="186"/>
        <v>0</v>
      </c>
      <c r="P1024" s="257">
        <f t="shared" ref="P1024:AJ1024" si="187">IF(P$970=0,P507,IF(P$970=1,P610,IF(P$970=2,P713,IF(P$970=3,P816,IF(P$970=4,P919,P507)))))/P$971</f>
        <v>0</v>
      </c>
      <c r="Q1024" s="257">
        <f t="shared" si="187"/>
        <v>0</v>
      </c>
      <c r="R1024" s="257">
        <f t="shared" si="187"/>
        <v>0</v>
      </c>
      <c r="S1024" s="257">
        <f t="shared" si="187"/>
        <v>0</v>
      </c>
      <c r="T1024" s="257">
        <f t="shared" si="187"/>
        <v>0</v>
      </c>
      <c r="U1024" s="257">
        <f t="shared" si="187"/>
        <v>0</v>
      </c>
      <c r="V1024" s="257">
        <f t="shared" si="187"/>
        <v>0</v>
      </c>
      <c r="W1024" s="257">
        <f t="shared" si="187"/>
        <v>0</v>
      </c>
      <c r="X1024" s="257">
        <f t="shared" si="187"/>
        <v>0</v>
      </c>
      <c r="Y1024" s="257">
        <f t="shared" si="187"/>
        <v>0</v>
      </c>
      <c r="Z1024" s="257">
        <f t="shared" si="187"/>
        <v>0</v>
      </c>
      <c r="AA1024" s="257">
        <f t="shared" si="187"/>
        <v>0</v>
      </c>
      <c r="AB1024" s="257">
        <f t="shared" si="187"/>
        <v>0</v>
      </c>
      <c r="AC1024" s="257">
        <f t="shared" si="187"/>
        <v>0</v>
      </c>
      <c r="AD1024" s="257">
        <f t="shared" si="187"/>
        <v>0</v>
      </c>
      <c r="AE1024" s="257">
        <f t="shared" si="187"/>
        <v>0</v>
      </c>
      <c r="AF1024" s="257">
        <f t="shared" si="185"/>
        <v>0</v>
      </c>
      <c r="AG1024" s="257">
        <f t="shared" si="187"/>
        <v>0</v>
      </c>
      <c r="AH1024" s="257">
        <f t="shared" si="187"/>
        <v>0</v>
      </c>
      <c r="AI1024" s="257">
        <f t="shared" si="187"/>
        <v>0</v>
      </c>
      <c r="AJ1024" s="676">
        <f t="shared" si="187"/>
        <v>0</v>
      </c>
    </row>
    <row r="1025" spans="1:36" ht="15" customHeight="1" x14ac:dyDescent="0.2">
      <c r="A1025" s="33"/>
      <c r="B1025" s="200"/>
      <c r="C1025" s="200"/>
      <c r="D1025" s="200" t="s">
        <v>876</v>
      </c>
      <c r="E1025" s="200"/>
      <c r="F1025" s="200"/>
      <c r="G1025" s="257">
        <f t="shared" si="182"/>
        <v>0</v>
      </c>
      <c r="H1025" s="257">
        <f t="shared" ref="H1025:O1025" si="188">IF(H$970=0,H508,IF(H$970=1,H611,IF(H$970=2,H714,IF(H$970=3,H817,IF(H$970=4,H920,H508)))))/H$971</f>
        <v>0.13683991623108183</v>
      </c>
      <c r="I1025" s="257">
        <f t="shared" si="188"/>
        <v>0</v>
      </c>
      <c r="J1025" s="257">
        <f t="shared" si="188"/>
        <v>0.12404902247070165</v>
      </c>
      <c r="K1025" s="257">
        <f t="shared" si="188"/>
        <v>0.92990631169213966</v>
      </c>
      <c r="L1025" s="257">
        <f t="shared" si="188"/>
        <v>0</v>
      </c>
      <c r="M1025" s="257">
        <f t="shared" si="188"/>
        <v>1.2816622382526628</v>
      </c>
      <c r="N1025" s="257">
        <f t="shared" si="188"/>
        <v>0</v>
      </c>
      <c r="O1025" s="257">
        <f t="shared" si="188"/>
        <v>1.2027998221020317</v>
      </c>
      <c r="P1025" s="257">
        <f t="shared" ref="P1025:AJ1025" si="189">IF(P$970=0,P508,IF(P$970=1,P611,IF(P$970=2,P714,IF(P$970=3,P817,IF(P$970=4,P920,P508)))))/P$971</f>
        <v>0.23065029665887787</v>
      </c>
      <c r="Q1025" s="257">
        <f t="shared" si="189"/>
        <v>-1.0188784317384698E-2</v>
      </c>
      <c r="R1025" s="257">
        <f t="shared" si="189"/>
        <v>0.16863787073760991</v>
      </c>
      <c r="S1025" s="257">
        <f t="shared" si="189"/>
        <v>0.26805211340734691</v>
      </c>
      <c r="T1025" s="257">
        <f t="shared" si="189"/>
        <v>0.50691640517717274</v>
      </c>
      <c r="U1025" s="257">
        <f t="shared" si="189"/>
        <v>0.18864446308949265</v>
      </c>
      <c r="V1025" s="257">
        <f t="shared" si="189"/>
        <v>0.28666152050335059</v>
      </c>
      <c r="W1025" s="257">
        <f t="shared" si="189"/>
        <v>1.1677907874728832</v>
      </c>
      <c r="X1025" s="257">
        <f t="shared" si="189"/>
        <v>0.12404902247070165</v>
      </c>
      <c r="Y1025" s="257">
        <f t="shared" si="189"/>
        <v>0.16348412127457471</v>
      </c>
      <c r="Z1025" s="257">
        <f t="shared" si="189"/>
        <v>1.5475393019015304</v>
      </c>
      <c r="AA1025" s="257">
        <f t="shared" si="189"/>
        <v>0.12600772536125751</v>
      </c>
      <c r="AB1025" s="257">
        <f t="shared" si="189"/>
        <v>9.605791644666957E-2</v>
      </c>
      <c r="AC1025" s="257">
        <f t="shared" si="189"/>
        <v>1.3963559231626292</v>
      </c>
      <c r="AD1025" s="257">
        <f t="shared" si="189"/>
        <v>0.24534722874930251</v>
      </c>
      <c r="AE1025" s="257">
        <f t="shared" si="189"/>
        <v>0.27488106311243493</v>
      </c>
      <c r="AF1025" s="257">
        <f t="shared" si="185"/>
        <v>2.5865430101185822E-2</v>
      </c>
      <c r="AG1025" s="257">
        <f t="shared" si="189"/>
        <v>0.84204124245181533</v>
      </c>
      <c r="AH1025" s="257">
        <f t="shared" si="189"/>
        <v>1.413348580286051</v>
      </c>
      <c r="AI1025" s="257">
        <f t="shared" si="189"/>
        <v>3.956975588802268E-3</v>
      </c>
      <c r="AJ1025" s="676">
        <f t="shared" si="189"/>
        <v>0.52630011313952574</v>
      </c>
    </row>
    <row r="1026" spans="1:36" ht="15" customHeight="1" x14ac:dyDescent="0.2">
      <c r="A1026" s="33"/>
      <c r="B1026" s="200"/>
      <c r="C1026" s="200"/>
      <c r="D1026" s="200" t="s">
        <v>877</v>
      </c>
      <c r="E1026" s="200"/>
      <c r="F1026" s="200"/>
      <c r="G1026" s="257">
        <f t="shared" si="182"/>
        <v>0</v>
      </c>
      <c r="H1026" s="257">
        <f t="shared" ref="H1026:O1026" si="190">IF(H$970=0,H509,IF(H$970=1,H612,IF(H$970=2,H715,IF(H$970=3,H818,IF(H$970=4,H921,H509)))))/H$971</f>
        <v>0</v>
      </c>
      <c r="I1026" s="257">
        <f t="shared" si="190"/>
        <v>0</v>
      </c>
      <c r="J1026" s="257">
        <f t="shared" si="190"/>
        <v>0</v>
      </c>
      <c r="K1026" s="257">
        <f t="shared" si="190"/>
        <v>2.7876263884728703</v>
      </c>
      <c r="L1026" s="257">
        <f t="shared" si="190"/>
        <v>0</v>
      </c>
      <c r="M1026" s="257">
        <f t="shared" si="190"/>
        <v>3.1851955755743444</v>
      </c>
      <c r="N1026" s="257">
        <f t="shared" si="190"/>
        <v>0</v>
      </c>
      <c r="O1026" s="257">
        <f t="shared" si="190"/>
        <v>0</v>
      </c>
      <c r="P1026" s="257">
        <f t="shared" ref="P1026:AJ1026" si="191">IF(P$970=0,P509,IF(P$970=1,P612,IF(P$970=2,P715,IF(P$970=3,P818,IF(P$970=4,P921,P509)))))/P$971</f>
        <v>0</v>
      </c>
      <c r="Q1026" s="257">
        <f t="shared" si="191"/>
        <v>-0.15507472757540008</v>
      </c>
      <c r="R1026" s="257">
        <f t="shared" si="191"/>
        <v>0</v>
      </c>
      <c r="S1026" s="257">
        <f t="shared" si="191"/>
        <v>0</v>
      </c>
      <c r="T1026" s="257">
        <f t="shared" si="191"/>
        <v>0</v>
      </c>
      <c r="U1026" s="257">
        <f t="shared" si="191"/>
        <v>0</v>
      </c>
      <c r="V1026" s="257">
        <f t="shared" si="191"/>
        <v>0</v>
      </c>
      <c r="W1026" s="257">
        <f t="shared" si="191"/>
        <v>0</v>
      </c>
      <c r="X1026" s="257">
        <f t="shared" si="191"/>
        <v>0</v>
      </c>
      <c r="Y1026" s="257">
        <f t="shared" si="191"/>
        <v>0</v>
      </c>
      <c r="Z1026" s="257">
        <f t="shared" si="191"/>
        <v>1.5779189630139316</v>
      </c>
      <c r="AA1026" s="257">
        <f t="shared" si="191"/>
        <v>0</v>
      </c>
      <c r="AB1026" s="257">
        <f t="shared" si="191"/>
        <v>0</v>
      </c>
      <c r="AC1026" s="257">
        <f t="shared" si="191"/>
        <v>0.19547879708899787</v>
      </c>
      <c r="AD1026" s="257">
        <f t="shared" si="191"/>
        <v>0</v>
      </c>
      <c r="AE1026" s="257">
        <f t="shared" si="191"/>
        <v>0</v>
      </c>
      <c r="AF1026" s="257">
        <f t="shared" si="185"/>
        <v>0</v>
      </c>
      <c r="AG1026" s="257">
        <f t="shared" si="191"/>
        <v>0</v>
      </c>
      <c r="AH1026" s="257">
        <f t="shared" si="191"/>
        <v>0</v>
      </c>
      <c r="AI1026" s="257">
        <f t="shared" si="191"/>
        <v>0</v>
      </c>
      <c r="AJ1026" s="676">
        <f t="shared" si="191"/>
        <v>0</v>
      </c>
    </row>
    <row r="1027" spans="1:36" ht="15" customHeight="1" x14ac:dyDescent="0.2">
      <c r="A1027" s="33"/>
      <c r="B1027" s="200"/>
      <c r="C1027" s="200"/>
      <c r="D1027" s="200" t="s">
        <v>878</v>
      </c>
      <c r="E1027" s="200"/>
      <c r="F1027" s="200"/>
      <c r="G1027" s="257">
        <f t="shared" si="182"/>
        <v>0</v>
      </c>
      <c r="H1027" s="257">
        <f t="shared" ref="H1027:O1027" si="192">IF(H$970=0,H510,IF(H$970=1,H613,IF(H$970=2,H716,IF(H$970=3,H819,IF(H$970=4,H922,H510)))))/H$971</f>
        <v>2.4462813578194984</v>
      </c>
      <c r="I1027" s="257">
        <f t="shared" si="192"/>
        <v>0</v>
      </c>
      <c r="J1027" s="257">
        <f t="shared" si="192"/>
        <v>2.2176190945144842</v>
      </c>
      <c r="K1027" s="257">
        <f t="shared" si="192"/>
        <v>13.349663051290186</v>
      </c>
      <c r="L1027" s="257">
        <f t="shared" si="192"/>
        <v>0</v>
      </c>
      <c r="M1027" s="257">
        <f t="shared" si="192"/>
        <v>19.171020191468539</v>
      </c>
      <c r="N1027" s="257">
        <f t="shared" si="192"/>
        <v>0</v>
      </c>
      <c r="O1027" s="257">
        <f t="shared" si="192"/>
        <v>21.502401222081982</v>
      </c>
      <c r="P1027" s="257">
        <f t="shared" ref="P1027:AJ1027" si="193">IF(P$970=0,P510,IF(P$970=1,P613,IF(P$970=2,P716,IF(P$970=3,P819,IF(P$970=4,P922,P510)))))/P$971</f>
        <v>4.1233255356523628</v>
      </c>
      <c r="Q1027" s="257">
        <f t="shared" si="193"/>
        <v>0</v>
      </c>
      <c r="R1027" s="257">
        <f t="shared" si="193"/>
        <v>3.0147320370405639</v>
      </c>
      <c r="S1027" s="257">
        <f t="shared" si="193"/>
        <v>4.7919562216420601</v>
      </c>
      <c r="T1027" s="257">
        <f t="shared" si="193"/>
        <v>9.0621229982609837</v>
      </c>
      <c r="U1027" s="257">
        <f t="shared" si="193"/>
        <v>3.3723890369268905</v>
      </c>
      <c r="V1027" s="257">
        <f t="shared" si="193"/>
        <v>5.1246358001807621</v>
      </c>
      <c r="W1027" s="257">
        <f t="shared" si="193"/>
        <v>20.87654620018969</v>
      </c>
      <c r="X1027" s="257">
        <f t="shared" si="193"/>
        <v>2.2176190945144842</v>
      </c>
      <c r="Y1027" s="257">
        <f t="shared" si="193"/>
        <v>2.9225986772612078</v>
      </c>
      <c r="Z1027" s="257">
        <f t="shared" si="193"/>
        <v>25.811934834983134</v>
      </c>
      <c r="AA1027" s="257">
        <f t="shared" si="193"/>
        <v>2.2526347427160105</v>
      </c>
      <c r="AB1027" s="257">
        <f t="shared" si="193"/>
        <v>1.7172232835750325</v>
      </c>
      <c r="AC1027" s="257">
        <f t="shared" si="193"/>
        <v>24.732993962773328</v>
      </c>
      <c r="AD1027" s="257">
        <f t="shared" si="193"/>
        <v>4.3860619650523294</v>
      </c>
      <c r="AE1027" s="257">
        <f t="shared" si="193"/>
        <v>4.914037064843054</v>
      </c>
      <c r="AF1027" s="257">
        <f t="shared" si="185"/>
        <v>0.46239519294693993</v>
      </c>
      <c r="AG1027" s="257">
        <f t="shared" si="193"/>
        <v>15.053135449502458</v>
      </c>
      <c r="AH1027" s="257">
        <f t="shared" si="193"/>
        <v>25.266372410048994</v>
      </c>
      <c r="AI1027" s="257">
        <f t="shared" si="193"/>
        <v>7.073868417083358E-2</v>
      </c>
      <c r="AJ1027" s="676">
        <f t="shared" si="193"/>
        <v>9.4086447204290042</v>
      </c>
    </row>
    <row r="1028" spans="1:36" ht="15" customHeight="1" x14ac:dyDescent="0.2">
      <c r="A1028" s="33"/>
      <c r="B1028" s="200"/>
      <c r="C1028" s="200"/>
      <c r="D1028" s="200" t="s">
        <v>879</v>
      </c>
      <c r="E1028" s="200"/>
      <c r="F1028" s="200"/>
      <c r="G1028" s="257">
        <f t="shared" si="182"/>
        <v>0</v>
      </c>
      <c r="H1028" s="257">
        <f t="shared" ref="H1028:O1028" si="194">IF(H$970=0,H511,IF(H$970=1,H614,IF(H$970=2,H717,IF(H$970=3,H820,IF(H$970=4,H923,H511)))))/H$971</f>
        <v>0</v>
      </c>
      <c r="I1028" s="257">
        <f t="shared" si="194"/>
        <v>0</v>
      </c>
      <c r="J1028" s="257">
        <f t="shared" si="194"/>
        <v>0</v>
      </c>
      <c r="K1028" s="257">
        <f t="shared" si="194"/>
        <v>0</v>
      </c>
      <c r="L1028" s="257">
        <f t="shared" si="194"/>
        <v>0</v>
      </c>
      <c r="M1028" s="257">
        <f t="shared" si="194"/>
        <v>0</v>
      </c>
      <c r="N1028" s="257">
        <f t="shared" si="194"/>
        <v>0</v>
      </c>
      <c r="O1028" s="257">
        <f t="shared" si="194"/>
        <v>0</v>
      </c>
      <c r="P1028" s="257">
        <f t="shared" ref="P1028:AJ1028" si="195">IF(P$970=0,P511,IF(P$970=1,P614,IF(P$970=2,P717,IF(P$970=3,P820,IF(P$970=4,P923,P511)))))/P$971</f>
        <v>0</v>
      </c>
      <c r="Q1028" s="257">
        <f t="shared" si="195"/>
        <v>-0.10379497531211204</v>
      </c>
      <c r="R1028" s="257">
        <f t="shared" si="195"/>
        <v>0</v>
      </c>
      <c r="S1028" s="257">
        <f t="shared" si="195"/>
        <v>0</v>
      </c>
      <c r="T1028" s="257">
        <f t="shared" si="195"/>
        <v>0</v>
      </c>
      <c r="U1028" s="257">
        <f t="shared" si="195"/>
        <v>0</v>
      </c>
      <c r="V1028" s="257">
        <f t="shared" si="195"/>
        <v>0</v>
      </c>
      <c r="W1028" s="257">
        <f t="shared" si="195"/>
        <v>0</v>
      </c>
      <c r="X1028" s="257">
        <f t="shared" si="195"/>
        <v>0</v>
      </c>
      <c r="Y1028" s="257">
        <f t="shared" si="195"/>
        <v>0</v>
      </c>
      <c r="Z1028" s="257">
        <f t="shared" si="195"/>
        <v>0</v>
      </c>
      <c r="AA1028" s="257">
        <f t="shared" si="195"/>
        <v>0</v>
      </c>
      <c r="AB1028" s="257">
        <f t="shared" si="195"/>
        <v>0</v>
      </c>
      <c r="AC1028" s="257">
        <f t="shared" si="195"/>
        <v>0</v>
      </c>
      <c r="AD1028" s="257">
        <f t="shared" si="195"/>
        <v>0</v>
      </c>
      <c r="AE1028" s="257">
        <f t="shared" si="195"/>
        <v>0</v>
      </c>
      <c r="AF1028" s="257">
        <f t="shared" si="185"/>
        <v>0</v>
      </c>
      <c r="AG1028" s="257">
        <f t="shared" si="195"/>
        <v>0</v>
      </c>
      <c r="AH1028" s="257">
        <f t="shared" si="195"/>
        <v>0</v>
      </c>
      <c r="AI1028" s="257">
        <f t="shared" si="195"/>
        <v>0</v>
      </c>
      <c r="AJ1028" s="676">
        <f t="shared" si="195"/>
        <v>0</v>
      </c>
    </row>
    <row r="1029" spans="1:36" ht="15" customHeight="1" x14ac:dyDescent="0.2">
      <c r="A1029" s="33"/>
      <c r="B1029" s="200"/>
      <c r="C1029" s="200"/>
      <c r="D1029" s="200" t="s">
        <v>880</v>
      </c>
      <c r="E1029" s="200"/>
      <c r="F1029" s="200"/>
      <c r="G1029" s="257">
        <f t="shared" si="182"/>
        <v>0</v>
      </c>
      <c r="H1029" s="257">
        <f t="shared" ref="H1029:O1029" si="196">IF(H$970=0,H512,IF(H$970=1,H615,IF(H$970=2,H718,IF(H$970=3,H821,IF(H$970=4,H924,H512)))))/H$971</f>
        <v>2.1568445436100379</v>
      </c>
      <c r="I1029" s="257">
        <f t="shared" si="196"/>
        <v>0</v>
      </c>
      <c r="J1029" s="257">
        <f t="shared" si="196"/>
        <v>1.9552369266601435</v>
      </c>
      <c r="K1029" s="257">
        <f t="shared" si="196"/>
        <v>14.657005131856113</v>
      </c>
      <c r="L1029" s="257">
        <f t="shared" si="196"/>
        <v>0</v>
      </c>
      <c r="M1029" s="257">
        <f t="shared" si="196"/>
        <v>20.201314656303417</v>
      </c>
      <c r="N1029" s="257">
        <f t="shared" si="196"/>
        <v>0</v>
      </c>
      <c r="O1029" s="257">
        <f t="shared" si="196"/>
        <v>18.958300361533201</v>
      </c>
      <c r="P1029" s="257">
        <f t="shared" ref="P1029:AJ1029" si="197">IF(P$970=0,P512,IF(P$970=1,P615,IF(P$970=2,P718,IF(P$970=3,P821,IF(P$970=4,P924,P512)))))/P$971</f>
        <v>3.6354657875604617</v>
      </c>
      <c r="Q1029" s="257">
        <f t="shared" si="197"/>
        <v>0</v>
      </c>
      <c r="R1029" s="257">
        <f t="shared" si="197"/>
        <v>2.6580378106356388</v>
      </c>
      <c r="S1029" s="257">
        <f t="shared" si="197"/>
        <v>4.2249860576460589</v>
      </c>
      <c r="T1029" s="257">
        <f t="shared" si="197"/>
        <v>7.9899192624941042</v>
      </c>
      <c r="U1029" s="257">
        <f t="shared" si="197"/>
        <v>2.9733778863889673</v>
      </c>
      <c r="V1029" s="257">
        <f t="shared" si="197"/>
        <v>4.5183039670713532</v>
      </c>
      <c r="W1029" s="257">
        <f t="shared" si="197"/>
        <v>18.406494664799062</v>
      </c>
      <c r="X1029" s="257">
        <f t="shared" si="197"/>
        <v>1.9552369266601435</v>
      </c>
      <c r="Y1029" s="257">
        <f t="shared" si="197"/>
        <v>2.5768053989633795</v>
      </c>
      <c r="Z1029" s="257">
        <f t="shared" si="197"/>
        <v>24.392017996356063</v>
      </c>
      <c r="AA1029" s="257">
        <f t="shared" si="197"/>
        <v>1.9861096263694475</v>
      </c>
      <c r="AB1029" s="257">
        <f t="shared" si="197"/>
        <v>1.5140464760931271</v>
      </c>
      <c r="AC1029" s="257">
        <f t="shared" si="197"/>
        <v>22.00909454464275</v>
      </c>
      <c r="AD1029" s="257">
        <f t="shared" si="197"/>
        <v>3.8671160155064461</v>
      </c>
      <c r="AE1029" s="257">
        <f t="shared" si="197"/>
        <v>4.3326226545958386</v>
      </c>
      <c r="AF1029" s="257">
        <f t="shared" si="185"/>
        <v>0.40768595391172757</v>
      </c>
      <c r="AG1029" s="257">
        <f t="shared" si="197"/>
        <v>13.272092743829774</v>
      </c>
      <c r="AH1029" s="257">
        <f t="shared" si="197"/>
        <v>22.276929550739929</v>
      </c>
      <c r="AI1029" s="257">
        <f t="shared" si="197"/>
        <v>6.2369091146576891E-2</v>
      </c>
      <c r="AJ1029" s="676">
        <f t="shared" si="197"/>
        <v>8.2954415538329194</v>
      </c>
    </row>
    <row r="1030" spans="1:36" ht="15" customHeight="1" x14ac:dyDescent="0.2">
      <c r="A1030" s="33"/>
      <c r="B1030" s="216"/>
      <c r="C1030" s="216"/>
      <c r="D1030" s="216" t="s">
        <v>42</v>
      </c>
      <c r="E1030" s="216"/>
      <c r="F1030" s="216"/>
      <c r="G1030" s="257">
        <f t="shared" si="182"/>
        <v>0</v>
      </c>
      <c r="H1030" s="257">
        <f t="shared" ref="H1030:O1030" si="198">IF(H$970=0,H513,IF(H$970=1,H616,IF(H$970=2,H719,IF(H$970=3,H822,IF(H$970=4,H925,H513)))))/H$971</f>
        <v>0</v>
      </c>
      <c r="I1030" s="257">
        <f t="shared" si="198"/>
        <v>0</v>
      </c>
      <c r="J1030" s="257">
        <f t="shared" si="198"/>
        <v>0</v>
      </c>
      <c r="K1030" s="257">
        <f t="shared" si="198"/>
        <v>0</v>
      </c>
      <c r="L1030" s="257">
        <f t="shared" si="198"/>
        <v>0</v>
      </c>
      <c r="M1030" s="257">
        <f t="shared" si="198"/>
        <v>0</v>
      </c>
      <c r="N1030" s="257">
        <f t="shared" si="198"/>
        <v>0</v>
      </c>
      <c r="O1030" s="257">
        <f t="shared" si="198"/>
        <v>0</v>
      </c>
      <c r="P1030" s="257">
        <f t="shared" ref="P1030:AJ1030" si="199">IF(P$970=0,P513,IF(P$970=1,P616,IF(P$970=2,P719,IF(P$970=3,P822,IF(P$970=4,P925,P513)))))/P$971</f>
        <v>0</v>
      </c>
      <c r="Q1030" s="257">
        <f t="shared" si="199"/>
        <v>0</v>
      </c>
      <c r="R1030" s="257">
        <f t="shared" si="199"/>
        <v>0</v>
      </c>
      <c r="S1030" s="257">
        <f t="shared" si="199"/>
        <v>0</v>
      </c>
      <c r="T1030" s="257">
        <f t="shared" si="199"/>
        <v>0</v>
      </c>
      <c r="U1030" s="257">
        <f t="shared" si="199"/>
        <v>0</v>
      </c>
      <c r="V1030" s="257">
        <f t="shared" si="199"/>
        <v>0</v>
      </c>
      <c r="W1030" s="257">
        <f t="shared" si="199"/>
        <v>0</v>
      </c>
      <c r="X1030" s="257">
        <f t="shared" si="199"/>
        <v>0</v>
      </c>
      <c r="Y1030" s="257">
        <f t="shared" si="199"/>
        <v>0</v>
      </c>
      <c r="Z1030" s="257">
        <f t="shared" si="199"/>
        <v>0</v>
      </c>
      <c r="AA1030" s="257">
        <f t="shared" si="199"/>
        <v>0</v>
      </c>
      <c r="AB1030" s="257">
        <f t="shared" si="199"/>
        <v>0</v>
      </c>
      <c r="AC1030" s="257">
        <f t="shared" si="199"/>
        <v>0</v>
      </c>
      <c r="AD1030" s="257">
        <f t="shared" si="199"/>
        <v>0</v>
      </c>
      <c r="AE1030" s="257">
        <f t="shared" si="199"/>
        <v>0</v>
      </c>
      <c r="AF1030" s="257">
        <f t="shared" si="185"/>
        <v>0</v>
      </c>
      <c r="AG1030" s="257">
        <f t="shared" si="199"/>
        <v>0</v>
      </c>
      <c r="AH1030" s="257">
        <f t="shared" si="199"/>
        <v>0</v>
      </c>
      <c r="AI1030" s="257">
        <f t="shared" si="199"/>
        <v>0</v>
      </c>
      <c r="AJ1030" s="676">
        <f t="shared" si="199"/>
        <v>0</v>
      </c>
    </row>
    <row r="1031" spans="1:36" ht="15" customHeight="1" x14ac:dyDescent="0.2">
      <c r="A1031" s="33"/>
      <c r="B1031" s="216"/>
      <c r="C1031" s="216"/>
      <c r="D1031" s="216" t="s">
        <v>881</v>
      </c>
      <c r="E1031" s="216"/>
      <c r="F1031" s="216"/>
      <c r="G1031" s="257">
        <f t="shared" si="182"/>
        <v>4.4283376409574385E-20</v>
      </c>
      <c r="H1031" s="257">
        <f t="shared" ref="H1031:O1031" si="200">IF(H$970=0,H514,IF(H$970=1,H617,IF(H$970=2,H720,IF(H$970=3,H823,IF(H$970=4,H926,H514)))))/H$971</f>
        <v>2.2740136745479345</v>
      </c>
      <c r="I1031" s="257">
        <f t="shared" si="200"/>
        <v>4.196701590134954E-20</v>
      </c>
      <c r="J1031" s="257">
        <f t="shared" si="200"/>
        <v>4.0813223712907447E-20</v>
      </c>
      <c r="K1031" s="257">
        <f t="shared" si="200"/>
        <v>6.2092264515826123</v>
      </c>
      <c r="L1031" s="257">
        <f t="shared" si="200"/>
        <v>4.0623711383346792E-20</v>
      </c>
      <c r="M1031" s="257">
        <f t="shared" si="200"/>
        <v>6.357980194519758</v>
      </c>
      <c r="N1031" s="257">
        <f t="shared" si="200"/>
        <v>4.081665333247723E-20</v>
      </c>
      <c r="O1031" s="257">
        <f t="shared" si="200"/>
        <v>6.1848304756735963</v>
      </c>
      <c r="P1031" s="257">
        <f t="shared" ref="P1031:AJ1031" si="201">IF(P$970=0,P514,IF(P$970=1,P617,IF(P$970=2,P720,IF(P$970=3,P823,IF(P$970=4,P926,P514)))))/P$971</f>
        <v>3.0102867830767486</v>
      </c>
      <c r="Q1031" s="257">
        <f t="shared" si="201"/>
        <v>2.906960633433946</v>
      </c>
      <c r="R1031" s="257">
        <f t="shared" si="201"/>
        <v>2.2628415961255026</v>
      </c>
      <c r="S1031" s="257">
        <f t="shared" si="201"/>
        <v>2.7548850952223978</v>
      </c>
      <c r="T1031" s="257">
        <f t="shared" si="201"/>
        <v>4.7985248626233377</v>
      </c>
      <c r="U1031" s="257">
        <f t="shared" si="201"/>
        <v>2.3021470391933314</v>
      </c>
      <c r="V1031" s="257">
        <f t="shared" si="201"/>
        <v>2.7089161244990563</v>
      </c>
      <c r="W1031" s="257">
        <f t="shared" si="201"/>
        <v>4.9824814190149374</v>
      </c>
      <c r="X1031" s="257">
        <f t="shared" si="201"/>
        <v>4.0813223712907447E-20</v>
      </c>
      <c r="Y1031" s="257">
        <f t="shared" si="201"/>
        <v>2.0187554579392519</v>
      </c>
      <c r="Z1031" s="257">
        <f t="shared" si="201"/>
        <v>6.5192188664861606</v>
      </c>
      <c r="AA1031" s="257">
        <f t="shared" si="201"/>
        <v>2.3059721309053232</v>
      </c>
      <c r="AB1031" s="257">
        <f t="shared" si="201"/>
        <v>2.2648714664296921</v>
      </c>
      <c r="AC1031" s="257">
        <f t="shared" si="201"/>
        <v>5.3446864235450153</v>
      </c>
      <c r="AD1031" s="257">
        <f t="shared" si="201"/>
        <v>2.527031599455587</v>
      </c>
      <c r="AE1031" s="257">
        <f t="shared" si="201"/>
        <v>2.2920082221801574</v>
      </c>
      <c r="AF1031" s="257">
        <f t="shared" si="185"/>
        <v>4.2707565906641731E-20</v>
      </c>
      <c r="AG1031" s="257">
        <f t="shared" si="201"/>
        <v>3.7463190868845744</v>
      </c>
      <c r="AH1031" s="257">
        <f t="shared" si="201"/>
        <v>7.2709358779716311</v>
      </c>
      <c r="AI1031" s="257">
        <f t="shared" si="201"/>
        <v>4.3073682924627833E-20</v>
      </c>
      <c r="AJ1031" s="676">
        <f t="shared" si="201"/>
        <v>3.8978498408174143</v>
      </c>
    </row>
    <row r="1032" spans="1:36" ht="15" customHeight="1" x14ac:dyDescent="0.2">
      <c r="A1032" s="33"/>
      <c r="B1032" s="216"/>
      <c r="C1032" s="216"/>
      <c r="D1032" s="216" t="s">
        <v>44</v>
      </c>
      <c r="E1032" s="216"/>
      <c r="F1032" s="216"/>
      <c r="G1032" s="257">
        <f t="shared" si="182"/>
        <v>0</v>
      </c>
      <c r="H1032" s="257">
        <f t="shared" ref="H1032:O1032" si="202">IF(H$970=0,H515,IF(H$970=1,H618,IF(H$970=2,H721,IF(H$970=3,H824,IF(H$970=4,H927,H515)))))/H$971</f>
        <v>0</v>
      </c>
      <c r="I1032" s="257">
        <f t="shared" si="202"/>
        <v>0</v>
      </c>
      <c r="J1032" s="257">
        <f t="shared" si="202"/>
        <v>0</v>
      </c>
      <c r="K1032" s="257">
        <f t="shared" si="202"/>
        <v>0</v>
      </c>
      <c r="L1032" s="257">
        <f t="shared" si="202"/>
        <v>0</v>
      </c>
      <c r="M1032" s="257">
        <f t="shared" si="202"/>
        <v>0</v>
      </c>
      <c r="N1032" s="257">
        <f t="shared" si="202"/>
        <v>0</v>
      </c>
      <c r="O1032" s="257">
        <f t="shared" si="202"/>
        <v>0</v>
      </c>
      <c r="P1032" s="257">
        <f t="shared" ref="P1032:AJ1032" si="203">IF(P$970=0,P515,IF(P$970=1,P618,IF(P$970=2,P721,IF(P$970=3,P824,IF(P$970=4,P927,P515)))))/P$971</f>
        <v>0</v>
      </c>
      <c r="Q1032" s="257">
        <f t="shared" si="203"/>
        <v>0</v>
      </c>
      <c r="R1032" s="257">
        <f t="shared" si="203"/>
        <v>0</v>
      </c>
      <c r="S1032" s="257">
        <f t="shared" si="203"/>
        <v>0</v>
      </c>
      <c r="T1032" s="257">
        <f t="shared" si="203"/>
        <v>0</v>
      </c>
      <c r="U1032" s="257">
        <f t="shared" si="203"/>
        <v>0</v>
      </c>
      <c r="V1032" s="257">
        <f t="shared" si="203"/>
        <v>0</v>
      </c>
      <c r="W1032" s="257">
        <f t="shared" si="203"/>
        <v>0</v>
      </c>
      <c r="X1032" s="257">
        <f t="shared" si="203"/>
        <v>0</v>
      </c>
      <c r="Y1032" s="257">
        <f t="shared" si="203"/>
        <v>0</v>
      </c>
      <c r="Z1032" s="257">
        <f t="shared" si="203"/>
        <v>0</v>
      </c>
      <c r="AA1032" s="257">
        <f t="shared" si="203"/>
        <v>0</v>
      </c>
      <c r="AB1032" s="257">
        <f t="shared" si="203"/>
        <v>0</v>
      </c>
      <c r="AC1032" s="257">
        <f t="shared" si="203"/>
        <v>0</v>
      </c>
      <c r="AD1032" s="257">
        <f t="shared" si="203"/>
        <v>0</v>
      </c>
      <c r="AE1032" s="257">
        <f t="shared" si="203"/>
        <v>0</v>
      </c>
      <c r="AF1032" s="257">
        <f t="shared" si="185"/>
        <v>0</v>
      </c>
      <c r="AG1032" s="257">
        <f t="shared" si="203"/>
        <v>0</v>
      </c>
      <c r="AH1032" s="257">
        <f t="shared" si="203"/>
        <v>0</v>
      </c>
      <c r="AI1032" s="257">
        <f t="shared" si="203"/>
        <v>0</v>
      </c>
      <c r="AJ1032" s="676">
        <f t="shared" si="203"/>
        <v>0</v>
      </c>
    </row>
    <row r="1033" spans="1:36" ht="15.75" customHeight="1" x14ac:dyDescent="0.2">
      <c r="A1033" s="33"/>
      <c r="B1033" s="199"/>
      <c r="C1033" s="199"/>
      <c r="D1033" s="199" t="s">
        <v>564</v>
      </c>
      <c r="E1033" s="199"/>
      <c r="F1033" s="199"/>
      <c r="G1033" s="260">
        <f t="shared" si="182"/>
        <v>15.349296672422167</v>
      </c>
      <c r="H1033" s="260">
        <f t="shared" ref="H1033:O1033" si="204">IF(H$970=0,H516,IF(H$970=1,H619,IF(H$970=2,H722,IF(H$970=3,H825,IF(H$970=4,H928,H516)))))/H$971</f>
        <v>26.415572943220113</v>
      </c>
      <c r="I1033" s="260">
        <f t="shared" si="204"/>
        <v>14.451222719212527</v>
      </c>
      <c r="J1033" s="260">
        <f t="shared" si="204"/>
        <v>22.603068380102144</v>
      </c>
      <c r="K1033" s="260">
        <f t="shared" si="204"/>
        <v>68.762616870134806</v>
      </c>
      <c r="L1033" s="260">
        <f t="shared" si="204"/>
        <v>17.895116804507083</v>
      </c>
      <c r="M1033" s="260">
        <f t="shared" si="204"/>
        <v>90.526646769885105</v>
      </c>
      <c r="N1033" s="260">
        <f t="shared" si="204"/>
        <v>15.011083912635137</v>
      </c>
      <c r="O1033" s="260">
        <f t="shared" si="204"/>
        <v>87.517351683795184</v>
      </c>
      <c r="P1033" s="260">
        <f t="shared" ref="P1033:AJ1033" si="205">IF(P$970=0,P516,IF(P$970=1,P619,IF(P$970=2,P722,IF(P$970=3,P825,IF(P$970=4,P928,P516)))))/P$971</f>
        <v>29.634115919619035</v>
      </c>
      <c r="Q1033" s="260">
        <f t="shared" si="205"/>
        <v>21.180533295354508</v>
      </c>
      <c r="R1033" s="260">
        <f t="shared" si="205"/>
        <v>26.077074021044261</v>
      </c>
      <c r="S1033" s="260">
        <f t="shared" si="205"/>
        <v>27.920090932491664</v>
      </c>
      <c r="T1033" s="260">
        <f t="shared" si="205"/>
        <v>48.339425806368396</v>
      </c>
      <c r="U1033" s="260">
        <f t="shared" si="205"/>
        <v>30.244755176156577</v>
      </c>
      <c r="V1033" s="260">
        <f t="shared" si="205"/>
        <v>34.420502210738533</v>
      </c>
      <c r="W1033" s="260">
        <f t="shared" si="205"/>
        <v>84.898389907260366</v>
      </c>
      <c r="X1033" s="260">
        <f t="shared" si="205"/>
        <v>22.603068380102144</v>
      </c>
      <c r="Y1033" s="260">
        <f t="shared" si="205"/>
        <v>22.698774683376794</v>
      </c>
      <c r="Z1033" s="260">
        <f t="shared" si="205"/>
        <v>101.51903757704231</v>
      </c>
      <c r="AA1033" s="260">
        <f t="shared" si="205"/>
        <v>31.881119925025217</v>
      </c>
      <c r="AB1033" s="260">
        <f t="shared" si="205"/>
        <v>24.857825984334966</v>
      </c>
      <c r="AC1033" s="260">
        <f t="shared" si="205"/>
        <v>93.400610213849461</v>
      </c>
      <c r="AD1033" s="260">
        <f t="shared" si="205"/>
        <v>31.607837361193951</v>
      </c>
      <c r="AE1033" s="260">
        <f t="shared" si="205"/>
        <v>36.333184533916011</v>
      </c>
      <c r="AF1033" s="260">
        <f t="shared" si="185"/>
        <v>18.30444502493744</v>
      </c>
      <c r="AG1033" s="260">
        <f t="shared" si="205"/>
        <v>66.848118427453684</v>
      </c>
      <c r="AH1033" s="260">
        <f t="shared" si="205"/>
        <v>96.513793546991408</v>
      </c>
      <c r="AI1033" s="260">
        <f t="shared" si="205"/>
        <v>15.514928500281542</v>
      </c>
      <c r="AJ1033" s="684">
        <f t="shared" si="205"/>
        <v>48.905244139992817</v>
      </c>
    </row>
    <row r="1034" spans="1:36" ht="15" customHeight="1" x14ac:dyDescent="0.2">
      <c r="A1034" s="33"/>
      <c r="B1034" s="199"/>
      <c r="C1034" s="199"/>
      <c r="D1034" s="9"/>
      <c r="E1034" s="9"/>
      <c r="F1034" s="9"/>
      <c r="G1034" s="334"/>
      <c r="H1034" s="9"/>
      <c r="I1034" s="9"/>
      <c r="J1034" s="9"/>
      <c r="K1034" s="9"/>
      <c r="L1034" s="9"/>
      <c r="M1034" s="9"/>
      <c r="N1034" s="9"/>
      <c r="O1034" s="9"/>
      <c r="P1034" s="9"/>
      <c r="Q1034" s="9"/>
      <c r="R1034" s="9"/>
      <c r="S1034" s="9"/>
      <c r="T1034" s="9"/>
      <c r="U1034" s="9"/>
      <c r="V1034" s="9"/>
      <c r="W1034" s="9"/>
      <c r="X1034" s="9"/>
      <c r="Y1034" s="9"/>
      <c r="Z1034" s="9"/>
      <c r="AA1034" s="9"/>
      <c r="AB1034" s="9"/>
      <c r="AC1034" s="9"/>
      <c r="AD1034" s="9"/>
      <c r="AE1034" s="9"/>
      <c r="AF1034" s="9"/>
      <c r="AG1034" s="9"/>
      <c r="AH1034" s="9"/>
      <c r="AI1034" s="9"/>
      <c r="AJ1034" s="685"/>
    </row>
    <row r="1035" spans="1:36" ht="15" customHeight="1" x14ac:dyDescent="0.2">
      <c r="A1035" s="33"/>
      <c r="B1035" s="199"/>
      <c r="C1035" s="199"/>
      <c r="D1035" s="332" t="s">
        <v>806</v>
      </c>
      <c r="E1035" s="199" t="s">
        <v>807</v>
      </c>
      <c r="F1035" s="199"/>
      <c r="G1035" s="260">
        <v>238.08718499979392</v>
      </c>
      <c r="H1035" s="260">
        <v>414.96233741654777</v>
      </c>
      <c r="I1035" s="260">
        <v>232.10500962439832</v>
      </c>
      <c r="J1035" s="260">
        <v>374.31088655841501</v>
      </c>
      <c r="K1035" s="260">
        <v>969.04582548375549</v>
      </c>
      <c r="L1035" s="260">
        <v>307.25755089722946</v>
      </c>
      <c r="M1035" s="260">
        <v>1271.3644940332788</v>
      </c>
      <c r="N1035" s="260">
        <v>277.03231557280611</v>
      </c>
      <c r="O1035" s="260">
        <v>1229.7643714865187</v>
      </c>
      <c r="P1035" s="260">
        <v>431.05843147333439</v>
      </c>
      <c r="Q1035" s="260">
        <v>298.09104003429411</v>
      </c>
      <c r="R1035" s="260">
        <v>398.14758304423793</v>
      </c>
      <c r="S1035" s="260">
        <v>394.83607774024028</v>
      </c>
      <c r="T1035" s="260">
        <v>687.15424860893211</v>
      </c>
      <c r="U1035" s="260">
        <v>466.93656450835448</v>
      </c>
      <c r="V1035" s="260">
        <v>525.73096484970813</v>
      </c>
      <c r="W1035" s="260">
        <v>1207.0256785387885</v>
      </c>
      <c r="X1035" s="260">
        <v>374.31088655841501</v>
      </c>
      <c r="Y1035" s="260">
        <v>332.9805150442549</v>
      </c>
      <c r="Z1035" s="260">
        <v>1428.4759259552527</v>
      </c>
      <c r="AA1035" s="260">
        <v>517.80203099183484</v>
      </c>
      <c r="AB1035" s="260">
        <v>396.76718805083476</v>
      </c>
      <c r="AC1035" s="260">
        <v>1341.1362222394059</v>
      </c>
      <c r="AD1035" s="260">
        <v>480.74772500846586</v>
      </c>
      <c r="AE1035" s="198">
        <v>572.63835045768917</v>
      </c>
      <c r="AF1035" s="260">
        <v>331.47824408031983</v>
      </c>
      <c r="AG1035" s="260">
        <v>946.86376786526966</v>
      </c>
      <c r="AH1035" s="260">
        <v>1301.4951081621953</v>
      </c>
      <c r="AI1035" s="260">
        <v>262.92276801470774</v>
      </c>
      <c r="AJ1035" s="684">
        <v>696.33430142299642</v>
      </c>
    </row>
    <row r="1036" spans="1:36" ht="15" customHeight="1" x14ac:dyDescent="0.2">
      <c r="A1036" s="33"/>
      <c r="B1036" s="199"/>
      <c r="C1036" s="199"/>
      <c r="D1036" s="332" t="s">
        <v>808</v>
      </c>
      <c r="E1036" s="199" t="s">
        <v>807</v>
      </c>
      <c r="F1036" s="199"/>
      <c r="G1036" s="260">
        <v>238.08718499979392</v>
      </c>
      <c r="H1036" s="260">
        <v>216.88851419630768</v>
      </c>
      <c r="I1036" s="260">
        <v>232.10500962439832</v>
      </c>
      <c r="J1036" s="260">
        <v>374.31088655841501</v>
      </c>
      <c r="K1036" s="260">
        <v>68.469895676391133</v>
      </c>
      <c r="L1036" s="260">
        <v>307.25755089722946</v>
      </c>
      <c r="M1036" s="260">
        <v>54.145577227996526</v>
      </c>
      <c r="N1036" s="260">
        <v>277.03231557280611</v>
      </c>
      <c r="O1036" s="260">
        <v>99.974027090946649</v>
      </c>
      <c r="P1036" s="260">
        <v>162.33092530240546</v>
      </c>
      <c r="Q1036" s="260">
        <v>184.33528558668826</v>
      </c>
      <c r="R1036" s="260">
        <v>192.41225039060569</v>
      </c>
      <c r="S1036" s="260">
        <v>132.61496083668459</v>
      </c>
      <c r="T1036" s="260">
        <v>212.07065149361506</v>
      </c>
      <c r="U1036" s="260">
        <v>214.1963683204113</v>
      </c>
      <c r="V1036" s="260">
        <v>244.12962930709054</v>
      </c>
      <c r="W1036" s="260">
        <v>234.37612472840217</v>
      </c>
      <c r="X1036" s="260">
        <v>374.31088655841501</v>
      </c>
      <c r="Y1036" s="260">
        <v>134.31940985486958</v>
      </c>
      <c r="Z1036" s="260">
        <v>164.09502759949731</v>
      </c>
      <c r="AA1036" s="260">
        <v>335.43714102545823</v>
      </c>
      <c r="AB1036" s="260">
        <v>211.49237412589162</v>
      </c>
      <c r="AC1036" s="260">
        <v>288.29908781122032</v>
      </c>
      <c r="AD1036" s="260">
        <v>226.8211247456799</v>
      </c>
      <c r="AE1036" s="198">
        <v>356.84703239050316</v>
      </c>
      <c r="AF1036" s="260">
        <v>331.47824408031983</v>
      </c>
      <c r="AG1036" s="260">
        <v>185.70746934004745</v>
      </c>
      <c r="AH1036" s="260">
        <v>205.74691899280631</v>
      </c>
      <c r="AI1036" s="260">
        <v>262.92276801470774</v>
      </c>
      <c r="AJ1036" s="684">
        <v>243.5867899831228</v>
      </c>
    </row>
    <row r="1037" spans="1:36" ht="15" customHeight="1" x14ac:dyDescent="0.2">
      <c r="A1037" s="33"/>
      <c r="B1037" s="199"/>
      <c r="C1037" s="199"/>
      <c r="D1037" s="332" t="s">
        <v>809</v>
      </c>
      <c r="E1037" s="199" t="s">
        <v>807</v>
      </c>
      <c r="F1037" s="199"/>
      <c r="G1037" s="260">
        <v>402.7906326589677</v>
      </c>
      <c r="H1037" s="260">
        <v>414.96233741654777</v>
      </c>
      <c r="I1037" s="260">
        <v>431.46248295255526</v>
      </c>
      <c r="J1037" s="260">
        <v>648.19415219300868</v>
      </c>
      <c r="K1037" s="260">
        <v>412.50976326107946</v>
      </c>
      <c r="L1037" s="260">
        <v>491.5020017978365</v>
      </c>
      <c r="M1037" s="260">
        <v>273.29487703209992</v>
      </c>
      <c r="N1037" s="260">
        <v>511.91945871634539</v>
      </c>
      <c r="O1037" s="260">
        <v>389.45529202639824</v>
      </c>
      <c r="P1037" s="260">
        <v>431.05843147333439</v>
      </c>
      <c r="Q1037" s="260">
        <v>298.09104003429411</v>
      </c>
      <c r="R1037" s="260">
        <v>398.14758304423793</v>
      </c>
      <c r="S1037" s="260">
        <v>394.83607774024028</v>
      </c>
      <c r="T1037" s="260">
        <v>687.15424860893211</v>
      </c>
      <c r="U1037" s="260">
        <v>466.93656450835448</v>
      </c>
      <c r="V1037" s="260">
        <v>525.73096484970813</v>
      </c>
      <c r="W1037" s="260">
        <v>390.26730083392209</v>
      </c>
      <c r="X1037" s="260">
        <v>648.19415219300868</v>
      </c>
      <c r="Y1037" s="260">
        <v>332.9805150442549</v>
      </c>
      <c r="Z1037" s="260">
        <v>418.19938529973109</v>
      </c>
      <c r="AA1037" s="260">
        <v>517.80203099183484</v>
      </c>
      <c r="AB1037" s="260">
        <v>396.76718805083476</v>
      </c>
      <c r="AC1037" s="260">
        <v>446.78001476637371</v>
      </c>
      <c r="AD1037" s="260">
        <v>480.74772500846586</v>
      </c>
      <c r="AE1037" s="198">
        <v>572.63835045768917</v>
      </c>
      <c r="AF1037" s="260">
        <v>530.88011742336084</v>
      </c>
      <c r="AG1037" s="260">
        <v>547.44871550371511</v>
      </c>
      <c r="AH1037" s="260">
        <v>1159.1686618312845</v>
      </c>
      <c r="AI1037" s="260">
        <v>676.08367347500041</v>
      </c>
      <c r="AJ1037" s="684">
        <v>696.33430142299642</v>
      </c>
    </row>
    <row r="1038" spans="1:36" ht="15" customHeight="1" x14ac:dyDescent="0.2">
      <c r="A1038" s="33"/>
      <c r="B1038" s="199"/>
      <c r="C1038" s="199"/>
      <c r="D1038" s="332" t="s">
        <v>810</v>
      </c>
      <c r="E1038" s="199" t="s">
        <v>807</v>
      </c>
      <c r="F1038" s="199"/>
      <c r="G1038" s="260">
        <v>550.51215189861318</v>
      </c>
      <c r="H1038" s="260">
        <v>783.98266498382475</v>
      </c>
      <c r="I1038" s="260">
        <v>613.35337412946944</v>
      </c>
      <c r="J1038" s="260">
        <v>788.5817800512782</v>
      </c>
      <c r="K1038" s="260">
        <v>969.04582548375549</v>
      </c>
      <c r="L1038" s="260">
        <v>691.54442751734939</v>
      </c>
      <c r="M1038" s="260">
        <v>1271.3644940332788</v>
      </c>
      <c r="N1038" s="260">
        <v>722.20897771979935</v>
      </c>
      <c r="O1038" s="260">
        <v>1229.7643714865187</v>
      </c>
      <c r="P1038" s="260">
        <v>802.67914843036385</v>
      </c>
      <c r="Q1038" s="260">
        <v>462.30459603830406</v>
      </c>
      <c r="R1038" s="260">
        <v>826.10819437634439</v>
      </c>
      <c r="S1038" s="260">
        <v>1116.5013009441357</v>
      </c>
      <c r="T1038" s="260">
        <v>738.65187523150053</v>
      </c>
      <c r="U1038" s="260">
        <v>819.04866676872666</v>
      </c>
      <c r="V1038" s="260">
        <v>789.90283259925548</v>
      </c>
      <c r="W1038" s="260">
        <v>1207.0256785387885</v>
      </c>
      <c r="X1038" s="260">
        <v>788.5817800512782</v>
      </c>
      <c r="Y1038" s="260">
        <v>927.39781080200589</v>
      </c>
      <c r="Z1038" s="260">
        <v>1428.4759259552527</v>
      </c>
      <c r="AA1038" s="260">
        <v>652.64442686331245</v>
      </c>
      <c r="AB1038" s="260">
        <v>901.42579337873303</v>
      </c>
      <c r="AC1038" s="260">
        <v>1341.1362222394059</v>
      </c>
      <c r="AD1038" s="260">
        <v>789.45804858847589</v>
      </c>
      <c r="AE1038" s="198">
        <v>770.07666253950936</v>
      </c>
      <c r="AF1038" s="260">
        <v>860.38313776530208</v>
      </c>
      <c r="AG1038" s="260">
        <v>946.86376786526966</v>
      </c>
      <c r="AH1038" s="260">
        <v>1301.4951081621953</v>
      </c>
      <c r="AI1038" s="260">
        <v>690.92513120080503</v>
      </c>
      <c r="AJ1038" s="684">
        <v>755.76099017822946</v>
      </c>
    </row>
    <row r="1039" spans="1:36" ht="15" customHeight="1" x14ac:dyDescent="0.2">
      <c r="A1039" s="33"/>
      <c r="B1039" s="199"/>
      <c r="C1039" s="199"/>
      <c r="D1039" s="332" t="s">
        <v>811</v>
      </c>
      <c r="E1039" s="199" t="s">
        <v>807</v>
      </c>
      <c r="F1039" s="199"/>
      <c r="G1039" s="260">
        <v>643.18688736468005</v>
      </c>
      <c r="H1039" s="260">
        <v>962.60910896733128</v>
      </c>
      <c r="I1039" s="260">
        <v>732.62658581475944</v>
      </c>
      <c r="J1039" s="260">
        <v>849.18898727036344</v>
      </c>
      <c r="K1039" s="260">
        <v>1405.8808392311905</v>
      </c>
      <c r="L1039" s="260">
        <v>808.36369622635493</v>
      </c>
      <c r="M1039" s="260">
        <v>1735.5274623567336</v>
      </c>
      <c r="N1039" s="260">
        <v>800.42505864659006</v>
      </c>
      <c r="O1039" s="260">
        <v>1659.6426172479357</v>
      </c>
      <c r="P1039" s="260">
        <v>950.11195862498221</v>
      </c>
      <c r="Q1039" s="260">
        <v>711.7267791730842</v>
      </c>
      <c r="R1039" s="260">
        <v>994.13196861339054</v>
      </c>
      <c r="S1039" s="260">
        <v>1541.1586793614395</v>
      </c>
      <c r="T1039" s="260">
        <v>829.20019584010106</v>
      </c>
      <c r="U1039" s="260">
        <v>1032.314270221844</v>
      </c>
      <c r="V1039" s="260">
        <v>985.07076019407123</v>
      </c>
      <c r="W1039" s="260">
        <v>1425.0967069608398</v>
      </c>
      <c r="X1039" s="260">
        <v>849.18898727036344</v>
      </c>
      <c r="Y1039" s="260">
        <v>1389.1107571938121</v>
      </c>
      <c r="Z1039" s="260">
        <v>1826.778759166496</v>
      </c>
      <c r="AA1039" s="260">
        <v>718.40446282319112</v>
      </c>
      <c r="AB1039" s="260">
        <v>944.84120496798141</v>
      </c>
      <c r="AC1039" s="260">
        <v>1584.0972424883614</v>
      </c>
      <c r="AD1039" s="260">
        <v>985.67681085644142</v>
      </c>
      <c r="AE1039" s="227">
        <v>851.05927122704065</v>
      </c>
      <c r="AF1039" s="260">
        <v>932.02565904377286</v>
      </c>
      <c r="AG1039" s="260">
        <v>1300.5363711255497</v>
      </c>
      <c r="AH1039" s="260">
        <v>1331.3456594019658</v>
      </c>
      <c r="AI1039" s="260">
        <v>693.7881778757453</v>
      </c>
      <c r="AJ1039" s="684">
        <v>765.1117013645196</v>
      </c>
    </row>
    <row r="1040" spans="1:36" ht="15" customHeight="1" x14ac:dyDescent="0.2">
      <c r="A1040" s="33"/>
      <c r="B1040" s="199"/>
      <c r="C1040" s="199"/>
      <c r="D1040" s="199" t="s">
        <v>812</v>
      </c>
      <c r="E1040" s="199" t="s">
        <v>807</v>
      </c>
      <c r="F1040" s="199"/>
      <c r="G1040" s="260">
        <f>IF(G$970=0,G1035,IF(G$970=1,G1036,IF(G$970=2,G1037,IF(G$970=3,G1038,IF(G$970=4,G1039,G1035)))))/G$971</f>
        <v>238.08718499979392</v>
      </c>
      <c r="H1040" s="260">
        <f t="shared" ref="H1040:AJ1040" si="206">IF(H$970=0,H1035,IF(H$970=1,H1036,IF(H$970=2,H1037,IF(H$970=3,H1038,IF(H$970=4,H1039,H1035)))))/H$971</f>
        <v>414.96233741654777</v>
      </c>
      <c r="I1040" s="260">
        <f t="shared" si="206"/>
        <v>232.10500962439832</v>
      </c>
      <c r="J1040" s="260">
        <f t="shared" si="206"/>
        <v>374.31088655841501</v>
      </c>
      <c r="K1040" s="260">
        <f t="shared" si="206"/>
        <v>969.04582548375549</v>
      </c>
      <c r="L1040" s="260">
        <f t="shared" si="206"/>
        <v>307.25755089722946</v>
      </c>
      <c r="M1040" s="260">
        <f t="shared" si="206"/>
        <v>1271.3644940332788</v>
      </c>
      <c r="N1040" s="260">
        <f t="shared" si="206"/>
        <v>277.03231557280611</v>
      </c>
      <c r="O1040" s="260">
        <f t="shared" si="206"/>
        <v>1229.7643714865187</v>
      </c>
      <c r="P1040" s="260">
        <f t="shared" si="206"/>
        <v>431.05843147333439</v>
      </c>
      <c r="Q1040" s="260">
        <f t="shared" si="206"/>
        <v>298.09104003429411</v>
      </c>
      <c r="R1040" s="260">
        <f t="shared" si="206"/>
        <v>398.14758304423793</v>
      </c>
      <c r="S1040" s="260">
        <f t="shared" si="206"/>
        <v>394.83607774024028</v>
      </c>
      <c r="T1040" s="260">
        <f t="shared" si="206"/>
        <v>687.15424860893211</v>
      </c>
      <c r="U1040" s="260">
        <f t="shared" si="206"/>
        <v>466.93656450835448</v>
      </c>
      <c r="V1040" s="260">
        <f t="shared" si="206"/>
        <v>525.73096484970813</v>
      </c>
      <c r="W1040" s="260">
        <f t="shared" si="206"/>
        <v>1207.0256785387885</v>
      </c>
      <c r="X1040" s="260">
        <f t="shared" si="206"/>
        <v>374.31088655841501</v>
      </c>
      <c r="Y1040" s="260">
        <f t="shared" si="206"/>
        <v>332.9805150442549</v>
      </c>
      <c r="Z1040" s="260">
        <f t="shared" si="206"/>
        <v>1428.4759259552527</v>
      </c>
      <c r="AA1040" s="260">
        <f t="shared" si="206"/>
        <v>517.80203099183484</v>
      </c>
      <c r="AB1040" s="260">
        <f t="shared" si="206"/>
        <v>396.76718805083476</v>
      </c>
      <c r="AC1040" s="260">
        <f t="shared" si="206"/>
        <v>1341.1362222394059</v>
      </c>
      <c r="AD1040" s="260">
        <f t="shared" si="206"/>
        <v>480.74772500846586</v>
      </c>
      <c r="AE1040" s="260">
        <f t="shared" si="206"/>
        <v>572.63835045768917</v>
      </c>
      <c r="AF1040" s="260">
        <f>IF(AF$970=0,AF1035,IF(AF$970=1,AF1036,IF(AF$970=2,AF1037,IF(AF$970=3,AF1038,IF(AF$970=4,AF1039,AF1035)))))/AF$971</f>
        <v>331.47824408031983</v>
      </c>
      <c r="AG1040" s="260">
        <f t="shared" si="206"/>
        <v>946.86376786526966</v>
      </c>
      <c r="AH1040" s="260">
        <f t="shared" si="206"/>
        <v>1301.4951081621953</v>
      </c>
      <c r="AI1040" s="260">
        <f t="shared" si="206"/>
        <v>262.92276801470774</v>
      </c>
      <c r="AJ1040" s="684">
        <f t="shared" si="206"/>
        <v>696.33430142299642</v>
      </c>
    </row>
    <row r="1041" spans="1:36" ht="15" customHeight="1" x14ac:dyDescent="0.2">
      <c r="A1041" s="18"/>
      <c r="B1041" s="18"/>
      <c r="C1041" s="18"/>
      <c r="D1041" s="187"/>
      <c r="E1041" s="188"/>
      <c r="F1041" s="188"/>
      <c r="G1041" s="188"/>
      <c r="H1041" s="188"/>
      <c r="I1041" s="188"/>
      <c r="J1041" s="188"/>
      <c r="K1041" s="188"/>
      <c r="L1041" s="188"/>
      <c r="M1041" s="188"/>
      <c r="N1041" s="188"/>
      <c r="O1041" s="18"/>
      <c r="P1041" s="18"/>
      <c r="Q1041" s="18"/>
      <c r="R1041" s="18"/>
      <c r="S1041" s="18"/>
      <c r="T1041" s="18"/>
      <c r="U1041" s="18"/>
      <c r="V1041" s="18"/>
      <c r="W1041" s="18"/>
      <c r="X1041" s="18"/>
      <c r="Y1041" s="18"/>
      <c r="Z1041" s="18"/>
      <c r="AA1041" s="18"/>
      <c r="AB1041" s="18"/>
      <c r="AC1041" s="18"/>
      <c r="AD1041" s="18"/>
      <c r="AE1041" s="275"/>
      <c r="AF1041" s="188"/>
      <c r="AG1041" s="188"/>
      <c r="AH1041" s="18"/>
      <c r="AI1041" s="18"/>
      <c r="AJ1041" s="686"/>
    </row>
    <row r="1042" spans="1:36" ht="15" customHeight="1" x14ac:dyDescent="0.2">
      <c r="A1042" s="18"/>
      <c r="B1042" s="13"/>
      <c r="C1042" s="18"/>
      <c r="D1042" s="187"/>
      <c r="E1042" s="188"/>
      <c r="F1042" s="188"/>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276"/>
      <c r="AF1042" s="18"/>
      <c r="AG1042" s="18"/>
      <c r="AH1042" s="18"/>
      <c r="AI1042" s="18"/>
      <c r="AJ1042" s="686"/>
    </row>
    <row r="1043" spans="1:36" ht="15" customHeight="1" x14ac:dyDescent="0.3">
      <c r="A1043" s="18"/>
      <c r="B1043" s="32" t="s">
        <v>156</v>
      </c>
      <c r="C1043" s="18"/>
      <c r="D1043" s="187"/>
      <c r="E1043" s="188"/>
      <c r="F1043" s="188"/>
      <c r="G1043" s="18"/>
      <c r="H1043" s="18"/>
      <c r="I1043" s="18"/>
      <c r="J1043" s="18"/>
      <c r="K1043" s="18"/>
      <c r="L1043" s="18"/>
      <c r="M1043" s="18"/>
      <c r="N1043" s="18"/>
      <c r="O1043" s="18"/>
      <c r="P1043" s="18"/>
      <c r="Q1043" s="18"/>
      <c r="R1043" s="18"/>
      <c r="S1043" s="18"/>
      <c r="T1043" s="18"/>
      <c r="U1043" s="18"/>
      <c r="V1043" s="18"/>
      <c r="W1043" s="18"/>
      <c r="X1043" s="18"/>
      <c r="Y1043" s="18"/>
      <c r="Z1043" s="18"/>
      <c r="AA1043" s="18"/>
      <c r="AB1043" s="18"/>
      <c r="AC1043" s="18"/>
      <c r="AD1043" s="18"/>
      <c r="AE1043" s="276"/>
      <c r="AF1043" s="18"/>
      <c r="AG1043" s="18"/>
      <c r="AH1043" s="18"/>
      <c r="AI1043" s="18"/>
      <c r="AJ1043" s="686"/>
    </row>
    <row r="1044" spans="1:36" ht="15" customHeight="1" x14ac:dyDescent="0.2">
      <c r="A1044" s="18"/>
      <c r="B1044" s="511" t="s">
        <v>813</v>
      </c>
      <c r="D1044" s="179"/>
      <c r="G1044" s="517"/>
      <c r="H1044" s="517"/>
      <c r="I1044" s="517"/>
      <c r="J1044" s="517"/>
      <c r="K1044" s="517"/>
      <c r="L1044" s="517"/>
      <c r="M1044" s="517"/>
      <c r="N1044" s="517"/>
      <c r="O1044" s="517"/>
      <c r="P1044" s="517"/>
      <c r="Q1044" s="517"/>
      <c r="R1044" s="517"/>
      <c r="S1044" s="517"/>
      <c r="T1044" s="517"/>
      <c r="U1044" s="517"/>
      <c r="V1044" s="517"/>
      <c r="W1044" s="517"/>
      <c r="X1044" s="517"/>
      <c r="Y1044" s="517"/>
      <c r="Z1044" s="517"/>
      <c r="AA1044" s="517"/>
      <c r="AB1044" s="517"/>
      <c r="AC1044" s="517"/>
      <c r="AD1044" s="517"/>
      <c r="AE1044" s="517"/>
      <c r="AF1044" s="517"/>
      <c r="AG1044" s="517"/>
      <c r="AH1044" s="517"/>
      <c r="AI1044" s="517"/>
      <c r="AJ1044" s="687"/>
    </row>
    <row r="1045" spans="1:36" ht="15" customHeight="1" x14ac:dyDescent="0.2">
      <c r="A1045" s="18"/>
      <c r="B1045" s="511" t="s">
        <v>803</v>
      </c>
      <c r="D1045" s="179"/>
      <c r="F1045" s="4"/>
    </row>
    <row r="1046" spans="1:36" ht="15" customHeight="1" x14ac:dyDescent="0.2">
      <c r="A1046" s="18"/>
      <c r="B1046" s="518" t="s">
        <v>434</v>
      </c>
      <c r="C1046" s="179" t="s">
        <v>684</v>
      </c>
      <c r="D1046" s="179"/>
      <c r="E1046" s="179" t="s">
        <v>669</v>
      </c>
    </row>
    <row r="1047" spans="1:36" ht="15" customHeight="1" x14ac:dyDescent="0.2">
      <c r="A1047" s="18"/>
      <c r="B1047" s="519">
        <v>0.10451631101025868</v>
      </c>
      <c r="C1047" s="179">
        <v>380</v>
      </c>
      <c r="D1047" s="179" t="s">
        <v>670</v>
      </c>
      <c r="E1047" s="520">
        <v>380</v>
      </c>
    </row>
    <row r="1048" spans="1:36" ht="15" customHeight="1" x14ac:dyDescent="0.2">
      <c r="A1048" s="18"/>
      <c r="B1048" s="519">
        <v>4.6808672175496762E-3</v>
      </c>
      <c r="C1048" s="179">
        <v>0</v>
      </c>
      <c r="D1048" s="179" t="s">
        <v>671</v>
      </c>
      <c r="E1048" s="520">
        <v>0</v>
      </c>
    </row>
    <row r="1049" spans="1:36" ht="15" customHeight="1" x14ac:dyDescent="0.2">
      <c r="A1049" s="18"/>
      <c r="B1049" s="519">
        <v>4.245989084650921E-2</v>
      </c>
      <c r="C1049" s="179">
        <v>0</v>
      </c>
      <c r="D1049" s="179" t="s">
        <v>672</v>
      </c>
      <c r="E1049" s="520">
        <v>0</v>
      </c>
    </row>
    <row r="1050" spans="1:36" ht="15" customHeight="1" x14ac:dyDescent="0.2">
      <c r="A1050" s="18"/>
      <c r="B1050" s="519">
        <v>1.6776179602793487E-2</v>
      </c>
      <c r="C1050" s="179">
        <v>2414</v>
      </c>
      <c r="D1050" s="179" t="s">
        <v>673</v>
      </c>
      <c r="E1050" s="520">
        <v>2414</v>
      </c>
    </row>
    <row r="1051" spans="1:36" ht="15" customHeight="1" x14ac:dyDescent="0.2">
      <c r="A1051" s="18"/>
      <c r="B1051" s="519">
        <v>2.9619215732801636E-2</v>
      </c>
      <c r="C1051" s="179">
        <v>0</v>
      </c>
      <c r="D1051" s="179" t="s">
        <v>674</v>
      </c>
      <c r="E1051" s="520">
        <v>0</v>
      </c>
    </row>
    <row r="1052" spans="1:36" ht="15" customHeight="1" x14ac:dyDescent="0.2">
      <c r="A1052" s="18"/>
      <c r="B1052" s="521"/>
      <c r="D1052" s="179"/>
    </row>
    <row r="1053" spans="1:36" ht="15" customHeight="1" x14ac:dyDescent="0.2">
      <c r="A1053" s="18"/>
      <c r="D1053" s="179" t="s">
        <v>675</v>
      </c>
      <c r="E1053" s="179" t="s">
        <v>217</v>
      </c>
      <c r="G1053" s="517">
        <f>SUMPRODUCT($B$1047:$B$1051,$C$1047:$C$1051)</f>
        <v>80.213895745041782</v>
      </c>
      <c r="H1053" s="517">
        <f t="shared" ref="H1053:AJ1053" si="207">SUMPRODUCT($B$1047:$B$1051,$C$1047:$C$1051)</f>
        <v>80.213895745041782</v>
      </c>
      <c r="I1053" s="517">
        <f t="shared" si="207"/>
        <v>80.213895745041782</v>
      </c>
      <c r="J1053" s="517">
        <f>SUMPRODUCT($B$1047:$B$1051,$C$1047:$C$1051)</f>
        <v>80.213895745041782</v>
      </c>
      <c r="K1053" s="517">
        <f t="shared" si="207"/>
        <v>80.213895745041782</v>
      </c>
      <c r="L1053" s="517">
        <f t="shared" si="207"/>
        <v>80.213895745041782</v>
      </c>
      <c r="M1053" s="517">
        <f t="shared" si="207"/>
        <v>80.213895745041782</v>
      </c>
      <c r="N1053" s="517">
        <f t="shared" si="207"/>
        <v>80.213895745041782</v>
      </c>
      <c r="O1053" s="517">
        <f t="shared" si="207"/>
        <v>80.213895745041782</v>
      </c>
      <c r="P1053" s="517">
        <f t="shared" si="207"/>
        <v>80.213895745041782</v>
      </c>
      <c r="Q1053" s="517">
        <f t="shared" si="207"/>
        <v>80.213895745041782</v>
      </c>
      <c r="R1053" s="517">
        <f t="shared" si="207"/>
        <v>80.213895745041782</v>
      </c>
      <c r="S1053" s="517">
        <f t="shared" si="207"/>
        <v>80.213895745041782</v>
      </c>
      <c r="T1053" s="517">
        <f t="shared" si="207"/>
        <v>80.213895745041782</v>
      </c>
      <c r="U1053" s="517">
        <f t="shared" si="207"/>
        <v>80.213895745041782</v>
      </c>
      <c r="V1053" s="517">
        <f t="shared" si="207"/>
        <v>80.213895745041782</v>
      </c>
      <c r="W1053" s="517">
        <f t="shared" si="207"/>
        <v>80.213895745041782</v>
      </c>
      <c r="X1053" s="517">
        <f t="shared" si="207"/>
        <v>80.213895745041782</v>
      </c>
      <c r="Y1053" s="517">
        <f t="shared" si="207"/>
        <v>80.213895745041782</v>
      </c>
      <c r="Z1053" s="517">
        <f t="shared" si="207"/>
        <v>80.213895745041782</v>
      </c>
      <c r="AA1053" s="517">
        <f t="shared" si="207"/>
        <v>80.213895745041782</v>
      </c>
      <c r="AB1053" s="517">
        <f t="shared" si="207"/>
        <v>80.213895745041782</v>
      </c>
      <c r="AC1053" s="517">
        <f t="shared" si="207"/>
        <v>80.213895745041782</v>
      </c>
      <c r="AD1053" s="517">
        <f t="shared" si="207"/>
        <v>80.213895745041782</v>
      </c>
      <c r="AE1053" s="517">
        <f t="shared" si="207"/>
        <v>80.213895745041782</v>
      </c>
      <c r="AF1053" s="517">
        <f t="shared" si="207"/>
        <v>80.213895745041782</v>
      </c>
      <c r="AG1053" s="517">
        <f t="shared" si="207"/>
        <v>80.213895745041782</v>
      </c>
      <c r="AH1053" s="517">
        <f t="shared" si="207"/>
        <v>80.213895745041782</v>
      </c>
      <c r="AI1053" s="517">
        <f t="shared" si="207"/>
        <v>80.213895745041782</v>
      </c>
      <c r="AJ1053" s="687">
        <f t="shared" si="207"/>
        <v>80.213895745041782</v>
      </c>
    </row>
    <row r="1054" spans="1:36" ht="15" customHeight="1" x14ac:dyDescent="0.2">
      <c r="A1054" s="18"/>
      <c r="D1054" s="179" t="s">
        <v>678</v>
      </c>
      <c r="E1054" s="179" t="s">
        <v>679</v>
      </c>
      <c r="G1054" s="517">
        <f t="shared" ref="G1054:AJ1054" si="208">SUM(G997:G999)/100000</f>
        <v>67.194390229004085</v>
      </c>
      <c r="H1054" s="517">
        <f t="shared" si="208"/>
        <v>89.845684110594917</v>
      </c>
      <c r="I1054" s="517">
        <f t="shared" si="208"/>
        <v>66.791446143085579</v>
      </c>
      <c r="J1054" s="517">
        <f t="shared" si="208"/>
        <v>81.413813129930531</v>
      </c>
      <c r="K1054" s="517">
        <f t="shared" si="208"/>
        <v>115.03070291847929</v>
      </c>
      <c r="L1054" s="517">
        <f t="shared" si="208"/>
        <v>70.397985558564116</v>
      </c>
      <c r="M1054" s="517">
        <f t="shared" si="208"/>
        <v>110.34219716446815</v>
      </c>
      <c r="N1054" s="517">
        <f t="shared" si="208"/>
        <v>71.115196182621403</v>
      </c>
      <c r="O1054" s="517">
        <f t="shared" si="208"/>
        <v>116.30227326464238</v>
      </c>
      <c r="P1054" s="517">
        <f t="shared" si="208"/>
        <v>92.169159976140634</v>
      </c>
      <c r="Q1054" s="517">
        <f t="shared" si="208"/>
        <v>102.50837287059917</v>
      </c>
      <c r="R1054" s="517">
        <f t="shared" si="208"/>
        <v>85.893715633388652</v>
      </c>
      <c r="S1054" s="517">
        <f t="shared" si="208"/>
        <v>66.060800798302054</v>
      </c>
      <c r="T1054" s="517">
        <f t="shared" si="208"/>
        <v>117.8462443960784</v>
      </c>
      <c r="U1054" s="517">
        <f t="shared" si="208"/>
        <v>89.342437657640545</v>
      </c>
      <c r="V1054" s="517">
        <f t="shared" si="208"/>
        <v>96.119687473499937</v>
      </c>
      <c r="W1054" s="517">
        <f t="shared" si="208"/>
        <v>119.84731439428523</v>
      </c>
      <c r="X1054" s="517">
        <f t="shared" si="208"/>
        <v>81.413813129930531</v>
      </c>
      <c r="Y1054" s="517">
        <f t="shared" si="208"/>
        <v>62.445068449553915</v>
      </c>
      <c r="Z1054" s="517">
        <f t="shared" si="208"/>
        <v>120.60253826852161</v>
      </c>
      <c r="AA1054" s="517">
        <f t="shared" si="208"/>
        <v>103.40518176510325</v>
      </c>
      <c r="AB1054" s="517">
        <f t="shared" si="208"/>
        <v>88.652130203364038</v>
      </c>
      <c r="AC1054" s="517">
        <f t="shared" si="208"/>
        <v>120.94792314109195</v>
      </c>
      <c r="AD1054" s="517">
        <f t="shared" si="208"/>
        <v>90.368653376381673</v>
      </c>
      <c r="AE1054" s="517">
        <f t="shared" si="208"/>
        <v>103.28425669516351</v>
      </c>
      <c r="AF1054" s="517">
        <f t="shared" si="208"/>
        <v>77.239480152106822</v>
      </c>
      <c r="AG1054" s="517">
        <f t="shared" si="208"/>
        <v>105.69121172059727</v>
      </c>
      <c r="AH1054" s="517">
        <f t="shared" si="208"/>
        <v>130.52452902636637</v>
      </c>
      <c r="AI1054" s="517">
        <f t="shared" si="208"/>
        <v>81.105638336132955</v>
      </c>
      <c r="AJ1054" s="687">
        <f t="shared" si="208"/>
        <v>125.71734530036431</v>
      </c>
    </row>
    <row r="1055" spans="1:36" ht="15" customHeight="1" x14ac:dyDescent="0.2">
      <c r="A1055" s="18"/>
      <c r="D1055" s="179" t="s">
        <v>680</v>
      </c>
      <c r="E1055" s="179" t="s">
        <v>681</v>
      </c>
      <c r="G1055" s="517">
        <f>G1054*G1053/1000</f>
        <v>5.3899238124809878</v>
      </c>
      <c r="H1055" s="517">
        <f t="shared" ref="H1055:AJ1055" si="209">H1054*H1053/1000</f>
        <v>7.2068723383892177</v>
      </c>
      <c r="I1055" s="517">
        <f t="shared" si="209"/>
        <v>5.3576020975820393</v>
      </c>
      <c r="J1055" s="517">
        <f t="shared" si="209"/>
        <v>6.5305191186105613</v>
      </c>
      <c r="K1055" s="517">
        <f t="shared" si="209"/>
        <v>9.2270608113817705</v>
      </c>
      <c r="L1055" s="517">
        <f t="shared" si="209"/>
        <v>5.6468966742556184</v>
      </c>
      <c r="M1055" s="517">
        <f t="shared" si="209"/>
        <v>8.8509774996294919</v>
      </c>
      <c r="N1055" s="517">
        <f t="shared" si="209"/>
        <v>5.7044269324809864</v>
      </c>
      <c r="O1055" s="517">
        <f t="shared" si="209"/>
        <v>9.3290584225613831</v>
      </c>
      <c r="P1055" s="517">
        <f t="shared" si="209"/>
        <v>7.3932473892342223</v>
      </c>
      <c r="Q1055" s="517">
        <f t="shared" si="209"/>
        <v>8.2225959344361108</v>
      </c>
      <c r="R1055" s="517">
        <f t="shared" si="209"/>
        <v>6.8898695509709036</v>
      </c>
      <c r="S1055" s="517">
        <f t="shared" si="209"/>
        <v>5.2989941880689742</v>
      </c>
      <c r="T1055" s="517">
        <f t="shared" si="209"/>
        <v>9.4529063619317473</v>
      </c>
      <c r="U1055" s="517">
        <f t="shared" si="209"/>
        <v>7.1665049798778737</v>
      </c>
      <c r="V1055" s="517">
        <f t="shared" si="209"/>
        <v>7.7101345900453229</v>
      </c>
      <c r="W1055" s="517">
        <f t="shared" si="209"/>
        <v>9.613419982146441</v>
      </c>
      <c r="X1055" s="517">
        <f t="shared" si="209"/>
        <v>6.5305191186105613</v>
      </c>
      <c r="Y1055" s="517">
        <f t="shared" si="209"/>
        <v>5.0089622104045155</v>
      </c>
      <c r="Z1055" s="517">
        <f t="shared" si="209"/>
        <v>9.6739994312586042</v>
      </c>
      <c r="AA1055" s="517">
        <f t="shared" si="209"/>
        <v>8.2945324696030873</v>
      </c>
      <c r="AB1055" s="517">
        <f t="shared" si="209"/>
        <v>7.1111327297085127</v>
      </c>
      <c r="AC1055" s="517">
        <f t="shared" si="209"/>
        <v>9.701704097418876</v>
      </c>
      <c r="AD1055" s="517">
        <f t="shared" si="209"/>
        <v>7.2488217405528976</v>
      </c>
      <c r="AE1055" s="517">
        <f t="shared" si="209"/>
        <v>8.2848325986499791</v>
      </c>
      <c r="AF1055" s="517">
        <f>AF1054*AF1053/1000</f>
        <v>6.1956796083223207</v>
      </c>
      <c r="AG1055" s="517">
        <f t="shared" si="209"/>
        <v>8.4779038381231278</v>
      </c>
      <c r="AH1055" s="517">
        <f t="shared" si="209"/>
        <v>10.469880963491633</v>
      </c>
      <c r="AI1055" s="517">
        <f t="shared" si="209"/>
        <v>6.5057992178296322</v>
      </c>
      <c r="AJ1055" s="687">
        <f t="shared" si="209"/>
        <v>10.084278029266841</v>
      </c>
    </row>
    <row r="1056" spans="1:36" ht="15" customHeight="1" x14ac:dyDescent="0.2">
      <c r="A1056" s="18"/>
      <c r="D1056" s="179" t="s">
        <v>676</v>
      </c>
      <c r="E1056" s="179" t="s">
        <v>217</v>
      </c>
      <c r="G1056" s="517">
        <f t="shared" ref="G1056:AJ1056" si="210">SUMPRODUCT($B$1047:$B$1051,$E$1047:$E$1051)</f>
        <v>80.213895745041782</v>
      </c>
      <c r="H1056" s="517">
        <f t="shared" si="210"/>
        <v>80.213895745041782</v>
      </c>
      <c r="I1056" s="517">
        <f t="shared" si="210"/>
        <v>80.213895745041782</v>
      </c>
      <c r="J1056" s="517">
        <f t="shared" si="210"/>
        <v>80.213895745041782</v>
      </c>
      <c r="K1056" s="517">
        <f t="shared" si="210"/>
        <v>80.213895745041782</v>
      </c>
      <c r="L1056" s="517">
        <f t="shared" si="210"/>
        <v>80.213895745041782</v>
      </c>
      <c r="M1056" s="517">
        <f t="shared" si="210"/>
        <v>80.213895745041782</v>
      </c>
      <c r="N1056" s="517">
        <f t="shared" si="210"/>
        <v>80.213895745041782</v>
      </c>
      <c r="O1056" s="517">
        <f t="shared" si="210"/>
        <v>80.213895745041782</v>
      </c>
      <c r="P1056" s="517">
        <f t="shared" si="210"/>
        <v>80.213895745041782</v>
      </c>
      <c r="Q1056" s="517">
        <f t="shared" si="210"/>
        <v>80.213895745041782</v>
      </c>
      <c r="R1056" s="517">
        <f t="shared" si="210"/>
        <v>80.213895745041782</v>
      </c>
      <c r="S1056" s="517">
        <f t="shared" si="210"/>
        <v>80.213895745041782</v>
      </c>
      <c r="T1056" s="517">
        <f t="shared" si="210"/>
        <v>80.213895745041782</v>
      </c>
      <c r="U1056" s="517">
        <f t="shared" si="210"/>
        <v>80.213895745041782</v>
      </c>
      <c r="V1056" s="517">
        <f t="shared" si="210"/>
        <v>80.213895745041782</v>
      </c>
      <c r="W1056" s="517">
        <f t="shared" si="210"/>
        <v>80.213895745041782</v>
      </c>
      <c r="X1056" s="517">
        <f t="shared" si="210"/>
        <v>80.213895745041782</v>
      </c>
      <c r="Y1056" s="517">
        <f t="shared" si="210"/>
        <v>80.213895745041782</v>
      </c>
      <c r="Z1056" s="517">
        <f t="shared" si="210"/>
        <v>80.213895745041782</v>
      </c>
      <c r="AA1056" s="517">
        <f t="shared" si="210"/>
        <v>80.213895745041782</v>
      </c>
      <c r="AB1056" s="517">
        <f t="shared" si="210"/>
        <v>80.213895745041782</v>
      </c>
      <c r="AC1056" s="517">
        <f t="shared" si="210"/>
        <v>80.213895745041782</v>
      </c>
      <c r="AD1056" s="517">
        <f t="shared" si="210"/>
        <v>80.213895745041782</v>
      </c>
      <c r="AE1056" s="517">
        <f t="shared" si="210"/>
        <v>80.213895745041782</v>
      </c>
      <c r="AF1056" s="517">
        <f t="shared" si="210"/>
        <v>80.213895745041782</v>
      </c>
      <c r="AG1056" s="517">
        <f t="shared" si="210"/>
        <v>80.213895745041782</v>
      </c>
      <c r="AH1056" s="517">
        <f t="shared" si="210"/>
        <v>80.213895745041782</v>
      </c>
      <c r="AI1056" s="517">
        <f t="shared" si="210"/>
        <v>80.213895745041782</v>
      </c>
      <c r="AJ1056" s="687">
        <f t="shared" si="210"/>
        <v>80.213895745041782</v>
      </c>
    </row>
    <row r="1057" spans="1:36" ht="15" customHeight="1" x14ac:dyDescent="0.2">
      <c r="A1057" s="18"/>
      <c r="D1057" s="179" t="s">
        <v>682</v>
      </c>
      <c r="E1057" s="179" t="s">
        <v>679</v>
      </c>
      <c r="G1057" s="517">
        <f t="shared" ref="G1057:AJ1057" si="211">SUM(G1000,G1002,G1001)/100000+G444*907.185</f>
        <v>55.133230364287932</v>
      </c>
      <c r="H1057" s="517">
        <f t="shared" si="211"/>
        <v>43.948755814965303</v>
      </c>
      <c r="I1057" s="517">
        <f t="shared" si="211"/>
        <v>64.379016319471418</v>
      </c>
      <c r="J1057" s="517">
        <f t="shared" si="211"/>
        <v>53.108417940223028</v>
      </c>
      <c r="K1057" s="517">
        <f t="shared" si="211"/>
        <v>26.175726831194012</v>
      </c>
      <c r="L1057" s="517">
        <f t="shared" si="211"/>
        <v>58.066799999999347</v>
      </c>
      <c r="M1057" s="517">
        <f t="shared" si="211"/>
        <v>25.753648644255037</v>
      </c>
      <c r="N1057" s="517">
        <f t="shared" si="211"/>
        <v>58.206719999999997</v>
      </c>
      <c r="O1057" s="517">
        <f t="shared" si="211"/>
        <v>20.956700382720562</v>
      </c>
      <c r="P1057" s="517">
        <f t="shared" si="211"/>
        <v>43.733358862622211</v>
      </c>
      <c r="Q1057" s="517">
        <f t="shared" si="211"/>
        <v>62.427165892415175</v>
      </c>
      <c r="R1057" s="517">
        <f t="shared" si="211"/>
        <v>45.784085821553802</v>
      </c>
      <c r="S1057" s="517">
        <f t="shared" si="211"/>
        <v>77.552144164219087</v>
      </c>
      <c r="T1057" s="517">
        <f t="shared" si="211"/>
        <v>16.553396839065414</v>
      </c>
      <c r="U1057" s="517">
        <f t="shared" si="211"/>
        <v>46.031277347222407</v>
      </c>
      <c r="V1057" s="517">
        <f t="shared" si="211"/>
        <v>37.807629088722216</v>
      </c>
      <c r="W1057" s="517">
        <f t="shared" si="211"/>
        <v>15.500755054526138</v>
      </c>
      <c r="X1057" s="517">
        <f t="shared" si="211"/>
        <v>53.108417940223028</v>
      </c>
      <c r="Y1057" s="517">
        <f t="shared" si="211"/>
        <v>77.196172270443512</v>
      </c>
      <c r="Z1057" s="517">
        <f t="shared" si="211"/>
        <v>21.571677209623285</v>
      </c>
      <c r="AA1057" s="517">
        <f t="shared" si="211"/>
        <v>17.557693892242192</v>
      </c>
      <c r="AB1057" s="517">
        <f t="shared" si="211"/>
        <v>43.509539057961071</v>
      </c>
      <c r="AC1057" s="517">
        <f t="shared" si="211"/>
        <v>17.560025019064707</v>
      </c>
      <c r="AD1057" s="517">
        <f t="shared" si="211"/>
        <v>43.115151520303648</v>
      </c>
      <c r="AE1057" s="517">
        <f t="shared" si="211"/>
        <v>23.647092853420851</v>
      </c>
      <c r="AF1057" s="517">
        <f t="shared" si="211"/>
        <v>53.546965997620312</v>
      </c>
      <c r="AG1057" s="517">
        <f t="shared" si="211"/>
        <v>29.23526368958186</v>
      </c>
      <c r="AH1057" s="517">
        <f t="shared" si="211"/>
        <v>40.798385907518167</v>
      </c>
      <c r="AI1057" s="517">
        <f t="shared" si="211"/>
        <v>84.745126165815137</v>
      </c>
      <c r="AJ1057" s="687">
        <f t="shared" si="211"/>
        <v>29.506177920547636</v>
      </c>
    </row>
    <row r="1058" spans="1:36" ht="15" customHeight="1" x14ac:dyDescent="0.2">
      <c r="A1058" s="20"/>
      <c r="D1058" s="179" t="s">
        <v>683</v>
      </c>
      <c r="E1058" s="179" t="s">
        <v>681</v>
      </c>
      <c r="G1058" s="4">
        <f>G1057*G1056/1000</f>
        <v>4.4224511925283645</v>
      </c>
      <c r="H1058" s="4">
        <f t="shared" ref="H1058:AJ1058" si="212">H1057*H1056/1000</f>
        <v>3.5253009170659255</v>
      </c>
      <c r="I1058" s="4">
        <f t="shared" si="212"/>
        <v>5.164091703218423</v>
      </c>
      <c r="J1058" s="4">
        <f t="shared" si="212"/>
        <v>4.2600330998411566</v>
      </c>
      <c r="K1058" s="4">
        <f t="shared" si="212"/>
        <v>2.0996570230880893</v>
      </c>
      <c r="L1058" s="4">
        <f t="shared" si="212"/>
        <v>4.6577642414481399</v>
      </c>
      <c r="M1058" s="4">
        <f t="shared" si="212"/>
        <v>2.0658004874047102</v>
      </c>
      <c r="N1058" s="4">
        <f t="shared" si="212"/>
        <v>4.6689877697408386</v>
      </c>
      <c r="O1058" s="4">
        <f t="shared" si="212"/>
        <v>1.6810185796596244</v>
      </c>
      <c r="P1058" s="4">
        <f t="shared" si="212"/>
        <v>3.508023088386877</v>
      </c>
      <c r="Q1058" s="4">
        <f t="shared" si="212"/>
        <v>5.0075261765526191</v>
      </c>
      <c r="R1058" s="4">
        <f t="shared" si="212"/>
        <v>3.6725198868721622</v>
      </c>
      <c r="S1058" s="4">
        <f t="shared" si="212"/>
        <v>6.2207596067931199</v>
      </c>
      <c r="T1058" s="4">
        <f t="shared" si="212"/>
        <v>1.3278124482750973</v>
      </c>
      <c r="U1058" s="4">
        <f t="shared" si="212"/>
        <v>3.6923480821412018</v>
      </c>
      <c r="V1058" s="4">
        <f t="shared" si="212"/>
        <v>3.0326972180899729</v>
      </c>
      <c r="W1058" s="4">
        <f t="shared" si="212"/>
        <v>1.2433759499131891</v>
      </c>
      <c r="X1058" s="4">
        <f t="shared" si="212"/>
        <v>4.2600330998411566</v>
      </c>
      <c r="Y1058" s="4">
        <f t="shared" si="212"/>
        <v>6.1922057144176419</v>
      </c>
      <c r="Z1058" s="4">
        <f t="shared" si="212"/>
        <v>1.730348266738416</v>
      </c>
      <c r="AA1058" s="4">
        <f t="shared" si="212"/>
        <v>1.408371027395672</v>
      </c>
      <c r="AB1058" s="4">
        <f t="shared" si="212"/>
        <v>3.4900696299101126</v>
      </c>
      <c r="AC1058" s="4">
        <f t="shared" si="212"/>
        <v>1.4085580161595816</v>
      </c>
      <c r="AD1058" s="4">
        <f t="shared" si="212"/>
        <v>3.4584342690813163</v>
      </c>
      <c r="AE1058" s="4">
        <f t="shared" si="212"/>
        <v>1.8968254408176228</v>
      </c>
      <c r="AF1058" s="4">
        <f>AF1057*AF1056/1000</f>
        <v>4.2952107479964123</v>
      </c>
      <c r="AG1058" s="4">
        <f t="shared" si="212"/>
        <v>2.345074393674925</v>
      </c>
      <c r="AH1058" s="4">
        <f t="shared" si="212"/>
        <v>3.2725974737516439</v>
      </c>
      <c r="AI1058" s="4">
        <f t="shared" si="212"/>
        <v>6.797736715165108</v>
      </c>
      <c r="AJ1058" s="610">
        <f t="shared" si="212"/>
        <v>2.3668054795534617</v>
      </c>
    </row>
    <row r="1059" spans="1:36" ht="15" customHeight="1" x14ac:dyDescent="0.2">
      <c r="A1059" s="20"/>
      <c r="D1059" s="179"/>
    </row>
    <row r="1060" spans="1:36" ht="15" customHeight="1" x14ac:dyDescent="0.2">
      <c r="A1060" s="18"/>
      <c r="D1060" s="179" t="s">
        <v>677</v>
      </c>
      <c r="E1060" s="179" t="s">
        <v>278</v>
      </c>
      <c r="G1060" s="517">
        <f>SUM(G1058,G1055)</f>
        <v>9.8123750050093523</v>
      </c>
      <c r="H1060" s="517">
        <f t="shared" ref="H1060:AJ1060" si="213">SUM(H1058,H1055)</f>
        <v>10.732173255455143</v>
      </c>
      <c r="I1060" s="517">
        <f t="shared" si="213"/>
        <v>10.521693800800463</v>
      </c>
      <c r="J1060" s="517">
        <f t="shared" si="213"/>
        <v>10.790552218451719</v>
      </c>
      <c r="K1060" s="517">
        <f t="shared" si="213"/>
        <v>11.326717834469861</v>
      </c>
      <c r="L1060" s="517">
        <f t="shared" si="213"/>
        <v>10.304660915703758</v>
      </c>
      <c r="M1060" s="517">
        <f t="shared" si="213"/>
        <v>10.916777987034202</v>
      </c>
      <c r="N1060" s="517">
        <f t="shared" si="213"/>
        <v>10.373414702221826</v>
      </c>
      <c r="O1060" s="517">
        <f t="shared" si="213"/>
        <v>11.010077002221008</v>
      </c>
      <c r="P1060" s="517">
        <f t="shared" si="213"/>
        <v>10.9012704776211</v>
      </c>
      <c r="Q1060" s="517">
        <f t="shared" si="213"/>
        <v>13.230122110988731</v>
      </c>
      <c r="R1060" s="517">
        <f t="shared" si="213"/>
        <v>10.562389437843066</v>
      </c>
      <c r="S1060" s="517">
        <f t="shared" si="213"/>
        <v>11.519753794862094</v>
      </c>
      <c r="T1060" s="517">
        <f t="shared" si="213"/>
        <v>10.780718810206844</v>
      </c>
      <c r="U1060" s="517">
        <f t="shared" si="213"/>
        <v>10.858853062019076</v>
      </c>
      <c r="V1060" s="517">
        <f t="shared" si="213"/>
        <v>10.742831808135296</v>
      </c>
      <c r="W1060" s="517">
        <f t="shared" si="213"/>
        <v>10.856795932059629</v>
      </c>
      <c r="X1060" s="517">
        <f t="shared" si="213"/>
        <v>10.790552218451719</v>
      </c>
      <c r="Y1060" s="517">
        <f t="shared" si="213"/>
        <v>11.201167924822158</v>
      </c>
      <c r="Z1060" s="517">
        <f t="shared" si="213"/>
        <v>11.40434769799702</v>
      </c>
      <c r="AA1060" s="517">
        <f t="shared" si="213"/>
        <v>9.7029034969987595</v>
      </c>
      <c r="AB1060" s="517">
        <f t="shared" si="213"/>
        <v>10.601202359618625</v>
      </c>
      <c r="AC1060" s="517">
        <f t="shared" si="213"/>
        <v>11.110262113578457</v>
      </c>
      <c r="AD1060" s="517">
        <f t="shared" si="213"/>
        <v>10.707256009634214</v>
      </c>
      <c r="AE1060" s="517">
        <f t="shared" si="213"/>
        <v>10.181658039467601</v>
      </c>
      <c r="AF1060" s="517">
        <f>SUM(AF1058,AF1055)</f>
        <v>10.490890356318733</v>
      </c>
      <c r="AG1060" s="517">
        <f t="shared" si="213"/>
        <v>10.822978231798054</v>
      </c>
      <c r="AH1060" s="517">
        <f t="shared" si="213"/>
        <v>13.742478437243276</v>
      </c>
      <c r="AI1060" s="517">
        <f t="shared" si="213"/>
        <v>13.303535932994741</v>
      </c>
      <c r="AJ1060" s="687">
        <f t="shared" si="213"/>
        <v>12.451083508820302</v>
      </c>
    </row>
    <row r="1061" spans="1:36" s="465" customFormat="1" ht="15" customHeight="1" x14ac:dyDescent="0.2">
      <c r="A1061" s="18"/>
      <c r="B1061" s="13"/>
      <c r="C1061" s="19"/>
      <c r="D1061" s="187"/>
      <c r="E1061" s="187"/>
      <c r="F1061" s="187"/>
      <c r="G1061" s="19"/>
      <c r="H1061" s="19"/>
      <c r="I1061" s="19"/>
      <c r="J1061" s="19"/>
      <c r="K1061" s="19"/>
      <c r="L1061" s="19"/>
      <c r="M1061" s="19"/>
      <c r="N1061" s="19"/>
      <c r="O1061" s="19"/>
      <c r="P1061" s="19"/>
      <c r="Q1061" s="19"/>
      <c r="R1061" s="19"/>
      <c r="S1061" s="19"/>
      <c r="T1061" s="19"/>
      <c r="U1061" s="19"/>
      <c r="V1061" s="19"/>
      <c r="W1061" s="19"/>
      <c r="X1061" s="19"/>
      <c r="Y1061" s="19"/>
      <c r="Z1061" s="19"/>
      <c r="AA1061" s="19"/>
      <c r="AB1061" s="19"/>
      <c r="AC1061" s="19"/>
      <c r="AD1061" s="19"/>
      <c r="AE1061" s="19"/>
      <c r="AF1061" s="19"/>
      <c r="AG1061" s="19"/>
      <c r="AH1061" s="19"/>
      <c r="AI1061" s="19"/>
      <c r="AJ1061" s="688"/>
    </row>
    <row r="1062" spans="1:36" s="485" customFormat="1" ht="15" customHeight="1" x14ac:dyDescent="0.2">
      <c r="A1062" s="19"/>
      <c r="B1062" s="14"/>
      <c r="C1062" s="21"/>
      <c r="D1062" s="189"/>
      <c r="E1062" s="189"/>
      <c r="F1062" s="189"/>
      <c r="G1062" s="21"/>
      <c r="H1062" s="21"/>
      <c r="I1062" s="21"/>
      <c r="J1062" s="21"/>
      <c r="K1062" s="21"/>
      <c r="L1062" s="21"/>
      <c r="M1062" s="21"/>
      <c r="N1062" s="21"/>
      <c r="O1062" s="21"/>
      <c r="P1062" s="21"/>
      <c r="Q1062" s="21"/>
      <c r="R1062" s="21"/>
      <c r="S1062" s="21"/>
      <c r="T1062" s="21"/>
      <c r="U1062" s="21"/>
      <c r="V1062" s="21"/>
      <c r="W1062" s="21"/>
      <c r="X1062" s="21"/>
      <c r="Y1062" s="21"/>
      <c r="Z1062" s="21"/>
      <c r="AA1062" s="21"/>
      <c r="AB1062" s="21"/>
      <c r="AC1062" s="21"/>
      <c r="AD1062" s="21"/>
      <c r="AE1062" s="21"/>
      <c r="AF1062" s="21"/>
      <c r="AG1062" s="21"/>
      <c r="AH1062" s="21"/>
      <c r="AI1062" s="21"/>
      <c r="AJ1062" s="689"/>
    </row>
    <row r="1063" spans="1:36" ht="15" customHeight="1" x14ac:dyDescent="0.3">
      <c r="A1063" s="20"/>
      <c r="B1063" s="32" t="s">
        <v>50</v>
      </c>
      <c r="C1063" s="13"/>
      <c r="D1063" s="187"/>
      <c r="E1063" s="188"/>
      <c r="F1063" s="188"/>
      <c r="G1063" s="27"/>
      <c r="H1063" s="28"/>
      <c r="I1063" s="27"/>
      <c r="J1063" s="27"/>
      <c r="K1063" s="27"/>
      <c r="L1063" s="27"/>
      <c r="M1063" s="27"/>
      <c r="N1063" s="27"/>
      <c r="O1063" s="29"/>
      <c r="P1063" s="27"/>
      <c r="Q1063" s="27"/>
      <c r="R1063" s="27"/>
      <c r="S1063" s="27"/>
      <c r="T1063" s="27"/>
      <c r="U1063" s="27"/>
      <c r="V1063" s="30"/>
      <c r="W1063" s="27"/>
      <c r="X1063" s="27"/>
      <c r="Y1063" s="27"/>
      <c r="Z1063" s="27"/>
      <c r="AA1063" s="30"/>
      <c r="AB1063" s="30"/>
      <c r="AC1063" s="30"/>
      <c r="AD1063" s="30"/>
      <c r="AE1063" s="30"/>
      <c r="AF1063" s="27"/>
      <c r="AG1063" s="29"/>
      <c r="AH1063" s="30"/>
      <c r="AI1063" s="30"/>
      <c r="AJ1063" s="690"/>
    </row>
    <row r="1064" spans="1:36" ht="15" customHeight="1" x14ac:dyDescent="0.2">
      <c r="A1064" s="18"/>
      <c r="B1064" s="522" t="s">
        <v>147</v>
      </c>
      <c r="C1064" s="523"/>
      <c r="G1064" s="524"/>
      <c r="H1064" s="524"/>
      <c r="I1064" s="524"/>
      <c r="J1064" s="524"/>
      <c r="K1064" s="524"/>
      <c r="L1064" s="524"/>
      <c r="M1064" s="524"/>
      <c r="N1064" s="524"/>
      <c r="O1064" s="525"/>
      <c r="P1064" s="524"/>
      <c r="Q1064" s="524"/>
      <c r="R1064" s="524"/>
      <c r="S1064" s="524"/>
      <c r="T1064" s="524"/>
      <c r="U1064" s="524"/>
      <c r="V1064" s="524"/>
      <c r="W1064" s="524"/>
      <c r="X1064" s="524"/>
      <c r="Y1064" s="524"/>
      <c r="Z1064" s="524"/>
      <c r="AA1064" s="524"/>
      <c r="AB1064" s="524"/>
      <c r="AC1064" s="524"/>
      <c r="AD1064" s="524"/>
      <c r="AE1064" s="524"/>
      <c r="AF1064" s="524"/>
      <c r="AG1064" s="525"/>
      <c r="AH1064" s="524"/>
      <c r="AI1064" s="524"/>
      <c r="AJ1064" s="691"/>
    </row>
    <row r="1065" spans="1:36" ht="15" customHeight="1" x14ac:dyDescent="0.2">
      <c r="A1065" s="18"/>
      <c r="B1065" s="522" t="s">
        <v>51</v>
      </c>
      <c r="D1065" s="526"/>
      <c r="G1065" s="524"/>
      <c r="H1065" s="524"/>
      <c r="I1065" s="524"/>
      <c r="J1065" s="524"/>
      <c r="K1065" s="524"/>
      <c r="L1065" s="524"/>
      <c r="M1065" s="524"/>
      <c r="N1065" s="524"/>
      <c r="O1065" s="525"/>
      <c r="P1065" s="524"/>
      <c r="Q1065" s="524"/>
      <c r="R1065" s="524"/>
      <c r="S1065" s="524"/>
      <c r="T1065" s="524"/>
      <c r="U1065" s="524"/>
      <c r="V1065" s="524"/>
      <c r="W1065" s="524"/>
      <c r="X1065" s="524"/>
      <c r="Y1065" s="524"/>
      <c r="Z1065" s="524"/>
      <c r="AA1065" s="524"/>
      <c r="AB1065" s="524"/>
      <c r="AC1065" s="524"/>
      <c r="AD1065" s="524"/>
      <c r="AE1065" s="524"/>
      <c r="AF1065" s="524"/>
      <c r="AG1065" s="525"/>
      <c r="AH1065" s="524"/>
      <c r="AI1065" s="524"/>
      <c r="AJ1065" s="691"/>
    </row>
    <row r="1066" spans="1:36" ht="15" customHeight="1" x14ac:dyDescent="0.2">
      <c r="A1066" s="18"/>
      <c r="B1066" s="527">
        <v>370.30391999999995</v>
      </c>
      <c r="D1066" s="526" t="s">
        <v>882</v>
      </c>
      <c r="E1066" s="179" t="s">
        <v>199</v>
      </c>
      <c r="G1066" s="528">
        <f t="shared" ref="G1066:AJ1066" si="214">$B1066*G975/100000/G1075</f>
        <v>81.879265561759951</v>
      </c>
      <c r="H1066" s="528">
        <f t="shared" si="214"/>
        <v>141.12836844730825</v>
      </c>
      <c r="I1066" s="528">
        <f t="shared" si="214"/>
        <v>67.658692374209636</v>
      </c>
      <c r="J1066" s="528">
        <f t="shared" si="214"/>
        <v>89.69050009976273</v>
      </c>
      <c r="K1066" s="528">
        <f t="shared" si="214"/>
        <v>169.04559098054844</v>
      </c>
      <c r="L1066" s="528">
        <f t="shared" si="214"/>
        <v>107.00520371900315</v>
      </c>
      <c r="M1066" s="528">
        <f t="shared" si="214"/>
        <v>182.35713948910768</v>
      </c>
      <c r="N1066" s="528">
        <f t="shared" si="214"/>
        <v>107.65070656987949</v>
      </c>
      <c r="O1066" s="528">
        <f t="shared" si="214"/>
        <v>181.94218874368954</v>
      </c>
      <c r="P1066" s="528">
        <f t="shared" si="214"/>
        <v>119.44109311203044</v>
      </c>
      <c r="Q1066" s="528">
        <f t="shared" si="214"/>
        <v>161.13033593624377</v>
      </c>
      <c r="R1066" s="528">
        <f t="shared" si="214"/>
        <v>138.75114047084625</v>
      </c>
      <c r="S1066" s="528">
        <f t="shared" si="214"/>
        <v>86.930887092832549</v>
      </c>
      <c r="T1066" s="528">
        <f t="shared" si="214"/>
        <v>181.7086046957061</v>
      </c>
      <c r="U1066" s="528">
        <f t="shared" si="214"/>
        <v>121.58351482943321</v>
      </c>
      <c r="V1066" s="528">
        <f t="shared" si="214"/>
        <v>135.14350661008055</v>
      </c>
      <c r="W1066" s="528">
        <f t="shared" si="214"/>
        <v>194.81616421510407</v>
      </c>
      <c r="X1066" s="528">
        <f t="shared" si="214"/>
        <v>89.69050009976273</v>
      </c>
      <c r="Y1066" s="528">
        <f t="shared" si="214"/>
        <v>77.793946218289079</v>
      </c>
      <c r="Z1066" s="528">
        <f t="shared" si="214"/>
        <v>186.69666437949721</v>
      </c>
      <c r="AA1066" s="528">
        <f t="shared" si="214"/>
        <v>152.77165413066081</v>
      </c>
      <c r="AB1066" s="528">
        <f t="shared" si="214"/>
        <v>145.20645040466385</v>
      </c>
      <c r="AC1066" s="528">
        <f t="shared" si="214"/>
        <v>213.44080763895181</v>
      </c>
      <c r="AD1066" s="528">
        <f t="shared" si="214"/>
        <v>139.63039098623068</v>
      </c>
      <c r="AE1066" s="528">
        <f t="shared" si="214"/>
        <v>180.08625317486565</v>
      </c>
      <c r="AF1066" s="528">
        <f t="shared" si="214"/>
        <v>101.81534644560205</v>
      </c>
      <c r="AG1066" s="528">
        <f t="shared" si="214"/>
        <v>178.24342373290662</v>
      </c>
      <c r="AH1066" s="528">
        <f t="shared" si="214"/>
        <v>157.29169568478139</v>
      </c>
      <c r="AI1066" s="528">
        <f t="shared" si="214"/>
        <v>67.770077923306275</v>
      </c>
      <c r="AJ1066" s="692">
        <f t="shared" si="214"/>
        <v>134.23548158167031</v>
      </c>
    </row>
    <row r="1067" spans="1:36" ht="15" customHeight="1" x14ac:dyDescent="0.2">
      <c r="A1067" s="18"/>
      <c r="B1067" s="527">
        <v>411.08675999999997</v>
      </c>
      <c r="D1067" s="526" t="s">
        <v>883</v>
      </c>
      <c r="E1067" s="179" t="s">
        <v>199</v>
      </c>
      <c r="G1067" s="528">
        <f t="shared" ref="G1067:AJ1067" si="215">$B1067*G976/100000/G1075</f>
        <v>100.06990067505001</v>
      </c>
      <c r="H1067" s="528">
        <f t="shared" si="215"/>
        <v>70.435990929222172</v>
      </c>
      <c r="I1067" s="528">
        <f t="shared" si="215"/>
        <v>98.513976402419971</v>
      </c>
      <c r="J1067" s="528">
        <f t="shared" si="215"/>
        <v>115.62176745188194</v>
      </c>
      <c r="K1067" s="528">
        <f t="shared" si="215"/>
        <v>33.864957825358211</v>
      </c>
      <c r="L1067" s="528">
        <f t="shared" si="215"/>
        <v>84.250704532248136</v>
      </c>
      <c r="M1067" s="528">
        <f t="shared" si="215"/>
        <v>23.635142781362045</v>
      </c>
      <c r="N1067" s="528">
        <f t="shared" si="215"/>
        <v>84.463925891527197</v>
      </c>
      <c r="O1067" s="528">
        <f t="shared" si="215"/>
        <v>37.890715224118132</v>
      </c>
      <c r="P1067" s="528">
        <f t="shared" si="215"/>
        <v>75.64971261073832</v>
      </c>
      <c r="Q1067" s="528">
        <f t="shared" si="215"/>
        <v>86.594296856297092</v>
      </c>
      <c r="R1067" s="528">
        <f t="shared" si="215"/>
        <v>77.740642907379765</v>
      </c>
      <c r="S1067" s="528">
        <f t="shared" si="215"/>
        <v>42.004196666135734</v>
      </c>
      <c r="T1067" s="528">
        <f t="shared" si="215"/>
        <v>75.932872602194067</v>
      </c>
      <c r="U1067" s="528">
        <f t="shared" si="215"/>
        <v>66.681618491964045</v>
      </c>
      <c r="V1067" s="528">
        <f t="shared" si="215"/>
        <v>79.183258656858939</v>
      </c>
      <c r="W1067" s="528">
        <f t="shared" si="215"/>
        <v>70.468590904313075</v>
      </c>
      <c r="X1067" s="528">
        <f t="shared" si="215"/>
        <v>115.62176745188194</v>
      </c>
      <c r="Y1067" s="528">
        <f t="shared" si="215"/>
        <v>59.241198170598054</v>
      </c>
      <c r="Z1067" s="528">
        <f t="shared" si="215"/>
        <v>39.750084339327032</v>
      </c>
      <c r="AA1067" s="528">
        <f t="shared" si="215"/>
        <v>108.63207342839092</v>
      </c>
      <c r="AB1067" s="528">
        <f t="shared" si="215"/>
        <v>74.124717085894517</v>
      </c>
      <c r="AC1067" s="528">
        <f t="shared" si="215"/>
        <v>43.217546123354438</v>
      </c>
      <c r="AD1067" s="528">
        <f t="shared" si="215"/>
        <v>65.87019578941063</v>
      </c>
      <c r="AE1067" s="528">
        <f t="shared" si="215"/>
        <v>67.311498048447262</v>
      </c>
      <c r="AF1067" s="528">
        <f t="shared" si="215"/>
        <v>98.437972736927904</v>
      </c>
      <c r="AG1067" s="528">
        <f t="shared" si="215"/>
        <v>46.811233731328819</v>
      </c>
      <c r="AH1067" s="528">
        <f t="shared" si="215"/>
        <v>28.099254217040798</v>
      </c>
      <c r="AI1067" s="528">
        <f t="shared" si="215"/>
        <v>104.73440632425353</v>
      </c>
      <c r="AJ1067" s="692">
        <f t="shared" si="215"/>
        <v>114.65766302702056</v>
      </c>
    </row>
    <row r="1068" spans="1:36" ht="15" customHeight="1" x14ac:dyDescent="0.2">
      <c r="A1068" s="18"/>
      <c r="B1068" s="527">
        <v>430.40676000000002</v>
      </c>
      <c r="D1068" s="526" t="s">
        <v>624</v>
      </c>
      <c r="E1068" s="179" t="s">
        <v>199</v>
      </c>
      <c r="G1068" s="528">
        <f t="shared" ref="G1068:AJ1068" si="216">$B1068*G977/100000/G1075</f>
        <v>32.832777576992669</v>
      </c>
      <c r="H1068" s="528">
        <f t="shared" si="216"/>
        <v>79.626007291983015</v>
      </c>
      <c r="I1068" s="528">
        <f t="shared" si="216"/>
        <v>48.293258617863216</v>
      </c>
      <c r="J1068" s="528">
        <f t="shared" si="216"/>
        <v>57.734044533253659</v>
      </c>
      <c r="K1068" s="528">
        <f t="shared" si="216"/>
        <v>168.55390158985321</v>
      </c>
      <c r="L1068" s="528">
        <f t="shared" si="216"/>
        <v>34.4996494503295</v>
      </c>
      <c r="M1068" s="528">
        <f t="shared" si="216"/>
        <v>150.78924777765209</v>
      </c>
      <c r="N1068" s="528">
        <f t="shared" si="216"/>
        <v>38.939684384137976</v>
      </c>
      <c r="O1068" s="528">
        <f t="shared" si="216"/>
        <v>155.75226380124323</v>
      </c>
      <c r="P1068" s="528">
        <f t="shared" si="216"/>
        <v>103.05993755053716</v>
      </c>
      <c r="Q1068" s="528">
        <f t="shared" si="216"/>
        <v>88.800308101953902</v>
      </c>
      <c r="R1068" s="528">
        <f t="shared" si="216"/>
        <v>62.284754642998472</v>
      </c>
      <c r="S1068" s="528">
        <f t="shared" si="216"/>
        <v>84.310155004915188</v>
      </c>
      <c r="T1068" s="528">
        <f t="shared" si="216"/>
        <v>124.05689833234585</v>
      </c>
      <c r="U1068" s="528">
        <f t="shared" si="216"/>
        <v>98.487552437525935</v>
      </c>
      <c r="V1068" s="528">
        <f t="shared" si="216"/>
        <v>95.566691034362393</v>
      </c>
      <c r="W1068" s="528">
        <f t="shared" si="216"/>
        <v>123.69435617450598</v>
      </c>
      <c r="X1068" s="528">
        <f t="shared" si="216"/>
        <v>57.734044533253659</v>
      </c>
      <c r="Y1068" s="528">
        <f t="shared" si="216"/>
        <v>63.432522647236475</v>
      </c>
      <c r="Z1068" s="528">
        <f t="shared" si="216"/>
        <v>163.04445384647244</v>
      </c>
      <c r="AA1068" s="528">
        <f t="shared" si="216"/>
        <v>69.028960192342723</v>
      </c>
      <c r="AB1068" s="528">
        <f t="shared" si="216"/>
        <v>66.784952987178002</v>
      </c>
      <c r="AC1068" s="528">
        <f t="shared" si="216"/>
        <v>137.02639836041828</v>
      </c>
      <c r="AD1068" s="528">
        <f t="shared" si="216"/>
        <v>87.552921430054823</v>
      </c>
      <c r="AE1068" s="528">
        <f t="shared" si="216"/>
        <v>88.56154154218585</v>
      </c>
      <c r="AF1068" s="528">
        <f t="shared" si="216"/>
        <v>48.117424287931065</v>
      </c>
      <c r="AG1068" s="528">
        <f t="shared" si="216"/>
        <v>118.8931764674782</v>
      </c>
      <c r="AH1068" s="528">
        <f t="shared" si="216"/>
        <v>233.80913672388766</v>
      </c>
      <c r="AI1068" s="528">
        <f t="shared" si="216"/>
        <v>89.343254155166051</v>
      </c>
      <c r="AJ1068" s="692">
        <f t="shared" si="216"/>
        <v>156.23338182079121</v>
      </c>
    </row>
    <row r="1069" spans="1:36" ht="15" customHeight="1" x14ac:dyDescent="0.2">
      <c r="A1069" s="18"/>
      <c r="B1069" s="527">
        <v>462.07476000000008</v>
      </c>
      <c r="D1069" s="526" t="s">
        <v>19</v>
      </c>
      <c r="E1069" s="179" t="s">
        <v>199</v>
      </c>
      <c r="G1069" s="528">
        <f t="shared" ref="G1069:AJ1069" si="217">$B1069*G978/100000/G1075</f>
        <v>50.856335316398777</v>
      </c>
      <c r="H1069" s="528">
        <f t="shared" si="217"/>
        <v>5.2621973424866688E-11</v>
      </c>
      <c r="I1069" s="528">
        <f t="shared" si="217"/>
        <v>53.633831340223161</v>
      </c>
      <c r="J1069" s="528">
        <f t="shared" si="217"/>
        <v>51.671591390891358</v>
      </c>
      <c r="K1069" s="528">
        <f t="shared" si="217"/>
        <v>1.6773103254240678E-10</v>
      </c>
      <c r="L1069" s="528">
        <f t="shared" si="217"/>
        <v>39.066324132298114</v>
      </c>
      <c r="M1069" s="528">
        <f t="shared" si="217"/>
        <v>1.6344596153445709E-10</v>
      </c>
      <c r="N1069" s="528">
        <f t="shared" si="217"/>
        <v>39.018131738539815</v>
      </c>
      <c r="O1069" s="528">
        <f t="shared" si="217"/>
        <v>1.6512218165811958E-10</v>
      </c>
      <c r="P1069" s="528">
        <f t="shared" si="217"/>
        <v>6.2325605478206343E-11</v>
      </c>
      <c r="Q1069" s="528">
        <f t="shared" si="217"/>
        <v>6.0448127082968212E-11</v>
      </c>
      <c r="R1069" s="528">
        <f t="shared" si="217"/>
        <v>2.61152094429793E-11</v>
      </c>
      <c r="S1069" s="528">
        <f t="shared" si="217"/>
        <v>6.936125078234947E-11</v>
      </c>
      <c r="T1069" s="528">
        <f t="shared" si="217"/>
        <v>9.5897808907797197E-11</v>
      </c>
      <c r="U1069" s="528">
        <f t="shared" si="217"/>
        <v>6.0243060181672915E-11</v>
      </c>
      <c r="V1069" s="528">
        <f t="shared" si="217"/>
        <v>6.836482145767369E-11</v>
      </c>
      <c r="W1069" s="528">
        <f t="shared" si="217"/>
        <v>1.2971694802245556E-10</v>
      </c>
      <c r="X1069" s="528">
        <f t="shared" si="217"/>
        <v>51.671591390891358</v>
      </c>
      <c r="Y1069" s="528">
        <f t="shared" si="217"/>
        <v>5.0059778375988938E-11</v>
      </c>
      <c r="Z1069" s="528">
        <f t="shared" si="217"/>
        <v>1.7166679765206631E-10</v>
      </c>
      <c r="AA1069" s="528">
        <f t="shared" si="217"/>
        <v>3.5142636346765497E-11</v>
      </c>
      <c r="AB1069" s="528">
        <f t="shared" si="217"/>
        <v>3.3066264216239737E-11</v>
      </c>
      <c r="AC1069" s="528">
        <f t="shared" si="217"/>
        <v>1.3945346847659531E-10</v>
      </c>
      <c r="AD1069" s="528">
        <f t="shared" si="217"/>
        <v>6.4105719384255861E-11</v>
      </c>
      <c r="AE1069" s="528">
        <f t="shared" si="217"/>
        <v>4.9098732963981276E-11</v>
      </c>
      <c r="AF1069" s="528">
        <f t="shared" si="217"/>
        <v>30.360980194282778</v>
      </c>
      <c r="AG1069" s="528">
        <f t="shared" si="217"/>
        <v>1.0822130395936938E-10</v>
      </c>
      <c r="AH1069" s="528">
        <f t="shared" si="217"/>
        <v>2.1319877724776436E-10</v>
      </c>
      <c r="AI1069" s="528">
        <f t="shared" si="217"/>
        <v>87.212391118921957</v>
      </c>
      <c r="AJ1069" s="692">
        <f t="shared" si="217"/>
        <v>9.7962178857351257E-11</v>
      </c>
    </row>
    <row r="1070" spans="1:36" ht="15" customHeight="1" x14ac:dyDescent="0.2">
      <c r="A1070" s="18"/>
      <c r="B1070" s="527">
        <v>645</v>
      </c>
      <c r="D1070" s="526" t="s">
        <v>769</v>
      </c>
      <c r="E1070" s="179" t="s">
        <v>199</v>
      </c>
      <c r="G1070" s="528">
        <f t="shared" ref="G1070:AJ1070" si="218">$B1070*G979/100000/G1075</f>
        <v>2.7604379166019202E-20</v>
      </c>
      <c r="H1070" s="528">
        <f t="shared" si="218"/>
        <v>9.2068723453722882E-20</v>
      </c>
      <c r="I1070" s="528">
        <f t="shared" si="218"/>
        <v>4.3460181731967959E-20</v>
      </c>
      <c r="J1070" s="528">
        <f t="shared" si="218"/>
        <v>6.1573606537700364E-20</v>
      </c>
      <c r="K1070" s="528">
        <f t="shared" si="218"/>
        <v>68.863335919254382</v>
      </c>
      <c r="L1070" s="528">
        <f t="shared" si="218"/>
        <v>6.4410218054044814E-20</v>
      </c>
      <c r="M1070" s="528">
        <f t="shared" si="218"/>
        <v>67.323637511133839</v>
      </c>
      <c r="N1070" s="528">
        <f t="shared" si="218"/>
        <v>5.716685443205018E-20</v>
      </c>
      <c r="O1070" s="528">
        <f t="shared" si="218"/>
        <v>50.990293114059611</v>
      </c>
      <c r="P1070" s="528">
        <f t="shared" si="218"/>
        <v>5.9380211167471339E-20</v>
      </c>
      <c r="Q1070" s="528">
        <f t="shared" si="218"/>
        <v>1.7543959648991747E-19</v>
      </c>
      <c r="R1070" s="528">
        <f t="shared" si="218"/>
        <v>3.036989141702664E-20</v>
      </c>
      <c r="S1070" s="528">
        <f t="shared" si="218"/>
        <v>6.8421927136995696E-20</v>
      </c>
      <c r="T1070" s="528">
        <f t="shared" si="218"/>
        <v>2.3017180863430724E-19</v>
      </c>
      <c r="U1070" s="528">
        <f t="shared" si="218"/>
        <v>1.0596519744375118E-19</v>
      </c>
      <c r="V1070" s="528">
        <f t="shared" si="218"/>
        <v>1.3185150519298586E-19</v>
      </c>
      <c r="W1070" s="528">
        <f t="shared" si="218"/>
        <v>35.670185527659349</v>
      </c>
      <c r="X1070" s="528">
        <f t="shared" si="218"/>
        <v>6.1573606537700364E-20</v>
      </c>
      <c r="Y1070" s="528">
        <f t="shared" si="218"/>
        <v>1.1158851691150413E-19</v>
      </c>
      <c r="Z1070" s="528">
        <f t="shared" si="218"/>
        <v>51.50191401842865</v>
      </c>
      <c r="AA1070" s="528">
        <f t="shared" si="218"/>
        <v>1.8470577236086385E-20</v>
      </c>
      <c r="AB1070" s="528">
        <f t="shared" si="218"/>
        <v>7.3882308944345521E-21</v>
      </c>
      <c r="AC1070" s="528">
        <f t="shared" si="218"/>
        <v>41.495813417112444</v>
      </c>
      <c r="AD1070" s="528">
        <f t="shared" si="218"/>
        <v>1.2405172828055892E-19</v>
      </c>
      <c r="AE1070" s="528">
        <f t="shared" si="218"/>
        <v>6.8909461226937651E-20</v>
      </c>
      <c r="AF1070" s="528">
        <f t="shared" si="218"/>
        <v>2.9268760851029182E-20</v>
      </c>
      <c r="AG1070" s="528">
        <f t="shared" si="218"/>
        <v>89.172944894350692</v>
      </c>
      <c r="AH1070" s="528">
        <f t="shared" si="218"/>
        <v>4.9859016483792553</v>
      </c>
      <c r="AI1070" s="528">
        <f t="shared" si="218"/>
        <v>1.3024124974163476E-20</v>
      </c>
      <c r="AJ1070" s="692">
        <f t="shared" si="218"/>
        <v>9.8103798506685869E-21</v>
      </c>
    </row>
    <row r="1071" spans="1:36" ht="15" customHeight="1" x14ac:dyDescent="0.2">
      <c r="A1071" s="18"/>
      <c r="B1071" s="527">
        <v>475.10903999999999</v>
      </c>
      <c r="D1071" s="526" t="s">
        <v>884</v>
      </c>
      <c r="E1071" s="179" t="s">
        <v>199</v>
      </c>
      <c r="G1071" s="528">
        <f t="shared" ref="G1071:AJ1071" si="219">$B1071*G980/100000/G1075</f>
        <v>129.20007970348354</v>
      </c>
      <c r="H1071" s="528">
        <f t="shared" si="219"/>
        <v>136.95584615626188</v>
      </c>
      <c r="I1071" s="528">
        <f t="shared" si="219"/>
        <v>158.95358143976659</v>
      </c>
      <c r="J1071" s="528">
        <f t="shared" si="219"/>
        <v>134.16154910833254</v>
      </c>
      <c r="K1071" s="528">
        <f t="shared" si="219"/>
        <v>20.143520608957555</v>
      </c>
      <c r="L1071" s="528">
        <f t="shared" si="219"/>
        <v>150.89652246048064</v>
      </c>
      <c r="M1071" s="528">
        <f t="shared" si="219"/>
        <v>20.175942194190178</v>
      </c>
      <c r="N1071" s="528">
        <f t="shared" si="219"/>
        <v>148.73710030659419</v>
      </c>
      <c r="O1071" s="528">
        <f t="shared" si="219"/>
        <v>19.574606440946862</v>
      </c>
      <c r="P1071" s="528">
        <f t="shared" si="219"/>
        <v>138.99945992885904</v>
      </c>
      <c r="Q1071" s="528">
        <f t="shared" si="219"/>
        <v>101.80088882353735</v>
      </c>
      <c r="R1071" s="528">
        <f t="shared" si="219"/>
        <v>150.26333842684622</v>
      </c>
      <c r="S1071" s="528">
        <f t="shared" si="219"/>
        <v>223.08217122143864</v>
      </c>
      <c r="T1071" s="528">
        <f t="shared" si="219"/>
        <v>51.884780591356773</v>
      </c>
      <c r="U1071" s="528">
        <f t="shared" si="219"/>
        <v>142.71186051733835</v>
      </c>
      <c r="V1071" s="528">
        <f t="shared" si="219"/>
        <v>107.10057354586171</v>
      </c>
      <c r="W1071" s="528">
        <f t="shared" si="219"/>
        <v>16.180299963670823</v>
      </c>
      <c r="X1071" s="528">
        <f t="shared" si="219"/>
        <v>134.16154910833254</v>
      </c>
      <c r="Y1071" s="528">
        <f t="shared" si="219"/>
        <v>224.1267445145028</v>
      </c>
      <c r="Z1071" s="528">
        <f t="shared" si="219"/>
        <v>20.968432576664338</v>
      </c>
      <c r="AA1071" s="528">
        <f t="shared" si="219"/>
        <v>54.305816915969558</v>
      </c>
      <c r="AB1071" s="528">
        <f t="shared" si="219"/>
        <v>133.87528629753652</v>
      </c>
      <c r="AC1071" s="528">
        <f t="shared" si="219"/>
        <v>17.42542782690392</v>
      </c>
      <c r="AD1071" s="528">
        <f t="shared" si="219"/>
        <v>131.86563374324086</v>
      </c>
      <c r="AE1071" s="528">
        <f t="shared" si="219"/>
        <v>74.10416090651961</v>
      </c>
      <c r="AF1071" s="528">
        <f t="shared" si="219"/>
        <v>146.00170861553687</v>
      </c>
      <c r="AG1071" s="528">
        <f t="shared" si="219"/>
        <v>12.295456125818021</v>
      </c>
      <c r="AH1071" s="528">
        <f t="shared" si="219"/>
        <v>23.383999434574758</v>
      </c>
      <c r="AI1071" s="528">
        <f t="shared" si="219"/>
        <v>82.328945115643009</v>
      </c>
      <c r="AJ1071" s="692">
        <f t="shared" si="219"/>
        <v>25.14375314119658</v>
      </c>
    </row>
    <row r="1072" spans="1:36" ht="15" customHeight="1" x14ac:dyDescent="0.2">
      <c r="A1072" s="18"/>
      <c r="B1072" s="527">
        <v>0</v>
      </c>
      <c r="D1072" s="526" t="s">
        <v>21</v>
      </c>
      <c r="E1072" s="179" t="s">
        <v>199</v>
      </c>
      <c r="G1072" s="528">
        <f t="shared" ref="G1072:AJ1072" si="220">$B1072*G981/100000/G1075</f>
        <v>0</v>
      </c>
      <c r="H1072" s="528">
        <f t="shared" si="220"/>
        <v>0</v>
      </c>
      <c r="I1072" s="528">
        <f t="shared" si="220"/>
        <v>0</v>
      </c>
      <c r="J1072" s="528">
        <f t="shared" si="220"/>
        <v>0</v>
      </c>
      <c r="K1072" s="528">
        <f t="shared" si="220"/>
        <v>0</v>
      </c>
      <c r="L1072" s="528">
        <f t="shared" si="220"/>
        <v>0</v>
      </c>
      <c r="M1072" s="528">
        <f t="shared" si="220"/>
        <v>0</v>
      </c>
      <c r="N1072" s="528">
        <f t="shared" si="220"/>
        <v>0</v>
      </c>
      <c r="O1072" s="528">
        <f t="shared" si="220"/>
        <v>0</v>
      </c>
      <c r="P1072" s="528">
        <f t="shared" si="220"/>
        <v>0</v>
      </c>
      <c r="Q1072" s="528">
        <f t="shared" si="220"/>
        <v>0</v>
      </c>
      <c r="R1072" s="528">
        <f t="shared" si="220"/>
        <v>0</v>
      </c>
      <c r="S1072" s="528">
        <f t="shared" si="220"/>
        <v>0</v>
      </c>
      <c r="T1072" s="528">
        <f t="shared" si="220"/>
        <v>0</v>
      </c>
      <c r="U1072" s="528">
        <f t="shared" si="220"/>
        <v>0</v>
      </c>
      <c r="V1072" s="528">
        <f t="shared" si="220"/>
        <v>0</v>
      </c>
      <c r="W1072" s="528">
        <f t="shared" si="220"/>
        <v>0</v>
      </c>
      <c r="X1072" s="528">
        <f t="shared" si="220"/>
        <v>0</v>
      </c>
      <c r="Y1072" s="528">
        <f t="shared" si="220"/>
        <v>0</v>
      </c>
      <c r="Z1072" s="528">
        <f t="shared" si="220"/>
        <v>0</v>
      </c>
      <c r="AA1072" s="528">
        <f t="shared" si="220"/>
        <v>0</v>
      </c>
      <c r="AB1072" s="528">
        <f t="shared" si="220"/>
        <v>0</v>
      </c>
      <c r="AC1072" s="528">
        <f t="shared" si="220"/>
        <v>0</v>
      </c>
      <c r="AD1072" s="528">
        <f t="shared" si="220"/>
        <v>0</v>
      </c>
      <c r="AE1072" s="528">
        <f t="shared" si="220"/>
        <v>0</v>
      </c>
      <c r="AF1072" s="528">
        <f t="shared" si="220"/>
        <v>0</v>
      </c>
      <c r="AG1072" s="528">
        <f t="shared" si="220"/>
        <v>0</v>
      </c>
      <c r="AH1072" s="528">
        <f t="shared" si="220"/>
        <v>0</v>
      </c>
      <c r="AI1072" s="528">
        <f t="shared" si="220"/>
        <v>0</v>
      </c>
      <c r="AJ1072" s="692">
        <f t="shared" si="220"/>
        <v>0</v>
      </c>
    </row>
    <row r="1073" spans="1:36" ht="15" customHeight="1" x14ac:dyDescent="0.2">
      <c r="A1073" s="18"/>
      <c r="B1073" s="527"/>
      <c r="D1073" s="526" t="s">
        <v>308</v>
      </c>
      <c r="E1073" s="179" t="s">
        <v>199</v>
      </c>
      <c r="G1073" s="528">
        <f t="shared" ref="G1073:AJ1073" si="221">G444*5*$B$1070/G1075</f>
        <v>0</v>
      </c>
      <c r="H1073" s="528">
        <f t="shared" si="221"/>
        <v>0</v>
      </c>
      <c r="I1073" s="528">
        <f t="shared" si="221"/>
        <v>0</v>
      </c>
      <c r="J1073" s="528">
        <f t="shared" si="221"/>
        <v>0</v>
      </c>
      <c r="K1073" s="528">
        <f t="shared" si="221"/>
        <v>0</v>
      </c>
      <c r="L1073" s="528">
        <f t="shared" si="221"/>
        <v>0</v>
      </c>
      <c r="M1073" s="528">
        <f t="shared" si="221"/>
        <v>0</v>
      </c>
      <c r="N1073" s="528">
        <f t="shared" si="221"/>
        <v>0</v>
      </c>
      <c r="O1073" s="528">
        <f t="shared" si="221"/>
        <v>0</v>
      </c>
      <c r="P1073" s="528">
        <f t="shared" si="221"/>
        <v>0</v>
      </c>
      <c r="Q1073" s="528">
        <f t="shared" si="221"/>
        <v>93.511343017050592</v>
      </c>
      <c r="R1073" s="528">
        <f t="shared" si="221"/>
        <v>0</v>
      </c>
      <c r="S1073" s="528">
        <f t="shared" si="221"/>
        <v>0</v>
      </c>
      <c r="T1073" s="528">
        <f t="shared" si="221"/>
        <v>0</v>
      </c>
      <c r="U1073" s="528">
        <f t="shared" si="221"/>
        <v>0</v>
      </c>
      <c r="V1073" s="528">
        <f t="shared" si="221"/>
        <v>0</v>
      </c>
      <c r="W1073" s="528">
        <f t="shared" si="221"/>
        <v>0</v>
      </c>
      <c r="X1073" s="528">
        <f t="shared" si="221"/>
        <v>0</v>
      </c>
      <c r="Y1073" s="528">
        <f t="shared" si="221"/>
        <v>0</v>
      </c>
      <c r="Z1073" s="528">
        <f t="shared" si="221"/>
        <v>0</v>
      </c>
      <c r="AA1073" s="528">
        <f t="shared" si="221"/>
        <v>0</v>
      </c>
      <c r="AB1073" s="528">
        <f t="shared" si="221"/>
        <v>0</v>
      </c>
      <c r="AC1073" s="528">
        <f t="shared" si="221"/>
        <v>0</v>
      </c>
      <c r="AD1073" s="528">
        <f t="shared" si="221"/>
        <v>0</v>
      </c>
      <c r="AE1073" s="528">
        <f t="shared" si="221"/>
        <v>0</v>
      </c>
      <c r="AF1073" s="528">
        <f t="shared" si="221"/>
        <v>0</v>
      </c>
      <c r="AG1073" s="528">
        <f t="shared" si="221"/>
        <v>0</v>
      </c>
      <c r="AH1073" s="528">
        <f t="shared" si="221"/>
        <v>111.95541995418112</v>
      </c>
      <c r="AI1073" s="528">
        <f t="shared" si="221"/>
        <v>111.95541995418112</v>
      </c>
      <c r="AJ1073" s="692">
        <f t="shared" si="221"/>
        <v>75.067266079920046</v>
      </c>
    </row>
    <row r="1074" spans="1:36" ht="15" customHeight="1" x14ac:dyDescent="0.2">
      <c r="A1074" s="18"/>
      <c r="G1074" s="528"/>
      <c r="H1074" s="528"/>
      <c r="I1074" s="528"/>
      <c r="J1074" s="528"/>
      <c r="K1074" s="528"/>
      <c r="L1074" s="528"/>
      <c r="M1074" s="528"/>
      <c r="N1074" s="528"/>
      <c r="O1074" s="525"/>
      <c r="P1074" s="528"/>
      <c r="Q1074" s="528"/>
      <c r="R1074" s="528"/>
      <c r="S1074" s="528"/>
      <c r="T1074" s="528"/>
      <c r="U1074" s="528"/>
      <c r="V1074" s="528"/>
      <c r="W1074" s="528"/>
      <c r="X1074" s="528"/>
      <c r="Y1074" s="528"/>
      <c r="AA1074" s="528"/>
      <c r="AB1074" s="528"/>
      <c r="AC1074" s="528"/>
      <c r="AD1074" s="528"/>
      <c r="AE1074" s="528"/>
      <c r="AF1074" s="528"/>
      <c r="AG1074" s="525"/>
    </row>
    <row r="1075" spans="1:36" ht="15" customHeight="1" x14ac:dyDescent="0.2">
      <c r="A1075" s="18"/>
      <c r="B1075" s="521"/>
      <c r="C1075" s="521"/>
      <c r="D1075" s="179" t="s">
        <v>460</v>
      </c>
      <c r="G1075" s="529">
        <v>1</v>
      </c>
      <c r="H1075" s="529">
        <v>1</v>
      </c>
      <c r="I1075" s="529">
        <v>1</v>
      </c>
      <c r="J1075" s="529">
        <v>1</v>
      </c>
      <c r="K1075" s="529">
        <v>1</v>
      </c>
      <c r="L1075" s="529">
        <v>1</v>
      </c>
      <c r="M1075" s="529">
        <v>1</v>
      </c>
      <c r="N1075" s="529">
        <v>1</v>
      </c>
      <c r="O1075" s="529">
        <v>1</v>
      </c>
      <c r="P1075" s="529">
        <v>1</v>
      </c>
      <c r="Q1075" s="529">
        <v>1</v>
      </c>
      <c r="R1075" s="529">
        <v>1</v>
      </c>
      <c r="S1075" s="529">
        <v>1</v>
      </c>
      <c r="T1075" s="529">
        <v>1</v>
      </c>
      <c r="U1075" s="529">
        <v>1</v>
      </c>
      <c r="V1075" s="529">
        <v>1</v>
      </c>
      <c r="W1075" s="529">
        <v>1</v>
      </c>
      <c r="X1075" s="529">
        <v>1</v>
      </c>
      <c r="Y1075" s="529">
        <v>1</v>
      </c>
      <c r="Z1075" s="529">
        <v>1</v>
      </c>
      <c r="AA1075" s="529">
        <v>1</v>
      </c>
      <c r="AB1075" s="529">
        <v>1</v>
      </c>
      <c r="AC1075" s="529">
        <v>1</v>
      </c>
      <c r="AD1075" s="529">
        <v>1</v>
      </c>
      <c r="AE1075" s="529">
        <v>1</v>
      </c>
      <c r="AF1075" s="529">
        <v>1</v>
      </c>
      <c r="AG1075" s="530">
        <v>1</v>
      </c>
      <c r="AH1075" s="531">
        <v>1</v>
      </c>
      <c r="AI1075" s="531">
        <v>1</v>
      </c>
      <c r="AJ1075" s="693">
        <v>1</v>
      </c>
    </row>
    <row r="1076" spans="1:36" ht="15" customHeight="1" x14ac:dyDescent="0.2">
      <c r="A1076" s="18"/>
      <c r="B1076" s="26" t="s">
        <v>146</v>
      </c>
      <c r="C1076" s="18"/>
      <c r="D1076" s="187"/>
      <c r="E1076" s="188"/>
      <c r="F1076" s="188"/>
      <c r="G1076" s="31">
        <f>SUM(G1066:G1074)</f>
        <v>394.83835883368494</v>
      </c>
      <c r="H1076" s="31">
        <f t="shared" ref="H1076:AJ1076" si="222">SUM(H1066:H1074)</f>
        <v>428.14621282482796</v>
      </c>
      <c r="I1076" s="31">
        <f t="shared" si="222"/>
        <v>427.05334017448257</v>
      </c>
      <c r="J1076" s="31">
        <f t="shared" si="222"/>
        <v>448.87945258412219</v>
      </c>
      <c r="K1076" s="31">
        <f t="shared" si="222"/>
        <v>460.47130692413953</v>
      </c>
      <c r="L1076" s="31">
        <f t="shared" si="222"/>
        <v>415.71840429435957</v>
      </c>
      <c r="M1076" s="31">
        <f t="shared" si="222"/>
        <v>444.2811097536092</v>
      </c>
      <c r="N1076" s="31">
        <f t="shared" si="222"/>
        <v>418.80954889067868</v>
      </c>
      <c r="O1076" s="31">
        <f t="shared" si="222"/>
        <v>446.15006732422256</v>
      </c>
      <c r="P1076" s="31">
        <f>SUM(P1066:P1074)</f>
        <v>437.15020320222726</v>
      </c>
      <c r="Q1076" s="31">
        <f t="shared" si="222"/>
        <v>531.83717273514321</v>
      </c>
      <c r="R1076" s="31">
        <f t="shared" si="222"/>
        <v>429.03987644809683</v>
      </c>
      <c r="S1076" s="31">
        <f t="shared" si="222"/>
        <v>436.32740998539145</v>
      </c>
      <c r="T1076" s="31">
        <f t="shared" si="222"/>
        <v>433.58315622169869</v>
      </c>
      <c r="U1076" s="31">
        <f t="shared" si="222"/>
        <v>429.46454627632181</v>
      </c>
      <c r="V1076" s="31">
        <f t="shared" si="222"/>
        <v>416.99402984723201</v>
      </c>
      <c r="W1076" s="31">
        <f t="shared" si="222"/>
        <v>440.82959678538299</v>
      </c>
      <c r="X1076" s="31">
        <f t="shared" si="222"/>
        <v>448.87945258412219</v>
      </c>
      <c r="Y1076" s="31">
        <f t="shared" si="222"/>
        <v>424.59441155067645</v>
      </c>
      <c r="Z1076" s="31">
        <f t="shared" si="222"/>
        <v>461.96154916056133</v>
      </c>
      <c r="AA1076" s="31">
        <f t="shared" si="222"/>
        <v>384.73850466739913</v>
      </c>
      <c r="AB1076" s="31">
        <f t="shared" si="222"/>
        <v>419.9914067753059</v>
      </c>
      <c r="AC1076" s="31">
        <f t="shared" si="222"/>
        <v>452.60599336688034</v>
      </c>
      <c r="AD1076" s="31">
        <f t="shared" si="222"/>
        <v>424.91914194900107</v>
      </c>
      <c r="AE1076" s="31">
        <f t="shared" si="222"/>
        <v>410.06345367206751</v>
      </c>
      <c r="AF1076" s="31">
        <f>SUM(AF1066:AF1074)</f>
        <v>424.73343228028068</v>
      </c>
      <c r="AG1076" s="31">
        <f>SUM(AG1066:AG1074)</f>
        <v>445.41623495199059</v>
      </c>
      <c r="AH1076" s="31">
        <f t="shared" si="222"/>
        <v>559.52540766305822</v>
      </c>
      <c r="AI1076" s="31">
        <f t="shared" si="222"/>
        <v>543.34449459147197</v>
      </c>
      <c r="AJ1076" s="694">
        <f t="shared" si="222"/>
        <v>505.3375456506966</v>
      </c>
    </row>
    <row r="1077" spans="1:36" ht="15" customHeight="1" x14ac:dyDescent="0.2">
      <c r="A1077" s="18"/>
      <c r="B1077" s="26" t="s">
        <v>793</v>
      </c>
      <c r="C1077" s="18"/>
      <c r="D1077" s="187"/>
      <c r="E1077" s="188"/>
      <c r="F1077" s="188"/>
      <c r="G1077" s="31">
        <f>SUM(G1072,G1071,G1069,G1068,G1067,G1066)</f>
        <v>394.83835883368494</v>
      </c>
      <c r="H1077" s="31">
        <f t="shared" ref="H1077:AJ1077" si="223">SUM(H1072,H1071,H1069,H1068,H1067,H1066)</f>
        <v>428.1462128248279</v>
      </c>
      <c r="I1077" s="31">
        <f t="shared" si="223"/>
        <v>427.05334017448263</v>
      </c>
      <c r="J1077" s="31">
        <f t="shared" si="223"/>
        <v>448.87945258412225</v>
      </c>
      <c r="K1077" s="31">
        <f t="shared" si="223"/>
        <v>391.60797100488514</v>
      </c>
      <c r="L1077" s="31">
        <f t="shared" si="223"/>
        <v>415.71840429435952</v>
      </c>
      <c r="M1077" s="31">
        <f t="shared" si="223"/>
        <v>376.95747224247543</v>
      </c>
      <c r="N1077" s="31">
        <f t="shared" si="223"/>
        <v>418.80954889067868</v>
      </c>
      <c r="O1077" s="31">
        <f t="shared" si="223"/>
        <v>395.15977421016294</v>
      </c>
      <c r="P1077" s="31">
        <f t="shared" si="223"/>
        <v>437.15020320222732</v>
      </c>
      <c r="Q1077" s="31">
        <f t="shared" si="223"/>
        <v>438.32582971809256</v>
      </c>
      <c r="R1077" s="31">
        <f t="shared" si="223"/>
        <v>429.03987644809683</v>
      </c>
      <c r="S1077" s="31">
        <f t="shared" si="223"/>
        <v>436.32740998539145</v>
      </c>
      <c r="T1077" s="31">
        <f t="shared" si="223"/>
        <v>433.58315622169869</v>
      </c>
      <c r="U1077" s="31">
        <f t="shared" si="223"/>
        <v>429.46454627632181</v>
      </c>
      <c r="V1077" s="31">
        <f t="shared" si="223"/>
        <v>416.9940298472319</v>
      </c>
      <c r="W1077" s="31">
        <f t="shared" si="223"/>
        <v>405.15941125772372</v>
      </c>
      <c r="X1077" s="31">
        <f t="shared" si="223"/>
        <v>448.87945258412225</v>
      </c>
      <c r="Y1077" s="31">
        <f t="shared" si="223"/>
        <v>424.59441155067645</v>
      </c>
      <c r="Z1077" s="31">
        <f t="shared" si="223"/>
        <v>410.4596351421327</v>
      </c>
      <c r="AA1077" s="31">
        <f t="shared" si="223"/>
        <v>384.73850466739918</v>
      </c>
      <c r="AB1077" s="31">
        <f t="shared" si="223"/>
        <v>419.9914067753059</v>
      </c>
      <c r="AC1077" s="31">
        <f t="shared" si="223"/>
        <v>411.11017994976788</v>
      </c>
      <c r="AD1077" s="31">
        <f t="shared" si="223"/>
        <v>424.91914194900113</v>
      </c>
      <c r="AE1077" s="31">
        <f t="shared" si="223"/>
        <v>410.06345367206745</v>
      </c>
      <c r="AF1077" s="31">
        <f>SUM(AF1072,AF1071,AF1069,AF1068,AF1067,AF1066)</f>
        <v>424.73343228028068</v>
      </c>
      <c r="AG1077" s="31">
        <f t="shared" si="223"/>
        <v>356.24329005763991</v>
      </c>
      <c r="AH1077" s="31">
        <f t="shared" si="223"/>
        <v>442.58408606049784</v>
      </c>
      <c r="AI1077" s="31">
        <f t="shared" si="223"/>
        <v>431.38907463729083</v>
      </c>
      <c r="AJ1077" s="694">
        <f t="shared" si="223"/>
        <v>430.27027957077667</v>
      </c>
    </row>
    <row r="1078" spans="1:36" ht="15" customHeight="1" x14ac:dyDescent="0.2">
      <c r="A1078" s="18"/>
      <c r="B1078" s="26"/>
      <c r="C1078" s="18"/>
      <c r="D1078" s="187"/>
      <c r="E1078" s="188"/>
      <c r="F1078" s="188"/>
      <c r="G1078" s="31"/>
      <c r="H1078" s="31"/>
      <c r="I1078" s="31"/>
      <c r="J1078" s="31"/>
      <c r="K1078" s="31"/>
      <c r="L1078" s="31"/>
      <c r="M1078" s="31"/>
      <c r="N1078" s="31"/>
      <c r="O1078" s="31"/>
      <c r="P1078" s="31"/>
      <c r="Q1078" s="31"/>
      <c r="R1078" s="31"/>
      <c r="S1078" s="31"/>
      <c r="T1078" s="31"/>
      <c r="U1078" s="31"/>
      <c r="V1078" s="31"/>
      <c r="W1078" s="31"/>
      <c r="X1078" s="31"/>
      <c r="Y1078" s="31"/>
      <c r="Z1078" s="31"/>
      <c r="AA1078" s="31"/>
      <c r="AB1078" s="31"/>
      <c r="AC1078" s="31"/>
      <c r="AD1078" s="31"/>
      <c r="AE1078" s="31"/>
      <c r="AF1078" s="31"/>
      <c r="AG1078" s="31"/>
      <c r="AH1078" s="31"/>
      <c r="AI1078" s="31"/>
      <c r="AJ1078" s="694"/>
    </row>
    <row r="1079" spans="1:36" s="486" customFormat="1" ht="15" customHeight="1" x14ac:dyDescent="0.3">
      <c r="A1079" s="12"/>
      <c r="B1079" s="38"/>
      <c r="C1079" s="59"/>
      <c r="D1079" s="190"/>
      <c r="E1079" s="190"/>
      <c r="F1079" s="190"/>
      <c r="G1079" s="60"/>
      <c r="H1079" s="60"/>
      <c r="I1079" s="60"/>
      <c r="J1079" s="60"/>
      <c r="K1079" s="60"/>
      <c r="L1079" s="60"/>
      <c r="M1079" s="60"/>
      <c r="N1079" s="60"/>
      <c r="O1079" s="60"/>
      <c r="P1079" s="60"/>
      <c r="Q1079" s="60"/>
      <c r="R1079" s="60"/>
      <c r="S1079" s="60"/>
      <c r="T1079" s="60"/>
      <c r="U1079" s="60"/>
      <c r="V1079" s="60"/>
      <c r="W1079" s="60"/>
      <c r="X1079" s="60"/>
      <c r="Y1079" s="60"/>
      <c r="Z1079" s="60"/>
      <c r="AA1079" s="60"/>
      <c r="AB1079" s="60"/>
      <c r="AC1079" s="60"/>
      <c r="AD1079" s="60"/>
      <c r="AE1079" s="60"/>
      <c r="AF1079" s="60"/>
      <c r="AG1079" s="60"/>
      <c r="AH1079" s="60"/>
      <c r="AI1079" s="60"/>
      <c r="AJ1079" s="695"/>
    </row>
    <row r="1080" spans="1:36" s="486" customFormat="1" ht="15" customHeight="1" x14ac:dyDescent="0.3">
      <c r="A1080" s="12"/>
      <c r="B1080" s="38" t="s">
        <v>157</v>
      </c>
      <c r="C1080" s="59"/>
      <c r="D1080" s="190"/>
      <c r="E1080" s="190"/>
      <c r="F1080" s="190"/>
      <c r="G1080" s="60"/>
      <c r="H1080" s="60"/>
      <c r="I1080" s="60"/>
      <c r="J1080" s="60"/>
      <c r="K1080" s="60"/>
      <c r="L1080" s="60"/>
      <c r="M1080" s="60"/>
      <c r="N1080" s="60"/>
      <c r="O1080" s="60"/>
      <c r="P1080" s="60"/>
      <c r="Q1080" s="60"/>
      <c r="R1080" s="60"/>
      <c r="S1080" s="60"/>
      <c r="T1080" s="60"/>
      <c r="U1080" s="60"/>
      <c r="V1080" s="60"/>
      <c r="W1080" s="60"/>
      <c r="X1080" s="60"/>
      <c r="Y1080" s="60"/>
      <c r="Z1080" s="60"/>
      <c r="AA1080" s="60"/>
      <c r="AB1080" s="60"/>
      <c r="AC1080" s="60"/>
      <c r="AD1080" s="60"/>
      <c r="AE1080" s="60"/>
      <c r="AF1080" s="60"/>
      <c r="AG1080" s="60"/>
      <c r="AH1080" s="60"/>
      <c r="AI1080" s="60"/>
      <c r="AJ1080" s="695"/>
    </row>
    <row r="1081" spans="1:36" s="475" customFormat="1" ht="15" customHeight="1" x14ac:dyDescent="0.2">
      <c r="A1081" s="169"/>
      <c r="B1081" s="513"/>
      <c r="C1081" s="512"/>
      <c r="D1081" s="514" t="s">
        <v>461</v>
      </c>
      <c r="E1081" s="514" t="s">
        <v>435</v>
      </c>
      <c r="F1081" s="514"/>
      <c r="G1081" s="512">
        <f t="shared" ref="G1081:AJ1081" si="224">G439</f>
        <v>51.389564669921562</v>
      </c>
      <c r="H1081" s="512">
        <f t="shared" si="224"/>
        <v>90.779264601665105</v>
      </c>
      <c r="I1081" s="512">
        <f t="shared" si="224"/>
        <v>33.258363179796277</v>
      </c>
      <c r="J1081" s="512">
        <f t="shared" si="224"/>
        <v>168.98401043073557</v>
      </c>
      <c r="K1081" s="512">
        <f t="shared" si="224"/>
        <v>271.51908746156704</v>
      </c>
      <c r="L1081" s="512">
        <f t="shared" si="224"/>
        <v>114.74598119393282</v>
      </c>
      <c r="M1081" s="512">
        <f t="shared" si="224"/>
        <v>186.33778335148241</v>
      </c>
      <c r="N1081" s="512">
        <f t="shared" si="224"/>
        <v>22.045884144401832</v>
      </c>
      <c r="O1081" s="512">
        <f t="shared" si="224"/>
        <v>31.89066693137578</v>
      </c>
      <c r="P1081" s="512">
        <f t="shared" si="224"/>
        <v>41.275937951244401</v>
      </c>
      <c r="Q1081" s="512">
        <f t="shared" si="224"/>
        <v>175.98022584446932</v>
      </c>
      <c r="R1081" s="512">
        <f t="shared" si="224"/>
        <v>26.557941578255765</v>
      </c>
      <c r="S1081" s="512">
        <f t="shared" si="224"/>
        <v>39.280861021372154</v>
      </c>
      <c r="T1081" s="512">
        <f t="shared" si="224"/>
        <v>46.454456104091228</v>
      </c>
      <c r="U1081" s="512">
        <f t="shared" si="224"/>
        <v>34.440147855755484</v>
      </c>
      <c r="V1081" s="512">
        <f t="shared" si="224"/>
        <v>60.81015360148195</v>
      </c>
      <c r="W1081" s="512">
        <f t="shared" si="224"/>
        <v>202.38182379739129</v>
      </c>
      <c r="X1081" s="512">
        <f t="shared" si="224"/>
        <v>237.47495475705324</v>
      </c>
      <c r="Y1081" s="512">
        <f t="shared" si="224"/>
        <v>35.861021380860649</v>
      </c>
      <c r="Z1081" s="512">
        <f t="shared" si="224"/>
        <v>110.16926278814627</v>
      </c>
      <c r="AA1081" s="512">
        <f t="shared" si="224"/>
        <v>29.954594658376607</v>
      </c>
      <c r="AB1081" s="512">
        <f t="shared" si="224"/>
        <v>31.383353935712048</v>
      </c>
      <c r="AC1081" s="512">
        <f t="shared" si="224"/>
        <v>51.527903335513969</v>
      </c>
      <c r="AD1081" s="512">
        <f t="shared" si="224"/>
        <v>72.75963970651928</v>
      </c>
      <c r="AE1081" s="512">
        <f t="shared" si="224"/>
        <v>45.856158508476042</v>
      </c>
      <c r="AF1081" s="512">
        <f t="shared" si="224"/>
        <v>75.594114904617811</v>
      </c>
      <c r="AG1081" s="512">
        <f t="shared" si="224"/>
        <v>114.67677951385525</v>
      </c>
      <c r="AH1081" s="512">
        <f t="shared" si="224"/>
        <v>155.42930900725736</v>
      </c>
      <c r="AI1081" s="512">
        <f t="shared" si="224"/>
        <v>161.0845292215904</v>
      </c>
      <c r="AJ1081" s="673">
        <f t="shared" si="224"/>
        <v>200.26120976987374</v>
      </c>
    </row>
    <row r="1082" spans="1:36" s="475" customFormat="1" ht="16.5" customHeight="1" x14ac:dyDescent="0.2">
      <c r="A1082" s="169"/>
      <c r="B1082" s="513"/>
      <c r="C1082" s="512"/>
      <c r="D1082" s="514" t="s">
        <v>462</v>
      </c>
      <c r="E1082" s="514" t="s">
        <v>435</v>
      </c>
      <c r="F1082" s="514"/>
      <c r="G1082" s="512">
        <f t="shared" ref="G1082:AJ1082" si="225">G1033</f>
        <v>15.349296672422167</v>
      </c>
      <c r="H1082" s="512">
        <f t="shared" si="225"/>
        <v>26.415572943220113</v>
      </c>
      <c r="I1082" s="512">
        <f t="shared" si="225"/>
        <v>14.451222719212527</v>
      </c>
      <c r="J1082" s="512">
        <f t="shared" si="225"/>
        <v>22.603068380102144</v>
      </c>
      <c r="K1082" s="512">
        <f t="shared" si="225"/>
        <v>68.762616870134806</v>
      </c>
      <c r="L1082" s="512">
        <f t="shared" si="225"/>
        <v>17.895116804507083</v>
      </c>
      <c r="M1082" s="512">
        <f t="shared" si="225"/>
        <v>90.526646769885105</v>
      </c>
      <c r="N1082" s="512">
        <f t="shared" si="225"/>
        <v>15.011083912635137</v>
      </c>
      <c r="O1082" s="512">
        <f t="shared" si="225"/>
        <v>87.517351683795184</v>
      </c>
      <c r="P1082" s="512">
        <f t="shared" si="225"/>
        <v>29.634115919619035</v>
      </c>
      <c r="Q1082" s="512">
        <f t="shared" si="225"/>
        <v>21.180533295354508</v>
      </c>
      <c r="R1082" s="512">
        <f t="shared" si="225"/>
        <v>26.077074021044261</v>
      </c>
      <c r="S1082" s="512">
        <f t="shared" si="225"/>
        <v>27.920090932491664</v>
      </c>
      <c r="T1082" s="512">
        <f t="shared" si="225"/>
        <v>48.339425806368396</v>
      </c>
      <c r="U1082" s="512">
        <f t="shared" si="225"/>
        <v>30.244755176156577</v>
      </c>
      <c r="V1082" s="512">
        <f t="shared" si="225"/>
        <v>34.420502210738533</v>
      </c>
      <c r="W1082" s="512">
        <f t="shared" si="225"/>
        <v>84.898389907260366</v>
      </c>
      <c r="X1082" s="512">
        <f t="shared" si="225"/>
        <v>22.603068380102144</v>
      </c>
      <c r="Y1082" s="512">
        <f t="shared" si="225"/>
        <v>22.698774683376794</v>
      </c>
      <c r="Z1082" s="512">
        <f t="shared" si="225"/>
        <v>101.51903757704231</v>
      </c>
      <c r="AA1082" s="512">
        <f t="shared" si="225"/>
        <v>31.881119925025217</v>
      </c>
      <c r="AB1082" s="512">
        <f t="shared" si="225"/>
        <v>24.857825984334966</v>
      </c>
      <c r="AC1082" s="512">
        <f t="shared" si="225"/>
        <v>93.400610213849461</v>
      </c>
      <c r="AD1082" s="512">
        <f t="shared" si="225"/>
        <v>31.607837361193951</v>
      </c>
      <c r="AE1082" s="512">
        <f t="shared" si="225"/>
        <v>36.333184533916011</v>
      </c>
      <c r="AF1082" s="512">
        <f t="shared" si="225"/>
        <v>18.30444502493744</v>
      </c>
      <c r="AG1082" s="512">
        <f t="shared" si="225"/>
        <v>66.848118427453684</v>
      </c>
      <c r="AH1082" s="512">
        <f t="shared" si="225"/>
        <v>96.513793546991408</v>
      </c>
      <c r="AI1082" s="512">
        <f t="shared" si="225"/>
        <v>15.514928500281542</v>
      </c>
      <c r="AJ1082" s="673">
        <f t="shared" si="225"/>
        <v>48.905244139992817</v>
      </c>
    </row>
    <row r="1083" spans="1:36" s="475" customFormat="1" ht="15" customHeight="1" x14ac:dyDescent="0.2">
      <c r="A1083" s="169"/>
      <c r="B1083" s="513"/>
      <c r="C1083" s="512"/>
      <c r="D1083" s="514" t="s">
        <v>464</v>
      </c>
      <c r="E1083" s="514" t="s">
        <v>435</v>
      </c>
      <c r="F1083" s="514"/>
      <c r="G1083" s="512">
        <f t="shared" ref="G1083:AJ1083" si="226">G1060</f>
        <v>9.8123750050093523</v>
      </c>
      <c r="H1083" s="512">
        <f t="shared" si="226"/>
        <v>10.732173255455143</v>
      </c>
      <c r="I1083" s="512">
        <f t="shared" si="226"/>
        <v>10.521693800800463</v>
      </c>
      <c r="J1083" s="512">
        <f t="shared" si="226"/>
        <v>10.790552218451719</v>
      </c>
      <c r="K1083" s="512">
        <f t="shared" si="226"/>
        <v>11.326717834469861</v>
      </c>
      <c r="L1083" s="512">
        <f t="shared" si="226"/>
        <v>10.304660915703758</v>
      </c>
      <c r="M1083" s="512">
        <f t="shared" si="226"/>
        <v>10.916777987034202</v>
      </c>
      <c r="N1083" s="512">
        <f t="shared" si="226"/>
        <v>10.373414702221826</v>
      </c>
      <c r="O1083" s="512">
        <f t="shared" si="226"/>
        <v>11.010077002221008</v>
      </c>
      <c r="P1083" s="512">
        <f t="shared" si="226"/>
        <v>10.9012704776211</v>
      </c>
      <c r="Q1083" s="512">
        <f t="shared" si="226"/>
        <v>13.230122110988731</v>
      </c>
      <c r="R1083" s="512">
        <f t="shared" si="226"/>
        <v>10.562389437843066</v>
      </c>
      <c r="S1083" s="512">
        <f t="shared" si="226"/>
        <v>11.519753794862094</v>
      </c>
      <c r="T1083" s="512">
        <f t="shared" si="226"/>
        <v>10.780718810206844</v>
      </c>
      <c r="U1083" s="512">
        <f t="shared" si="226"/>
        <v>10.858853062019076</v>
      </c>
      <c r="V1083" s="512">
        <f t="shared" si="226"/>
        <v>10.742831808135296</v>
      </c>
      <c r="W1083" s="512">
        <f t="shared" si="226"/>
        <v>10.856795932059629</v>
      </c>
      <c r="X1083" s="512">
        <f t="shared" si="226"/>
        <v>10.790552218451719</v>
      </c>
      <c r="Y1083" s="512">
        <f t="shared" si="226"/>
        <v>11.201167924822158</v>
      </c>
      <c r="Z1083" s="512">
        <f t="shared" si="226"/>
        <v>11.40434769799702</v>
      </c>
      <c r="AA1083" s="512">
        <f t="shared" si="226"/>
        <v>9.7029034969987595</v>
      </c>
      <c r="AB1083" s="512">
        <f t="shared" si="226"/>
        <v>10.601202359618625</v>
      </c>
      <c r="AC1083" s="512">
        <f t="shared" si="226"/>
        <v>11.110262113578457</v>
      </c>
      <c r="AD1083" s="512">
        <f t="shared" si="226"/>
        <v>10.707256009634214</v>
      </c>
      <c r="AE1083" s="512">
        <f t="shared" si="226"/>
        <v>10.181658039467601</v>
      </c>
      <c r="AF1083" s="512">
        <f>AF1060</f>
        <v>10.490890356318733</v>
      </c>
      <c r="AG1083" s="512">
        <f t="shared" si="226"/>
        <v>10.822978231798054</v>
      </c>
      <c r="AH1083" s="512">
        <f t="shared" si="226"/>
        <v>13.742478437243276</v>
      </c>
      <c r="AI1083" s="512">
        <f t="shared" si="226"/>
        <v>13.303535932994741</v>
      </c>
      <c r="AJ1083" s="673">
        <f t="shared" si="226"/>
        <v>12.451083508820302</v>
      </c>
    </row>
    <row r="1084" spans="1:36" s="475" customFormat="1" ht="15" customHeight="1" x14ac:dyDescent="0.2">
      <c r="A1084" s="169"/>
      <c r="B1084" s="513"/>
      <c r="C1084" s="512"/>
      <c r="D1084" s="514" t="s">
        <v>463</v>
      </c>
      <c r="E1084" s="514" t="s">
        <v>435</v>
      </c>
      <c r="F1084" s="514"/>
      <c r="G1084" s="512">
        <f>G1076</f>
        <v>394.83835883368494</v>
      </c>
      <c r="H1084" s="512">
        <f t="shared" ref="H1084:AJ1084" si="227">H1076</f>
        <v>428.14621282482796</v>
      </c>
      <c r="I1084" s="512">
        <f t="shared" si="227"/>
        <v>427.05334017448257</v>
      </c>
      <c r="J1084" s="512">
        <f t="shared" si="227"/>
        <v>448.87945258412219</v>
      </c>
      <c r="K1084" s="512">
        <f t="shared" si="227"/>
        <v>460.47130692413953</v>
      </c>
      <c r="L1084" s="512">
        <f t="shared" si="227"/>
        <v>415.71840429435957</v>
      </c>
      <c r="M1084" s="512">
        <f t="shared" si="227"/>
        <v>444.2811097536092</v>
      </c>
      <c r="N1084" s="512">
        <f t="shared" si="227"/>
        <v>418.80954889067868</v>
      </c>
      <c r="O1084" s="512">
        <f t="shared" si="227"/>
        <v>446.15006732422256</v>
      </c>
      <c r="P1084" s="512">
        <f t="shared" si="227"/>
        <v>437.15020320222726</v>
      </c>
      <c r="Q1084" s="512">
        <f t="shared" si="227"/>
        <v>531.83717273514321</v>
      </c>
      <c r="R1084" s="512">
        <f t="shared" si="227"/>
        <v>429.03987644809683</v>
      </c>
      <c r="S1084" s="512">
        <f t="shared" si="227"/>
        <v>436.32740998539145</v>
      </c>
      <c r="T1084" s="512">
        <f t="shared" si="227"/>
        <v>433.58315622169869</v>
      </c>
      <c r="U1084" s="512">
        <f t="shared" si="227"/>
        <v>429.46454627632181</v>
      </c>
      <c r="V1084" s="512">
        <f t="shared" si="227"/>
        <v>416.99402984723201</v>
      </c>
      <c r="W1084" s="512">
        <f t="shared" si="227"/>
        <v>440.82959678538299</v>
      </c>
      <c r="X1084" s="512">
        <f t="shared" si="227"/>
        <v>448.87945258412219</v>
      </c>
      <c r="Y1084" s="512">
        <f t="shared" si="227"/>
        <v>424.59441155067645</v>
      </c>
      <c r="Z1084" s="512">
        <f t="shared" si="227"/>
        <v>461.96154916056133</v>
      </c>
      <c r="AA1084" s="512">
        <f>AA1076</f>
        <v>384.73850466739913</v>
      </c>
      <c r="AB1084" s="512">
        <f t="shared" si="227"/>
        <v>419.9914067753059</v>
      </c>
      <c r="AC1084" s="512">
        <f t="shared" si="227"/>
        <v>452.60599336688034</v>
      </c>
      <c r="AD1084" s="512">
        <f t="shared" si="227"/>
        <v>424.91914194900107</v>
      </c>
      <c r="AE1084" s="512">
        <f t="shared" si="227"/>
        <v>410.06345367206751</v>
      </c>
      <c r="AF1084" s="512">
        <f>AF1076</f>
        <v>424.73343228028068</v>
      </c>
      <c r="AG1084" s="512">
        <f>AG1076</f>
        <v>445.41623495199059</v>
      </c>
      <c r="AH1084" s="512">
        <f>AH1076</f>
        <v>559.52540766305822</v>
      </c>
      <c r="AI1084" s="512">
        <f t="shared" si="227"/>
        <v>543.34449459147197</v>
      </c>
      <c r="AJ1084" s="673">
        <f t="shared" si="227"/>
        <v>505.3375456506966</v>
      </c>
    </row>
    <row r="1085" spans="1:36" ht="15" customHeight="1" x14ac:dyDescent="0.2">
      <c r="A1085" s="12"/>
      <c r="B1085" s="511"/>
      <c r="D1085" s="179" t="s">
        <v>468</v>
      </c>
      <c r="E1085" s="514" t="s">
        <v>435</v>
      </c>
      <c r="G1085" s="512">
        <f t="shared" ref="G1085:AJ1085" si="228">G1084+G1083</f>
        <v>404.65073383869429</v>
      </c>
      <c r="H1085" s="512">
        <f t="shared" si="228"/>
        <v>438.87838608028312</v>
      </c>
      <c r="I1085" s="512">
        <f t="shared" si="228"/>
        <v>437.57503397528302</v>
      </c>
      <c r="J1085" s="512">
        <f t="shared" si="228"/>
        <v>459.67000480257389</v>
      </c>
      <c r="K1085" s="512">
        <f t="shared" si="228"/>
        <v>471.79802475860936</v>
      </c>
      <c r="L1085" s="512">
        <f t="shared" si="228"/>
        <v>426.02306521006335</v>
      </c>
      <c r="M1085" s="512">
        <f t="shared" si="228"/>
        <v>455.19788774064341</v>
      </c>
      <c r="N1085" s="512">
        <f t="shared" si="228"/>
        <v>429.18296359290053</v>
      </c>
      <c r="O1085" s="512">
        <f t="shared" si="228"/>
        <v>457.16014432644357</v>
      </c>
      <c r="P1085" s="512">
        <f t="shared" si="228"/>
        <v>448.05147367984836</v>
      </c>
      <c r="Q1085" s="512">
        <f t="shared" si="228"/>
        <v>545.06729484613197</v>
      </c>
      <c r="R1085" s="512">
        <f t="shared" si="228"/>
        <v>439.60226588593991</v>
      </c>
      <c r="S1085" s="512">
        <f t="shared" si="228"/>
        <v>447.84716378025354</v>
      </c>
      <c r="T1085" s="512">
        <f t="shared" si="228"/>
        <v>444.36387503190554</v>
      </c>
      <c r="U1085" s="512">
        <f t="shared" si="228"/>
        <v>440.32339933834089</v>
      </c>
      <c r="V1085" s="512">
        <f t="shared" si="228"/>
        <v>427.73686165536731</v>
      </c>
      <c r="W1085" s="512">
        <f t="shared" si="228"/>
        <v>451.68639271744263</v>
      </c>
      <c r="X1085" s="512">
        <f t="shared" si="228"/>
        <v>459.67000480257389</v>
      </c>
      <c r="Y1085" s="512">
        <f t="shared" si="228"/>
        <v>435.79557947549858</v>
      </c>
      <c r="Z1085" s="512">
        <f t="shared" si="228"/>
        <v>473.36589685855836</v>
      </c>
      <c r="AA1085" s="512">
        <f t="shared" si="228"/>
        <v>394.4414081643979</v>
      </c>
      <c r="AB1085" s="512">
        <f t="shared" si="228"/>
        <v>430.59260913492454</v>
      </c>
      <c r="AC1085" s="512">
        <f t="shared" si="228"/>
        <v>463.71625548045881</v>
      </c>
      <c r="AD1085" s="512">
        <f t="shared" si="228"/>
        <v>435.62639795863527</v>
      </c>
      <c r="AE1085" s="512">
        <f t="shared" si="228"/>
        <v>420.24511171153512</v>
      </c>
      <c r="AF1085" s="512">
        <f>AF1084+AF1083</f>
        <v>435.22432263659942</v>
      </c>
      <c r="AG1085" s="512">
        <f>AG1084+AG1083</f>
        <v>456.23921318378865</v>
      </c>
      <c r="AH1085" s="512">
        <f>AH1084+AH1083</f>
        <v>573.26788610030144</v>
      </c>
      <c r="AI1085" s="512">
        <f t="shared" si="228"/>
        <v>556.64803052446666</v>
      </c>
      <c r="AJ1085" s="673">
        <f t="shared" si="228"/>
        <v>517.78862915951686</v>
      </c>
    </row>
    <row r="1086" spans="1:36" s="465" customFormat="1" ht="15" customHeight="1" x14ac:dyDescent="0.2">
      <c r="A1086" s="17"/>
      <c r="B1086" s="17"/>
      <c r="C1086" s="17"/>
      <c r="D1086" s="191" t="s">
        <v>465</v>
      </c>
      <c r="E1086" s="191" t="s">
        <v>435</v>
      </c>
      <c r="F1086" s="191"/>
      <c r="G1086" s="17">
        <f>SUM(G1081:G1084)</f>
        <v>471.38959518103803</v>
      </c>
      <c r="H1086" s="17">
        <f t="shared" ref="H1086:N1086" si="229">SUM(H1081:H1084)</f>
        <v>556.07322362516834</v>
      </c>
      <c r="I1086" s="17">
        <f t="shared" si="229"/>
        <v>485.28461987429182</v>
      </c>
      <c r="J1086" s="17">
        <f t="shared" si="229"/>
        <v>651.25708361341162</v>
      </c>
      <c r="K1086" s="17">
        <f t="shared" si="229"/>
        <v>812.07972909031128</v>
      </c>
      <c r="L1086" s="17">
        <f t="shared" si="229"/>
        <v>558.66416320850317</v>
      </c>
      <c r="M1086" s="17">
        <f t="shared" si="229"/>
        <v>732.0623178620109</v>
      </c>
      <c r="N1086" s="17">
        <f t="shared" si="229"/>
        <v>466.23993164993749</v>
      </c>
      <c r="O1086" s="17">
        <f t="shared" ref="O1086:AJ1086" si="230">SUM(O1081:O1084)</f>
        <v>576.56816294161456</v>
      </c>
      <c r="P1086" s="17">
        <f t="shared" si="230"/>
        <v>518.96152755071182</v>
      </c>
      <c r="Q1086" s="17">
        <f t="shared" si="230"/>
        <v>742.22805398595574</v>
      </c>
      <c r="R1086" s="17">
        <f t="shared" si="230"/>
        <v>492.23728148523992</v>
      </c>
      <c r="S1086" s="17">
        <f t="shared" si="230"/>
        <v>515.04811573411735</v>
      </c>
      <c r="T1086" s="17">
        <f t="shared" si="230"/>
        <v>539.15775694236515</v>
      </c>
      <c r="U1086" s="17">
        <f t="shared" si="230"/>
        <v>505.00830237025298</v>
      </c>
      <c r="V1086" s="17">
        <f t="shared" si="230"/>
        <v>522.96751746758775</v>
      </c>
      <c r="W1086" s="17">
        <f t="shared" si="230"/>
        <v>738.96660642209429</v>
      </c>
      <c r="X1086" s="17">
        <f t="shared" si="230"/>
        <v>719.74802793972924</v>
      </c>
      <c r="Y1086" s="17">
        <f t="shared" si="230"/>
        <v>494.35537553973609</v>
      </c>
      <c r="Z1086" s="17">
        <f t="shared" si="230"/>
        <v>685.054197223747</v>
      </c>
      <c r="AA1086" s="17">
        <f t="shared" si="230"/>
        <v>456.27712274779969</v>
      </c>
      <c r="AB1086" s="17">
        <f t="shared" si="230"/>
        <v>486.83378905497153</v>
      </c>
      <c r="AC1086" s="17">
        <f t="shared" si="230"/>
        <v>608.64476902982221</v>
      </c>
      <c r="AD1086" s="17">
        <f t="shared" si="230"/>
        <v>539.99387502634852</v>
      </c>
      <c r="AE1086" s="17">
        <f t="shared" si="230"/>
        <v>502.43445475392718</v>
      </c>
      <c r="AF1086" s="17">
        <f>SUM(AF1081:AF1084)</f>
        <v>529.12288256615466</v>
      </c>
      <c r="AG1086" s="17">
        <f t="shared" si="230"/>
        <v>637.76411112509754</v>
      </c>
      <c r="AH1086" s="17">
        <f t="shared" si="230"/>
        <v>825.21098865455019</v>
      </c>
      <c r="AI1086" s="17">
        <f t="shared" si="230"/>
        <v>733.24748824633866</v>
      </c>
      <c r="AJ1086" s="696">
        <f t="shared" si="230"/>
        <v>766.95508306938348</v>
      </c>
    </row>
    <row r="1087" spans="1:36" ht="15" customHeight="1" x14ac:dyDescent="0.2">
      <c r="A1087" s="12"/>
      <c r="B1087" s="511"/>
      <c r="D1087" s="179" t="s">
        <v>770</v>
      </c>
      <c r="G1087" s="512" t="str">
        <f t="shared" ref="G1087:AJ1087" si="231">G972</f>
        <v>Hydroskimming Configuration</v>
      </c>
      <c r="H1087" s="512" t="str">
        <f t="shared" si="231"/>
        <v xml:space="preserve">Medium Conversion: FCC &amp; GO-HC </v>
      </c>
      <c r="I1087" s="512" t="str">
        <f t="shared" si="231"/>
        <v>Hydroskimming Configuration</v>
      </c>
      <c r="J1087" s="512" t="str">
        <f t="shared" si="231"/>
        <v>Hydroskimming Configuration</v>
      </c>
      <c r="K1087" s="512" t="str">
        <f t="shared" si="231"/>
        <v>Deep Conversion: FCC &amp; GO-HC</v>
      </c>
      <c r="L1087" s="512" t="str">
        <f t="shared" si="231"/>
        <v>Hydroskimming Configuration</v>
      </c>
      <c r="M1087" s="512" t="str">
        <f t="shared" si="231"/>
        <v>Deep Conversion: FCC &amp; GO-HC</v>
      </c>
      <c r="N1087" s="512" t="str">
        <f t="shared" si="231"/>
        <v>Hydroskimming Configuration</v>
      </c>
      <c r="O1087" s="512" t="str">
        <f t="shared" si="231"/>
        <v>Deep Conversion: FCC &amp; GO-HC</v>
      </c>
      <c r="P1087" s="512" t="str">
        <f t="shared" si="231"/>
        <v xml:space="preserve">Medium Conversion: FCC &amp; GO-HC </v>
      </c>
      <c r="Q1087" s="512" t="str">
        <f t="shared" si="231"/>
        <v xml:space="preserve">Medium Conversion: FCC &amp; GO-HC </v>
      </c>
      <c r="R1087" s="512" t="str">
        <f t="shared" si="231"/>
        <v xml:space="preserve">Medium Conversion: FCC &amp; GO-HC </v>
      </c>
      <c r="S1087" s="512" t="str">
        <f t="shared" si="231"/>
        <v xml:space="preserve">Medium Conversion: FCC &amp; GO-HC </v>
      </c>
      <c r="T1087" s="512" t="str">
        <f t="shared" si="231"/>
        <v xml:space="preserve">Medium Conversion: FCC &amp; GO-HC </v>
      </c>
      <c r="U1087" s="512" t="str">
        <f t="shared" si="231"/>
        <v xml:space="preserve">Medium Conversion: FCC &amp; GO-HC </v>
      </c>
      <c r="V1087" s="512" t="str">
        <f t="shared" si="231"/>
        <v xml:space="preserve">Medium Conversion: FCC &amp; GO-HC </v>
      </c>
      <c r="W1087" s="512" t="str">
        <f t="shared" si="231"/>
        <v>Deep Conversion: FCC &amp; GO-HC</v>
      </c>
      <c r="X1087" s="512" t="str">
        <f t="shared" si="231"/>
        <v>Hydroskimming Configuration</v>
      </c>
      <c r="Y1087" s="512" t="str">
        <f t="shared" si="231"/>
        <v xml:space="preserve">Medium Conversion: FCC &amp; GO-HC </v>
      </c>
      <c r="Z1087" s="512" t="str">
        <f t="shared" si="231"/>
        <v>Deep Conversion: FCC &amp; GO-HC</v>
      </c>
      <c r="AA1087" s="512" t="str">
        <f t="shared" si="231"/>
        <v xml:space="preserve">Medium Conversion: FCC &amp; GO-HC </v>
      </c>
      <c r="AB1087" s="512" t="str">
        <f t="shared" si="231"/>
        <v xml:space="preserve">Medium Conversion: FCC &amp; GO-HC </v>
      </c>
      <c r="AC1087" s="512" t="str">
        <f t="shared" si="231"/>
        <v>Deep Conversion: FCC &amp; GO-HC</v>
      </c>
      <c r="AD1087" s="512" t="str">
        <f t="shared" si="231"/>
        <v xml:space="preserve">Medium Conversion: FCC &amp; GO-HC </v>
      </c>
      <c r="AE1087" s="512" t="str">
        <f t="shared" si="231"/>
        <v xml:space="preserve">Medium Conversion: FCC &amp; GO-HC </v>
      </c>
      <c r="AF1087" s="512" t="str">
        <f t="shared" si="231"/>
        <v>Hydroskimming Configuration</v>
      </c>
      <c r="AG1087" s="512" t="str">
        <f t="shared" si="231"/>
        <v>Deep Conversion: FCC &amp; GO-HC</v>
      </c>
      <c r="AH1087" s="512" t="str">
        <f t="shared" si="231"/>
        <v>Deep Conversion: FCC &amp; GO-HC</v>
      </c>
      <c r="AI1087" s="512" t="str">
        <f t="shared" si="231"/>
        <v>Hydroskimming Configuration</v>
      </c>
      <c r="AJ1087" s="673" t="str">
        <f t="shared" si="231"/>
        <v xml:space="preserve">Medium Conversion: FCC &amp; GO-HC </v>
      </c>
    </row>
    <row r="1088" spans="1:36" s="487" customFormat="1" ht="15" customHeight="1" x14ac:dyDescent="0.2">
      <c r="A1088" s="170"/>
      <c r="B1088" s="532"/>
      <c r="C1088" s="533"/>
      <c r="D1088" s="534" t="s">
        <v>466</v>
      </c>
      <c r="E1088" s="534"/>
      <c r="F1088" s="534"/>
      <c r="G1088" s="533">
        <f>G1081/G$1086</f>
        <v>0.1090171806829663</v>
      </c>
      <c r="H1088" s="533">
        <f t="shared" ref="H1088:AJ1088" si="232">H1081/H$1086</f>
        <v>0.16325055899986399</v>
      </c>
      <c r="I1088" s="533">
        <f t="shared" si="232"/>
        <v>6.8533726019199881E-2</v>
      </c>
      <c r="J1088" s="533">
        <f t="shared" si="232"/>
        <v>0.25947358529008346</v>
      </c>
      <c r="K1088" s="533">
        <f t="shared" si="232"/>
        <v>0.33435028327295119</v>
      </c>
      <c r="L1088" s="533">
        <f t="shared" si="232"/>
        <v>0.20539348816456593</v>
      </c>
      <c r="M1088" s="533">
        <f t="shared" si="232"/>
        <v>0.25453814354996745</v>
      </c>
      <c r="N1088" s="533">
        <f t="shared" si="232"/>
        <v>4.728441870344631E-2</v>
      </c>
      <c r="O1088" s="533">
        <f t="shared" si="232"/>
        <v>5.5311182581902547E-2</v>
      </c>
      <c r="P1088" s="533">
        <f t="shared" si="232"/>
        <v>7.95356413914729E-2</v>
      </c>
      <c r="Q1088" s="533">
        <f t="shared" si="232"/>
        <v>0.23709724376411023</v>
      </c>
      <c r="R1088" s="533">
        <f t="shared" si="232"/>
        <v>5.395353537245659E-2</v>
      </c>
      <c r="S1088" s="533">
        <f t="shared" si="232"/>
        <v>7.6266391083449889E-2</v>
      </c>
      <c r="T1088" s="533">
        <f t="shared" si="232"/>
        <v>8.6161156926574861E-2</v>
      </c>
      <c r="U1088" s="533">
        <f t="shared" si="232"/>
        <v>6.819719140083616E-2</v>
      </c>
      <c r="V1088" s="533">
        <f t="shared" si="232"/>
        <v>0.11627902607784969</v>
      </c>
      <c r="W1088" s="533">
        <f t="shared" si="232"/>
        <v>0.27387140641886021</v>
      </c>
      <c r="X1088" s="533">
        <f t="shared" si="232"/>
        <v>0.32994179287551878</v>
      </c>
      <c r="Y1088" s="533">
        <f t="shared" si="232"/>
        <v>7.2540975895544105E-2</v>
      </c>
      <c r="Z1088" s="533">
        <f t="shared" si="232"/>
        <v>0.16081831661585114</v>
      </c>
      <c r="AA1088" s="533">
        <f t="shared" si="232"/>
        <v>6.5650003397022288E-2</v>
      </c>
      <c r="AB1088" s="533">
        <f t="shared" si="232"/>
        <v>6.4464206555244569E-2</v>
      </c>
      <c r="AC1088" s="533">
        <f t="shared" si="232"/>
        <v>8.4660061102060036E-2</v>
      </c>
      <c r="AD1088" s="533">
        <f t="shared" si="232"/>
        <v>0.13474160184311171</v>
      </c>
      <c r="AE1088" s="533">
        <f t="shared" si="232"/>
        <v>9.126794166800245E-2</v>
      </c>
      <c r="AF1088" s="533">
        <f>AF1081/AF$1086</f>
        <v>0.14286684132426744</v>
      </c>
      <c r="AG1088" s="533">
        <f t="shared" si="232"/>
        <v>0.17981065022857862</v>
      </c>
      <c r="AH1088" s="533">
        <f>AH1081/AH$1086</f>
        <v>0.18835099282993573</v>
      </c>
      <c r="AI1088" s="533">
        <f t="shared" si="232"/>
        <v>0.21968643848592787</v>
      </c>
      <c r="AJ1088" s="697">
        <f t="shared" si="232"/>
        <v>0.26111204448690889</v>
      </c>
    </row>
    <row r="1089" spans="1:36" s="487" customFormat="1" ht="15" customHeight="1" x14ac:dyDescent="0.2">
      <c r="A1089" s="170"/>
      <c r="B1089" s="532"/>
      <c r="C1089" s="533"/>
      <c r="D1089" s="534" t="s">
        <v>467</v>
      </c>
      <c r="E1089" s="534"/>
      <c r="F1089" s="534"/>
      <c r="G1089" s="533">
        <f>G1082/G$1086</f>
        <v>3.2561806262455244E-2</v>
      </c>
      <c r="H1089" s="533">
        <f t="shared" ref="H1089:AJ1089" si="233">H1082/H$1086</f>
        <v>4.7503767167588036E-2</v>
      </c>
      <c r="I1089" s="533">
        <f t="shared" si="233"/>
        <v>2.9778859925451529E-2</v>
      </c>
      <c r="J1089" s="533">
        <f t="shared" si="233"/>
        <v>3.4706829221253281E-2</v>
      </c>
      <c r="K1089" s="533">
        <f t="shared" si="233"/>
        <v>8.4674711616262652E-2</v>
      </c>
      <c r="L1089" s="533">
        <f t="shared" si="233"/>
        <v>3.2031975528432663E-2</v>
      </c>
      <c r="M1089" s="533">
        <f t="shared" si="233"/>
        <v>0.12365975486112755</v>
      </c>
      <c r="N1089" s="533">
        <f t="shared" si="233"/>
        <v>3.2196049487897074E-2</v>
      </c>
      <c r="O1089" s="533">
        <f t="shared" si="233"/>
        <v>0.15179012180847301</v>
      </c>
      <c r="P1089" s="533">
        <f t="shared" si="233"/>
        <v>5.7102722160311301E-2</v>
      </c>
      <c r="Q1089" s="533">
        <f t="shared" si="233"/>
        <v>2.8536422439989422E-2</v>
      </c>
      <c r="R1089" s="533">
        <f t="shared" si="233"/>
        <v>5.2976633428417387E-2</v>
      </c>
      <c r="S1089" s="533">
        <f t="shared" si="233"/>
        <v>5.4208704157078826E-2</v>
      </c>
      <c r="T1089" s="533">
        <f t="shared" si="233"/>
        <v>8.9657294518969116E-2</v>
      </c>
      <c r="U1089" s="533">
        <f t="shared" si="233"/>
        <v>5.9889619703682152E-2</v>
      </c>
      <c r="V1089" s="533">
        <f t="shared" si="233"/>
        <v>6.5817667562635629E-2</v>
      </c>
      <c r="W1089" s="533">
        <f t="shared" si="233"/>
        <v>0.11488799246060491</v>
      </c>
      <c r="X1089" s="533">
        <f t="shared" si="233"/>
        <v>3.1404140758541817E-2</v>
      </c>
      <c r="Y1089" s="533">
        <f t="shared" si="233"/>
        <v>4.5915905452821912E-2</v>
      </c>
      <c r="Z1089" s="533">
        <f t="shared" si="233"/>
        <v>0.14819124966821415</v>
      </c>
      <c r="AA1089" s="533">
        <f t="shared" si="233"/>
        <v>6.9872273527610163E-2</v>
      </c>
      <c r="AB1089" s="533">
        <f t="shared" si="233"/>
        <v>5.1060190445261201E-2</v>
      </c>
      <c r="AC1089" s="533">
        <f t="shared" si="233"/>
        <v>0.15345668765498424</v>
      </c>
      <c r="AD1089" s="533">
        <f t="shared" si="233"/>
        <v>5.8533696071370579E-2</v>
      </c>
      <c r="AE1089" s="533">
        <f t="shared" si="233"/>
        <v>7.2314277395069557E-2</v>
      </c>
      <c r="AF1089" s="533">
        <f>AF1082/AF$1086</f>
        <v>3.4593939570641968E-2</v>
      </c>
      <c r="AG1089" s="533">
        <f t="shared" si="233"/>
        <v>0.1048163690326272</v>
      </c>
      <c r="AH1089" s="533">
        <f>AH1082/AH$1086</f>
        <v>0.11695650551666856</v>
      </c>
      <c r="AI1089" s="533">
        <f t="shared" si="233"/>
        <v>2.1159197609237786E-2</v>
      </c>
      <c r="AJ1089" s="697">
        <f t="shared" si="233"/>
        <v>6.3765460611164046E-2</v>
      </c>
    </row>
    <row r="1090" spans="1:36" s="487" customFormat="1" ht="15" customHeight="1" x14ac:dyDescent="0.2">
      <c r="A1090" s="170"/>
      <c r="B1090" s="532"/>
      <c r="C1090" s="533"/>
      <c r="D1090" s="534" t="s">
        <v>603</v>
      </c>
      <c r="E1090" s="534"/>
      <c r="F1090" s="534"/>
      <c r="G1090" s="533">
        <f>G1085/G1086</f>
        <v>0.85842101305457841</v>
      </c>
      <c r="H1090" s="533">
        <f t="shared" ref="H1090:AJ1090" si="234">H1085/H1086</f>
        <v>0.78924567383254796</v>
      </c>
      <c r="I1090" s="533">
        <f t="shared" si="234"/>
        <v>0.90168741405534858</v>
      </c>
      <c r="J1090" s="533">
        <f t="shared" si="234"/>
        <v>0.70581958548866319</v>
      </c>
      <c r="K1090" s="533">
        <f t="shared" si="234"/>
        <v>0.58097500511078604</v>
      </c>
      <c r="L1090" s="533">
        <f t="shared" si="234"/>
        <v>0.76257453630700156</v>
      </c>
      <c r="M1090" s="533">
        <f t="shared" si="234"/>
        <v>0.62180210158890503</v>
      </c>
      <c r="N1090" s="533">
        <f t="shared" si="234"/>
        <v>0.92051953180865664</v>
      </c>
      <c r="O1090" s="533">
        <f t="shared" si="234"/>
        <v>0.79289869560962445</v>
      </c>
      <c r="P1090" s="533">
        <f t="shared" si="234"/>
        <v>0.86336163644821573</v>
      </c>
      <c r="Q1090" s="533">
        <f t="shared" si="234"/>
        <v>0.73436633379590044</v>
      </c>
      <c r="R1090" s="533">
        <f t="shared" si="234"/>
        <v>0.89306983119912609</v>
      </c>
      <c r="S1090" s="533">
        <f t="shared" si="234"/>
        <v>0.86952490475947131</v>
      </c>
      <c r="T1090" s="533">
        <f t="shared" si="234"/>
        <v>0.82418154855445602</v>
      </c>
      <c r="U1090" s="533">
        <f t="shared" si="234"/>
        <v>0.87191318889548164</v>
      </c>
      <c r="V1090" s="533">
        <f t="shared" si="234"/>
        <v>0.81790330635951469</v>
      </c>
      <c r="W1090" s="533">
        <f t="shared" si="234"/>
        <v>0.61124060112053491</v>
      </c>
      <c r="X1090" s="533">
        <f t="shared" si="234"/>
        <v>0.63865406636593947</v>
      </c>
      <c r="Y1090" s="533">
        <f t="shared" si="234"/>
        <v>0.88154311865163382</v>
      </c>
      <c r="Z1090" s="533">
        <f t="shared" si="234"/>
        <v>0.6909904337159346</v>
      </c>
      <c r="AA1090" s="533">
        <f t="shared" si="234"/>
        <v>0.86447772307536763</v>
      </c>
      <c r="AB1090" s="533">
        <f t="shared" si="234"/>
        <v>0.88447560299949424</v>
      </c>
      <c r="AC1090" s="533">
        <f t="shared" si="234"/>
        <v>0.76188325124295575</v>
      </c>
      <c r="AD1090" s="533">
        <f t="shared" si="234"/>
        <v>0.80672470208551772</v>
      </c>
      <c r="AE1090" s="533">
        <f t="shared" si="234"/>
        <v>0.83641778093692798</v>
      </c>
      <c r="AF1090" s="533">
        <f>AF1085/AF1086</f>
        <v>0.82253921910509065</v>
      </c>
      <c r="AG1090" s="533">
        <f t="shared" si="234"/>
        <v>0.7153729807387943</v>
      </c>
      <c r="AH1090" s="533">
        <f>AH1085/AH1086</f>
        <v>0.69469250165339569</v>
      </c>
      <c r="AI1090" s="533">
        <f t="shared" si="234"/>
        <v>0.75915436390483426</v>
      </c>
      <c r="AJ1090" s="697">
        <f t="shared" si="234"/>
        <v>0.67512249490192699</v>
      </c>
    </row>
    <row r="1091" spans="1:36" ht="15" customHeight="1" x14ac:dyDescent="0.2">
      <c r="A1091" s="12"/>
      <c r="B1091" s="511"/>
      <c r="D1091" s="179"/>
      <c r="G1091" s="533">
        <f>G1083/G1086</f>
        <v>2.0815849788200971E-2</v>
      </c>
      <c r="H1091" s="533">
        <f t="shared" ref="H1091:AJ1091" si="235">H1083/H1086</f>
        <v>1.9299928138042061E-2</v>
      </c>
      <c r="I1091" s="533">
        <f t="shared" si="235"/>
        <v>2.1681490345863433E-2</v>
      </c>
      <c r="J1091" s="533">
        <f t="shared" si="235"/>
        <v>1.6568805913913139E-2</v>
      </c>
      <c r="K1091" s="533">
        <f t="shared" si="235"/>
        <v>1.394779038156513E-2</v>
      </c>
      <c r="L1091" s="533">
        <f t="shared" si="235"/>
        <v>1.8445179759736762E-2</v>
      </c>
      <c r="M1091" s="533">
        <f t="shared" si="235"/>
        <v>1.4912361585440797E-2</v>
      </c>
      <c r="N1091" s="533">
        <f t="shared" si="235"/>
        <v>2.2249091075301545E-2</v>
      </c>
      <c r="O1091" s="533">
        <f t="shared" si="235"/>
        <v>1.9095880955424745E-2</v>
      </c>
      <c r="P1091" s="533">
        <f t="shared" si="235"/>
        <v>2.1005931844448433E-2</v>
      </c>
      <c r="Q1091" s="533">
        <f t="shared" si="235"/>
        <v>1.7824874767181823E-2</v>
      </c>
      <c r="R1091" s="533">
        <f t="shared" si="235"/>
        <v>2.1457922500248059E-2</v>
      </c>
      <c r="S1091" s="533">
        <f t="shared" si="235"/>
        <v>2.2366364312278977E-2</v>
      </c>
      <c r="T1091" s="533">
        <f t="shared" si="235"/>
        <v>1.9995481232331191E-2</v>
      </c>
      <c r="U1091" s="533">
        <f t="shared" si="235"/>
        <v>2.1502325825245097E-2</v>
      </c>
      <c r="V1091" s="533">
        <f t="shared" si="235"/>
        <v>2.054206322441644E-2</v>
      </c>
      <c r="W1091" s="533">
        <f t="shared" si="235"/>
        <v>1.4691862714373156E-2</v>
      </c>
      <c r="X1091" s="533">
        <f t="shared" si="235"/>
        <v>1.4992124743070927E-2</v>
      </c>
      <c r="Y1091" s="533">
        <f t="shared" si="235"/>
        <v>2.2658129109231893E-2</v>
      </c>
      <c r="Z1091" s="533">
        <f t="shared" si="235"/>
        <v>1.6647365630652756E-2</v>
      </c>
      <c r="AA1091" s="533">
        <f t="shared" si="235"/>
        <v>2.1265373636455347E-2</v>
      </c>
      <c r="AB1091" s="533">
        <f t="shared" si="235"/>
        <v>2.1775814657806293E-2</v>
      </c>
      <c r="AC1091" s="533">
        <f t="shared" si="235"/>
        <v>1.8254099400686841E-2</v>
      </c>
      <c r="AD1091" s="533">
        <f t="shared" si="235"/>
        <v>1.9828476775059278E-2</v>
      </c>
      <c r="AE1091" s="533">
        <f t="shared" si="235"/>
        <v>2.026464933511413E-2</v>
      </c>
      <c r="AF1091" s="533">
        <f t="shared" si="235"/>
        <v>1.9826945123672834E-2</v>
      </c>
      <c r="AG1091" s="533">
        <f t="shared" si="235"/>
        <v>1.6970190142410073E-2</v>
      </c>
      <c r="AH1091" s="533">
        <f t="shared" si="235"/>
        <v>1.6653290644674332E-2</v>
      </c>
      <c r="AI1091" s="533">
        <f t="shared" si="235"/>
        <v>1.8143309245848168E-2</v>
      </c>
      <c r="AJ1091" s="697">
        <f t="shared" si="235"/>
        <v>1.6234436388361351E-2</v>
      </c>
    </row>
    <row r="1092" spans="1:36" ht="15" customHeight="1" x14ac:dyDescent="0.2">
      <c r="A1092" s="12"/>
      <c r="B1092" s="511" t="s">
        <v>200</v>
      </c>
      <c r="D1092" s="179"/>
    </row>
    <row r="1093" spans="1:36" ht="15" customHeight="1" x14ac:dyDescent="0.2">
      <c r="A1093" s="12"/>
      <c r="B1093" s="4" t="s">
        <v>206</v>
      </c>
      <c r="D1093" s="179"/>
    </row>
    <row r="1094" spans="1:36" ht="15" customHeight="1" x14ac:dyDescent="0.2">
      <c r="A1094" s="12"/>
      <c r="B1094" s="4" t="s">
        <v>201</v>
      </c>
      <c r="D1094" s="179" t="s">
        <v>302</v>
      </c>
      <c r="F1094" s="179" t="s">
        <v>303</v>
      </c>
    </row>
    <row r="1095" spans="1:36" ht="15" customHeight="1" x14ac:dyDescent="0.2">
      <c r="A1095" s="12"/>
      <c r="B1095" s="535">
        <v>5487.8563440315666</v>
      </c>
      <c r="C1095" s="523" t="s">
        <v>16</v>
      </c>
      <c r="D1095" s="536">
        <f>116000*1055.06*42/1000000</f>
        <v>5140.2523199999996</v>
      </c>
      <c r="E1095" s="179" t="s">
        <v>604</v>
      </c>
      <c r="G1095" s="535">
        <f t="shared" ref="G1095:AJ1095" si="236">$D1095*G975/100000</f>
        <v>1136.5801495261856</v>
      </c>
      <c r="H1095" s="535">
        <f t="shared" si="236"/>
        <v>1959.0271237989894</v>
      </c>
      <c r="I1095" s="535">
        <f t="shared" si="236"/>
        <v>939.18193046591955</v>
      </c>
      <c r="J1095" s="535">
        <f t="shared" si="236"/>
        <v>1245.0092378707891</v>
      </c>
      <c r="K1095" s="535">
        <f t="shared" si="236"/>
        <v>2346.5508850771421</v>
      </c>
      <c r="L1095" s="535">
        <f t="shared" si="236"/>
        <v>1485.3576129269131</v>
      </c>
      <c r="M1095" s="535">
        <f t="shared" si="236"/>
        <v>2531.330776426697</v>
      </c>
      <c r="N1095" s="535">
        <f t="shared" si="236"/>
        <v>1494.3179488768637</v>
      </c>
      <c r="O1095" s="535">
        <f t="shared" si="236"/>
        <v>2525.5707738541578</v>
      </c>
      <c r="P1095" s="535">
        <f t="shared" si="236"/>
        <v>1657.9823296832787</v>
      </c>
      <c r="Q1095" s="535">
        <f t="shared" si="236"/>
        <v>2236.677870217135</v>
      </c>
      <c r="R1095" s="535">
        <f t="shared" si="236"/>
        <v>1926.0284139252788</v>
      </c>
      <c r="S1095" s="535">
        <f t="shared" si="236"/>
        <v>1206.7025757075178</v>
      </c>
      <c r="T1095" s="535">
        <f t="shared" si="236"/>
        <v>2522.3283535617616</v>
      </c>
      <c r="U1095" s="535">
        <f t="shared" si="236"/>
        <v>1687.7216535427128</v>
      </c>
      <c r="V1095" s="535">
        <f t="shared" si="236"/>
        <v>1875.9502286268043</v>
      </c>
      <c r="W1095" s="535">
        <f t="shared" si="236"/>
        <v>2704.2766387139236</v>
      </c>
      <c r="X1095" s="535">
        <f t="shared" si="236"/>
        <v>1245.0092378707891</v>
      </c>
      <c r="Y1095" s="535">
        <f t="shared" si="236"/>
        <v>1079.8711299910508</v>
      </c>
      <c r="Z1095" s="535">
        <f t="shared" si="236"/>
        <v>2591.5684668230679</v>
      </c>
      <c r="AA1095" s="535">
        <f t="shared" si="236"/>
        <v>2120.649572317157</v>
      </c>
      <c r="AB1095" s="535">
        <f t="shared" si="236"/>
        <v>2015.6356799343046</v>
      </c>
      <c r="AC1095" s="535">
        <f t="shared" si="236"/>
        <v>2962.8085132039537</v>
      </c>
      <c r="AD1095" s="535">
        <f t="shared" si="236"/>
        <v>1938.2334413567087</v>
      </c>
      <c r="AE1095" s="535">
        <f t="shared" si="236"/>
        <v>2499.8082134323899</v>
      </c>
      <c r="AF1095" s="535">
        <f t="shared" si="236"/>
        <v>1413.3163126617985</v>
      </c>
      <c r="AG1095" s="535">
        <f t="shared" si="236"/>
        <v>2474.2275814088503</v>
      </c>
      <c r="AH1095" s="535">
        <f t="shared" si="236"/>
        <v>2183.3930455298223</v>
      </c>
      <c r="AI1095" s="535">
        <f t="shared" si="236"/>
        <v>940.72809240543779</v>
      </c>
      <c r="AJ1095" s="698">
        <f t="shared" si="236"/>
        <v>1863.3457772375136</v>
      </c>
    </row>
    <row r="1096" spans="1:36" ht="15" customHeight="1" x14ac:dyDescent="0.2">
      <c r="A1096" s="12"/>
      <c r="B1096" s="535">
        <v>5652.6203990912481</v>
      </c>
      <c r="C1096" s="523" t="s">
        <v>17</v>
      </c>
      <c r="D1096" s="536">
        <f>B1096*0.935</f>
        <v>5285.2000731503176</v>
      </c>
      <c r="E1096" s="179" t="s">
        <v>604</v>
      </c>
      <c r="G1096" s="535">
        <f t="shared" ref="G1096:AJ1096" si="237">$D1096*G976/100000</f>
        <v>1286.5640488346532</v>
      </c>
      <c r="H1096" s="535">
        <f t="shared" si="237"/>
        <v>905.57113639840929</v>
      </c>
      <c r="I1096" s="535">
        <f t="shared" si="237"/>
        <v>1266.5600694325419</v>
      </c>
      <c r="J1096" s="535">
        <f t="shared" si="237"/>
        <v>1486.5090128284733</v>
      </c>
      <c r="K1096" s="535">
        <f t="shared" si="237"/>
        <v>435.39003196263394</v>
      </c>
      <c r="L1096" s="535">
        <f t="shared" si="237"/>
        <v>1083.1821237852653</v>
      </c>
      <c r="M1096" s="535">
        <f t="shared" si="237"/>
        <v>303.86884354283967</v>
      </c>
      <c r="N1096" s="535">
        <f t="shared" si="237"/>
        <v>1085.9234369417845</v>
      </c>
      <c r="O1096" s="535">
        <f t="shared" si="237"/>
        <v>487.14780031890848</v>
      </c>
      <c r="P1096" s="535">
        <f t="shared" si="237"/>
        <v>972.60215002807365</v>
      </c>
      <c r="Q1096" s="535">
        <f t="shared" si="237"/>
        <v>1113.3128784768007</v>
      </c>
      <c r="R1096" s="535">
        <f t="shared" si="237"/>
        <v>999.48451655518238</v>
      </c>
      <c r="S1096" s="535">
        <f t="shared" si="237"/>
        <v>540.03340631179879</v>
      </c>
      <c r="T1096" s="535">
        <f t="shared" si="237"/>
        <v>976.2426399517949</v>
      </c>
      <c r="U1096" s="535">
        <f t="shared" si="237"/>
        <v>857.30247048460035</v>
      </c>
      <c r="V1096" s="535">
        <f t="shared" si="237"/>
        <v>1018.0317275251371</v>
      </c>
      <c r="W1096" s="535">
        <f t="shared" si="237"/>
        <v>905.99026298554418</v>
      </c>
      <c r="X1096" s="535">
        <f t="shared" si="237"/>
        <v>1486.5090128284733</v>
      </c>
      <c r="Y1096" s="535">
        <f t="shared" si="237"/>
        <v>761.64356376925718</v>
      </c>
      <c r="Z1096" s="535">
        <f t="shared" si="237"/>
        <v>511.05306494897218</v>
      </c>
      <c r="AA1096" s="535">
        <f t="shared" si="237"/>
        <v>1396.6449379936303</v>
      </c>
      <c r="AB1096" s="535">
        <f t="shared" si="237"/>
        <v>952.99581082255304</v>
      </c>
      <c r="AC1096" s="535">
        <f t="shared" si="237"/>
        <v>555.63301997984593</v>
      </c>
      <c r="AD1096" s="535">
        <f t="shared" si="237"/>
        <v>846.87028987413464</v>
      </c>
      <c r="AE1096" s="535">
        <f t="shared" si="237"/>
        <v>865.40061375246182</v>
      </c>
      <c r="AF1096" s="535">
        <f t="shared" si="237"/>
        <v>1265.5829166329277</v>
      </c>
      <c r="AG1096" s="535">
        <f t="shared" si="237"/>
        <v>601.83581670466765</v>
      </c>
      <c r="AH1096" s="535">
        <f t="shared" si="237"/>
        <v>361.26237790624396</v>
      </c>
      <c r="AI1096" s="535">
        <f t="shared" si="237"/>
        <v>1346.5339821849284</v>
      </c>
      <c r="AJ1096" s="698">
        <f t="shared" si="237"/>
        <v>1474.1138562031374</v>
      </c>
    </row>
    <row r="1097" spans="1:36" ht="15" customHeight="1" x14ac:dyDescent="0.2">
      <c r="A1097" s="12"/>
      <c r="B1097" s="535">
        <v>6145.6816695153084</v>
      </c>
      <c r="C1097" s="523" t="s">
        <v>18</v>
      </c>
      <c r="D1097" s="536">
        <f>129488*1055.06*42/1000000</f>
        <v>5737.9395897600007</v>
      </c>
      <c r="E1097" s="179" t="s">
        <v>604</v>
      </c>
      <c r="G1097" s="535">
        <f t="shared" ref="G1097:AJ1097" si="238">$D1097*G977/100000</f>
        <v>437.70802833303691</v>
      </c>
      <c r="H1097" s="535">
        <f t="shared" si="238"/>
        <v>1061.5289118953146</v>
      </c>
      <c r="I1097" s="535">
        <f t="shared" si="238"/>
        <v>643.81842083975562</v>
      </c>
      <c r="J1097" s="535">
        <f t="shared" si="238"/>
        <v>769.67764122553069</v>
      </c>
      <c r="K1097" s="535">
        <f t="shared" si="238"/>
        <v>2247.0653224427278</v>
      </c>
      <c r="L1097" s="535">
        <f t="shared" si="238"/>
        <v>459.92982176647848</v>
      </c>
      <c r="M1097" s="535">
        <f t="shared" si="238"/>
        <v>2010.2370012346464</v>
      </c>
      <c r="N1097" s="535">
        <f t="shared" si="238"/>
        <v>519.12185728798636</v>
      </c>
      <c r="O1097" s="535">
        <f t="shared" si="238"/>
        <v>2076.4011249727978</v>
      </c>
      <c r="P1097" s="535">
        <f t="shared" si="238"/>
        <v>1373.9368215067541</v>
      </c>
      <c r="Q1097" s="535">
        <f t="shared" si="238"/>
        <v>1183.835503515528</v>
      </c>
      <c r="R1097" s="535">
        <f t="shared" si="238"/>
        <v>830.34513562135726</v>
      </c>
      <c r="S1097" s="535">
        <f t="shared" si="238"/>
        <v>1123.9753209766154</v>
      </c>
      <c r="T1097" s="535">
        <f t="shared" si="238"/>
        <v>1653.8564318181216</v>
      </c>
      <c r="U1097" s="535">
        <f t="shared" si="238"/>
        <v>1312.9803682215495</v>
      </c>
      <c r="V1097" s="535">
        <f t="shared" si="238"/>
        <v>1274.0410953313792</v>
      </c>
      <c r="W1097" s="535">
        <f t="shared" si="238"/>
        <v>1649.0232247364615</v>
      </c>
      <c r="X1097" s="535">
        <f t="shared" si="238"/>
        <v>769.67764122553069</v>
      </c>
      <c r="Y1097" s="535">
        <f t="shared" si="238"/>
        <v>845.64652975228819</v>
      </c>
      <c r="Z1097" s="535">
        <f t="shared" si="238"/>
        <v>2173.6164799467169</v>
      </c>
      <c r="AA1097" s="535">
        <f t="shared" si="238"/>
        <v>920.25507110439059</v>
      </c>
      <c r="AB1097" s="535">
        <f t="shared" si="238"/>
        <v>890.33923571597484</v>
      </c>
      <c r="AC1097" s="535">
        <f t="shared" si="238"/>
        <v>1826.75847376205</v>
      </c>
      <c r="AD1097" s="535">
        <f t="shared" si="238"/>
        <v>1167.2060496277018</v>
      </c>
      <c r="AE1097" s="535">
        <f t="shared" si="238"/>
        <v>1180.6524027296482</v>
      </c>
      <c r="AF1097" s="535">
        <f t="shared" si="238"/>
        <v>641.47429696271274</v>
      </c>
      <c r="AG1097" s="535">
        <f t="shared" si="238"/>
        <v>1585.0166112750303</v>
      </c>
      <c r="AH1097" s="535">
        <f t="shared" si="238"/>
        <v>3117.011224581147</v>
      </c>
      <c r="AI1097" s="535">
        <f t="shared" si="238"/>
        <v>1191.0737533372314</v>
      </c>
      <c r="AJ1097" s="698">
        <f t="shared" si="238"/>
        <v>2082.8151184047579</v>
      </c>
    </row>
    <row r="1098" spans="1:36" ht="15" customHeight="1" x14ac:dyDescent="0.2">
      <c r="A1098" s="12"/>
      <c r="B1098" s="535">
        <v>6425.2706210039878</v>
      </c>
      <c r="C1098" s="523" t="s">
        <v>19</v>
      </c>
      <c r="D1098" s="536">
        <f>B1098*0.935</f>
        <v>6007.6280306387289</v>
      </c>
      <c r="E1098" s="179" t="s">
        <v>604</v>
      </c>
      <c r="G1098" s="535">
        <f t="shared" ref="G1098:AJ1098" si="239">$D1098*G978/100000</f>
        <v>661.204575602354</v>
      </c>
      <c r="H1098" s="535">
        <f t="shared" si="239"/>
        <v>6.8416037823566768E-10</v>
      </c>
      <c r="I1098" s="535">
        <f t="shared" si="239"/>
        <v>697.3159679833509</v>
      </c>
      <c r="J1098" s="535">
        <f t="shared" si="239"/>
        <v>671.8040622422867</v>
      </c>
      <c r="K1098" s="535">
        <f t="shared" si="239"/>
        <v>2.1807416027435469E-9</v>
      </c>
      <c r="L1098" s="535">
        <f t="shared" si="239"/>
        <v>507.91768827886716</v>
      </c>
      <c r="M1098" s="535">
        <f t="shared" si="239"/>
        <v>2.125029594797828E-9</v>
      </c>
      <c r="N1098" s="535">
        <f t="shared" si="239"/>
        <v>507.29111872634292</v>
      </c>
      <c r="O1098" s="535">
        <f t="shared" si="239"/>
        <v>2.1468228366542658E-9</v>
      </c>
      <c r="P1098" s="535">
        <f t="shared" si="239"/>
        <v>8.1032137418066951E-10</v>
      </c>
      <c r="Q1098" s="535">
        <f t="shared" si="239"/>
        <v>7.8591148900505149E-10</v>
      </c>
      <c r="R1098" s="535">
        <f t="shared" si="239"/>
        <v>3.3953480660931066E-10</v>
      </c>
      <c r="S1098" s="535">
        <f t="shared" si="239"/>
        <v>9.0179475381906829E-10</v>
      </c>
      <c r="T1098" s="535">
        <f t="shared" si="239"/>
        <v>1.2468076916196825E-9</v>
      </c>
      <c r="U1098" s="535">
        <f t="shared" si="239"/>
        <v>7.8324532809122494E-10</v>
      </c>
      <c r="V1098" s="535">
        <f t="shared" si="239"/>
        <v>8.8883975765898236E-10</v>
      </c>
      <c r="W1098" s="535">
        <f t="shared" si="239"/>
        <v>1.6865045236156395E-9</v>
      </c>
      <c r="X1098" s="535">
        <f t="shared" si="239"/>
        <v>671.8040622422867</v>
      </c>
      <c r="Y1098" s="535">
        <f t="shared" si="239"/>
        <v>6.5084820425844855E-10</v>
      </c>
      <c r="Z1098" s="535">
        <f t="shared" si="239"/>
        <v>2.2319121379937313E-9</v>
      </c>
      <c r="AA1098" s="535">
        <f t="shared" si="239"/>
        <v>4.5690417539224985E-10</v>
      </c>
      <c r="AB1098" s="535">
        <f t="shared" si="239"/>
        <v>4.2990838922686052E-10</v>
      </c>
      <c r="AC1098" s="535">
        <f t="shared" si="239"/>
        <v>1.8130931154728904E-9</v>
      </c>
      <c r="AD1098" s="535">
        <f t="shared" si="239"/>
        <v>8.3346538273831691E-10</v>
      </c>
      <c r="AE1098" s="535">
        <f t="shared" si="239"/>
        <v>6.3835324920854726E-10</v>
      </c>
      <c r="AF1098" s="535">
        <f t="shared" si="239"/>
        <v>394.73585541188282</v>
      </c>
      <c r="AG1098" s="535">
        <f t="shared" si="239"/>
        <v>1.4070306267725627E-9</v>
      </c>
      <c r="AH1098" s="535">
        <f t="shared" si="239"/>
        <v>2.7718868485514585E-9</v>
      </c>
      <c r="AI1098" s="535">
        <f t="shared" si="239"/>
        <v>1133.8849269868444</v>
      </c>
      <c r="AJ1098" s="698">
        <f t="shared" si="239"/>
        <v>1.2736474323892262E-9</v>
      </c>
    </row>
    <row r="1099" spans="1:36" ht="15" customHeight="1" x14ac:dyDescent="0.2">
      <c r="A1099" s="12"/>
      <c r="B1099" s="535">
        <v>6355.6371462935995</v>
      </c>
      <c r="C1099" s="523" t="s">
        <v>20</v>
      </c>
      <c r="D1099" s="536">
        <f>B1099*0.935</f>
        <v>5942.5207317845161</v>
      </c>
      <c r="E1099" s="179" t="s">
        <v>604</v>
      </c>
      <c r="G1099" s="535">
        <f t="shared" ref="G1099:AJ1099" si="240">$D1099*G979/100000</f>
        <v>2.5432495423582896E-19</v>
      </c>
      <c r="H1099" s="535">
        <f t="shared" si="240"/>
        <v>8.4824852383361798E-19</v>
      </c>
      <c r="I1099" s="535">
        <f t="shared" si="240"/>
        <v>4.004077999214609E-19</v>
      </c>
      <c r="J1099" s="535">
        <f t="shared" si="240"/>
        <v>5.6729059438918926E-19</v>
      </c>
      <c r="K1099" s="535">
        <f t="shared" si="240"/>
        <v>634.45240520931861</v>
      </c>
      <c r="L1099" s="535">
        <f t="shared" si="240"/>
        <v>5.934248932169343E-19</v>
      </c>
      <c r="M1099" s="535">
        <f t="shared" si="240"/>
        <v>620.26683976598224</v>
      </c>
      <c r="N1099" s="535">
        <f t="shared" si="240"/>
        <v>5.2669025989669098E-19</v>
      </c>
      <c r="O1099" s="535">
        <f t="shared" si="240"/>
        <v>469.78430069778062</v>
      </c>
      <c r="P1099" s="535">
        <f t="shared" si="240"/>
        <v>5.4708238127200136E-19</v>
      </c>
      <c r="Q1099" s="535">
        <f t="shared" si="240"/>
        <v>1.6163619214220846E-18</v>
      </c>
      <c r="R1099" s="535">
        <f t="shared" si="240"/>
        <v>2.7980420057011699E-19</v>
      </c>
      <c r="S1099" s="535">
        <f t="shared" si="240"/>
        <v>6.3038561320968445E-19</v>
      </c>
      <c r="T1099" s="535">
        <f t="shared" si="240"/>
        <v>2.1206213095840448E-18</v>
      </c>
      <c r="U1099" s="535">
        <f t="shared" si="240"/>
        <v>9.7627966303431156E-19</v>
      </c>
      <c r="V1099" s="535">
        <f t="shared" si="240"/>
        <v>1.2147756637617245E-18</v>
      </c>
      <c r="W1099" s="535">
        <f t="shared" si="240"/>
        <v>328.63692558870645</v>
      </c>
      <c r="X1099" s="535">
        <f t="shared" si="240"/>
        <v>5.6729059438918926E-19</v>
      </c>
      <c r="Y1099" s="535">
        <f t="shared" si="240"/>
        <v>1.0280884886444967E-18</v>
      </c>
      <c r="Z1099" s="535">
        <f t="shared" si="240"/>
        <v>474.49797175363705</v>
      </c>
      <c r="AA1099" s="535">
        <f t="shared" si="240"/>
        <v>1.7017331496662091E-19</v>
      </c>
      <c r="AB1099" s="535">
        <f t="shared" si="240"/>
        <v>6.8069325986648358E-20</v>
      </c>
      <c r="AC1099" s="535">
        <f t="shared" si="240"/>
        <v>382.30966126116709</v>
      </c>
      <c r="AD1099" s="535">
        <f t="shared" si="240"/>
        <v>1.1429146777068544E-18</v>
      </c>
      <c r="AE1099" s="535">
        <f t="shared" si="240"/>
        <v>6.3487736737547028E-19</v>
      </c>
      <c r="AF1099" s="535">
        <f t="shared" si="240"/>
        <v>2.6965925294710688E-19</v>
      </c>
      <c r="AG1099" s="535">
        <f t="shared" si="240"/>
        <v>821.56910658753065</v>
      </c>
      <c r="AH1099" s="535">
        <f t="shared" si="240"/>
        <v>45.936161104081108</v>
      </c>
      <c r="AI1099" s="535">
        <f t="shared" si="240"/>
        <v>1.1999400414313012E-19</v>
      </c>
      <c r="AJ1099" s="698">
        <f t="shared" si="240"/>
        <v>9.0385094029890185E-20</v>
      </c>
    </row>
    <row r="1100" spans="1:36" ht="15" customHeight="1" x14ac:dyDescent="0.2">
      <c r="A1100" s="12"/>
      <c r="B1100" s="535">
        <v>6633.1159924880249</v>
      </c>
      <c r="C1100" s="523" t="s">
        <v>22</v>
      </c>
      <c r="D1100" s="536">
        <f>B1100*0.935</f>
        <v>6201.9634529763034</v>
      </c>
      <c r="E1100" s="179" t="s">
        <v>604</v>
      </c>
      <c r="G1100" s="535">
        <f t="shared" ref="G1100:AJ1100" si="241">$D1100*G980/100000</f>
        <v>1686.547939484861</v>
      </c>
      <c r="H1100" s="535">
        <f t="shared" si="241"/>
        <v>1787.789919830996</v>
      </c>
      <c r="I1100" s="535">
        <f t="shared" si="241"/>
        <v>2074.9432652536457</v>
      </c>
      <c r="J1100" s="535">
        <f t="shared" si="241"/>
        <v>1751.3138128556006</v>
      </c>
      <c r="K1100" s="535">
        <f t="shared" si="241"/>
        <v>262.94885618473967</v>
      </c>
      <c r="L1100" s="535">
        <f t="shared" si="241"/>
        <v>1969.7682819950528</v>
      </c>
      <c r="M1100" s="535">
        <f t="shared" si="241"/>
        <v>263.37208005499116</v>
      </c>
      <c r="N1100" s="535">
        <f t="shared" si="241"/>
        <v>1941.5796849564629</v>
      </c>
      <c r="O1100" s="535">
        <f t="shared" si="241"/>
        <v>255.52238230017051</v>
      </c>
      <c r="P1100" s="535">
        <f t="shared" si="241"/>
        <v>1814.4667810619389</v>
      </c>
      <c r="Q1100" s="535">
        <f t="shared" si="241"/>
        <v>1328.8852427730749</v>
      </c>
      <c r="R1100" s="535">
        <f t="shared" si="241"/>
        <v>1961.502844158701</v>
      </c>
      <c r="S1100" s="535">
        <f t="shared" si="241"/>
        <v>2912.0630348897689</v>
      </c>
      <c r="T1100" s="535">
        <f t="shared" si="241"/>
        <v>677.29191806851099</v>
      </c>
      <c r="U1100" s="535">
        <f t="shared" si="241"/>
        <v>1862.9275991776212</v>
      </c>
      <c r="V1100" s="535">
        <f t="shared" si="241"/>
        <v>1398.0661006244693</v>
      </c>
      <c r="W1100" s="535">
        <f t="shared" si="241"/>
        <v>211.21389109514791</v>
      </c>
      <c r="X1100" s="535">
        <f t="shared" si="241"/>
        <v>1751.3138128556006</v>
      </c>
      <c r="Y1100" s="535">
        <f t="shared" si="241"/>
        <v>2925.6986529102951</v>
      </c>
      <c r="Z1100" s="535">
        <f t="shared" si="241"/>
        <v>273.71706610059442</v>
      </c>
      <c r="AA1100" s="535">
        <f t="shared" si="241"/>
        <v>708.89556594601004</v>
      </c>
      <c r="AB1100" s="535">
        <f t="shared" si="241"/>
        <v>1747.5770043736925</v>
      </c>
      <c r="AC1100" s="535">
        <f t="shared" si="241"/>
        <v>227.46750206002059</v>
      </c>
      <c r="AD1100" s="535">
        <f t="shared" si="241"/>
        <v>1721.3434650267623</v>
      </c>
      <c r="AE1100" s="535">
        <f t="shared" si="241"/>
        <v>967.33856643879039</v>
      </c>
      <c r="AF1100" s="535">
        <f t="shared" si="241"/>
        <v>1905.8725148771218</v>
      </c>
      <c r="AG1100" s="535">
        <f t="shared" si="241"/>
        <v>160.50203871093879</v>
      </c>
      <c r="AH1100" s="535">
        <f t="shared" si="241"/>
        <v>305.24931682556746</v>
      </c>
      <c r="AI1100" s="535">
        <f t="shared" si="241"/>
        <v>1074.7029960307846</v>
      </c>
      <c r="AJ1100" s="698">
        <f t="shared" si="241"/>
        <v>328.220734449421</v>
      </c>
    </row>
    <row r="1101" spans="1:36" ht="15" customHeight="1" x14ac:dyDescent="0.2">
      <c r="A1101" s="12"/>
      <c r="B1101" s="535">
        <v>5536.9162921229799</v>
      </c>
      <c r="C1101" s="523" t="s">
        <v>21</v>
      </c>
      <c r="D1101" s="536">
        <f>B1101*0.935</f>
        <v>5177.0167331349867</v>
      </c>
      <c r="E1101" s="179" t="s">
        <v>604</v>
      </c>
      <c r="G1101" s="535">
        <f t="shared" ref="G1101:AJ1101" si="242">$D1101*G981/100000</f>
        <v>0</v>
      </c>
      <c r="H1101" s="535">
        <f t="shared" si="242"/>
        <v>0</v>
      </c>
      <c r="I1101" s="535">
        <f t="shared" si="242"/>
        <v>0</v>
      </c>
      <c r="J1101" s="535">
        <f t="shared" si="242"/>
        <v>0</v>
      </c>
      <c r="K1101" s="535">
        <f t="shared" si="242"/>
        <v>0</v>
      </c>
      <c r="L1101" s="535">
        <f t="shared" si="242"/>
        <v>0</v>
      </c>
      <c r="M1101" s="535">
        <f t="shared" si="242"/>
        <v>0</v>
      </c>
      <c r="N1101" s="535">
        <f t="shared" si="242"/>
        <v>0</v>
      </c>
      <c r="O1101" s="535">
        <f t="shared" si="242"/>
        <v>0</v>
      </c>
      <c r="P1101" s="535">
        <f t="shared" si="242"/>
        <v>0</v>
      </c>
      <c r="Q1101" s="535">
        <f t="shared" si="242"/>
        <v>0</v>
      </c>
      <c r="R1101" s="535">
        <f t="shared" si="242"/>
        <v>0</v>
      </c>
      <c r="S1101" s="535">
        <f t="shared" si="242"/>
        <v>0</v>
      </c>
      <c r="T1101" s="535">
        <f t="shared" si="242"/>
        <v>0</v>
      </c>
      <c r="U1101" s="535">
        <f t="shared" si="242"/>
        <v>0</v>
      </c>
      <c r="V1101" s="535">
        <f t="shared" si="242"/>
        <v>0</v>
      </c>
      <c r="W1101" s="535">
        <f t="shared" si="242"/>
        <v>0</v>
      </c>
      <c r="X1101" s="535">
        <f t="shared" si="242"/>
        <v>0</v>
      </c>
      <c r="Y1101" s="535">
        <f t="shared" si="242"/>
        <v>0</v>
      </c>
      <c r="Z1101" s="535">
        <f t="shared" si="242"/>
        <v>0</v>
      </c>
      <c r="AA1101" s="535">
        <f t="shared" si="242"/>
        <v>0</v>
      </c>
      <c r="AB1101" s="535">
        <f t="shared" si="242"/>
        <v>0</v>
      </c>
      <c r="AC1101" s="535">
        <f t="shared" si="242"/>
        <v>0</v>
      </c>
      <c r="AD1101" s="535">
        <f t="shared" si="242"/>
        <v>0</v>
      </c>
      <c r="AE1101" s="535">
        <f t="shared" si="242"/>
        <v>0</v>
      </c>
      <c r="AF1101" s="535">
        <f t="shared" si="242"/>
        <v>0</v>
      </c>
      <c r="AG1101" s="535">
        <f t="shared" si="242"/>
        <v>0</v>
      </c>
      <c r="AH1101" s="535">
        <f t="shared" si="242"/>
        <v>0</v>
      </c>
      <c r="AI1101" s="535">
        <f t="shared" si="242"/>
        <v>0</v>
      </c>
      <c r="AJ1101" s="698">
        <f t="shared" si="242"/>
        <v>0</v>
      </c>
    </row>
    <row r="1102" spans="1:36" ht="15" customHeight="1" x14ac:dyDescent="0.2">
      <c r="A1102" s="12"/>
      <c r="B1102" s="535">
        <v>6355.6371462935995</v>
      </c>
      <c r="C1102" s="523" t="s">
        <v>305</v>
      </c>
      <c r="D1102" s="536">
        <f>D1099</f>
        <v>5942.5207317845161</v>
      </c>
      <c r="E1102" s="179" t="s">
        <v>604</v>
      </c>
      <c r="G1102" s="535">
        <f>$D1102*G444*5</f>
        <v>0</v>
      </c>
      <c r="H1102" s="535">
        <f t="shared" ref="G1102:AJ1102" si="243">$D1102*H444*5</f>
        <v>0</v>
      </c>
      <c r="I1102" s="535">
        <f t="shared" si="243"/>
        <v>0</v>
      </c>
      <c r="J1102" s="535">
        <f t="shared" si="243"/>
        <v>0</v>
      </c>
      <c r="K1102" s="535">
        <f t="shared" si="243"/>
        <v>0</v>
      </c>
      <c r="L1102" s="535">
        <f t="shared" si="243"/>
        <v>0</v>
      </c>
      <c r="M1102" s="535">
        <f t="shared" si="243"/>
        <v>0</v>
      </c>
      <c r="N1102" s="535">
        <f t="shared" si="243"/>
        <v>0</v>
      </c>
      <c r="O1102" s="535">
        <f t="shared" si="243"/>
        <v>0</v>
      </c>
      <c r="P1102" s="535">
        <f t="shared" si="243"/>
        <v>0</v>
      </c>
      <c r="Q1102" s="535">
        <f t="shared" si="243"/>
        <v>861.53968145090914</v>
      </c>
      <c r="R1102" s="535">
        <f t="shared" si="243"/>
        <v>0</v>
      </c>
      <c r="S1102" s="535">
        <f t="shared" si="243"/>
        <v>0</v>
      </c>
      <c r="T1102" s="535">
        <f t="shared" si="243"/>
        <v>0</v>
      </c>
      <c r="U1102" s="535">
        <f t="shared" si="243"/>
        <v>0</v>
      </c>
      <c r="V1102" s="535">
        <f t="shared" si="243"/>
        <v>0</v>
      </c>
      <c r="W1102" s="535">
        <f t="shared" si="243"/>
        <v>0</v>
      </c>
      <c r="X1102" s="535">
        <f t="shared" si="243"/>
        <v>0</v>
      </c>
      <c r="Y1102" s="535">
        <f t="shared" si="243"/>
        <v>0</v>
      </c>
      <c r="Z1102" s="535">
        <f t="shared" si="243"/>
        <v>0</v>
      </c>
      <c r="AA1102" s="535">
        <f t="shared" si="243"/>
        <v>0</v>
      </c>
      <c r="AB1102" s="535">
        <f t="shared" si="243"/>
        <v>0</v>
      </c>
      <c r="AC1102" s="535">
        <f t="shared" si="243"/>
        <v>0</v>
      </c>
      <c r="AD1102" s="535">
        <f t="shared" si="243"/>
        <v>0</v>
      </c>
      <c r="AE1102" s="535">
        <f t="shared" si="243"/>
        <v>0</v>
      </c>
      <c r="AF1102" s="535">
        <f t="shared" si="243"/>
        <v>0</v>
      </c>
      <c r="AG1102" s="535">
        <f t="shared" si="243"/>
        <v>0</v>
      </c>
      <c r="AH1102" s="535">
        <f t="shared" si="243"/>
        <v>1031.4688435866096</v>
      </c>
      <c r="AI1102" s="535">
        <f t="shared" si="243"/>
        <v>1031.4688435866096</v>
      </c>
      <c r="AJ1102" s="698">
        <f t="shared" si="243"/>
        <v>691.61051931520842</v>
      </c>
    </row>
    <row r="1103" spans="1:36" ht="15" customHeight="1" x14ac:dyDescent="0.2">
      <c r="A1103" s="12"/>
      <c r="B1103" s="535" t="s">
        <v>304</v>
      </c>
      <c r="C1103" s="523"/>
      <c r="E1103" s="179" t="s">
        <v>604</v>
      </c>
      <c r="G1103" s="535">
        <f>SUM(G1095:G1102)</f>
        <v>5208.6047417810905</v>
      </c>
      <c r="H1103" s="535">
        <f t="shared" ref="H1103:AJ1103" si="244">SUM(H1095:H1102)</f>
        <v>5713.9170919243934</v>
      </c>
      <c r="I1103" s="535">
        <f t="shared" si="244"/>
        <v>5621.8196539752134</v>
      </c>
      <c r="J1103" s="535">
        <f t="shared" si="244"/>
        <v>5924.3137670226806</v>
      </c>
      <c r="K1103" s="535">
        <f t="shared" si="244"/>
        <v>5926.4075008787422</v>
      </c>
      <c r="L1103" s="535">
        <f t="shared" si="244"/>
        <v>5506.1555287525771</v>
      </c>
      <c r="M1103" s="535">
        <f t="shared" si="244"/>
        <v>5729.0755410272814</v>
      </c>
      <c r="N1103" s="535">
        <f t="shared" si="244"/>
        <v>5548.2340467894401</v>
      </c>
      <c r="O1103" s="535">
        <f t="shared" si="244"/>
        <v>5814.4263821459617</v>
      </c>
      <c r="P1103" s="535">
        <f t="shared" si="244"/>
        <v>5818.9880822808555</v>
      </c>
      <c r="Q1103" s="535">
        <f t="shared" si="244"/>
        <v>6724.2511764342344</v>
      </c>
      <c r="R1103" s="535">
        <f t="shared" si="244"/>
        <v>5717.3609102608589</v>
      </c>
      <c r="S1103" s="535">
        <f t="shared" si="244"/>
        <v>5782.7743378866026</v>
      </c>
      <c r="T1103" s="535">
        <f t="shared" si="244"/>
        <v>5829.7193434014362</v>
      </c>
      <c r="U1103" s="535">
        <f t="shared" si="244"/>
        <v>5720.9320914272666</v>
      </c>
      <c r="V1103" s="535">
        <f t="shared" si="244"/>
        <v>5566.0891521086787</v>
      </c>
      <c r="W1103" s="535">
        <f t="shared" si="244"/>
        <v>5799.1409431214706</v>
      </c>
      <c r="X1103" s="535">
        <f t="shared" si="244"/>
        <v>5924.3137670226806</v>
      </c>
      <c r="Y1103" s="535">
        <f t="shared" si="244"/>
        <v>5612.8598764235421</v>
      </c>
      <c r="Z1103" s="535">
        <f t="shared" si="244"/>
        <v>6024.4530495752206</v>
      </c>
      <c r="AA1103" s="535">
        <f t="shared" si="244"/>
        <v>5146.4451473616446</v>
      </c>
      <c r="AB1103" s="535">
        <f t="shared" si="244"/>
        <v>5606.5477308469544</v>
      </c>
      <c r="AC1103" s="535">
        <f t="shared" si="244"/>
        <v>5954.9771702688513</v>
      </c>
      <c r="AD1103" s="535">
        <f t="shared" si="244"/>
        <v>5673.6532458861411</v>
      </c>
      <c r="AE1103" s="535">
        <f t="shared" si="244"/>
        <v>5513.1997963539288</v>
      </c>
      <c r="AF1103" s="535">
        <f>SUM(AF1095:AF1102)</f>
        <v>5620.9818965464437</v>
      </c>
      <c r="AG1103" s="535">
        <f t="shared" si="244"/>
        <v>5643.1511546884249</v>
      </c>
      <c r="AH1103" s="535">
        <f>SUM(AH1095:AH1102)</f>
        <v>7044.3209695362439</v>
      </c>
      <c r="AI1103" s="535">
        <f t="shared" si="244"/>
        <v>6718.3925945318351</v>
      </c>
      <c r="AJ1103" s="698">
        <f t="shared" si="244"/>
        <v>6440.106005611311</v>
      </c>
    </row>
    <row r="1104" spans="1:36" s="465" customFormat="1" ht="15" customHeight="1" x14ac:dyDescent="0.2">
      <c r="A1104" s="12"/>
      <c r="B1104" s="39" t="s">
        <v>771</v>
      </c>
      <c r="C1104" s="370"/>
      <c r="D1104" s="191" t="s">
        <v>465</v>
      </c>
      <c r="E1104" s="191" t="s">
        <v>204</v>
      </c>
      <c r="F1104" s="191"/>
      <c r="G1104" s="49">
        <f>G1086/G$1103</f>
        <v>9.0502086172859722E-2</v>
      </c>
      <c r="H1104" s="49">
        <f t="shared" ref="H1104:AJ1104" si="245">H1086/H1103</f>
        <v>9.73190920832714E-2</v>
      </c>
      <c r="I1104" s="49">
        <f t="shared" si="245"/>
        <v>8.6321627114300067E-2</v>
      </c>
      <c r="J1104" s="49">
        <f t="shared" si="245"/>
        <v>0.109929539390468</v>
      </c>
      <c r="K1104" s="49">
        <f t="shared" si="245"/>
        <v>0.13702731865297815</v>
      </c>
      <c r="L1104" s="49">
        <f t="shared" si="245"/>
        <v>0.10146174772783233</v>
      </c>
      <c r="M1104" s="49">
        <f t="shared" si="245"/>
        <v>0.12778018244296788</v>
      </c>
      <c r="N1104" s="49">
        <f t="shared" si="245"/>
        <v>8.4033933629698535E-2</v>
      </c>
      <c r="O1104" s="49">
        <f t="shared" si="245"/>
        <v>9.9161658441845713E-2</v>
      </c>
      <c r="P1104" s="49">
        <f t="shared" si="245"/>
        <v>8.9184153707236272E-2</v>
      </c>
      <c r="Q1104" s="49">
        <f t="shared" si="245"/>
        <v>0.11038077467825164</v>
      </c>
      <c r="R1104" s="49">
        <f t="shared" si="245"/>
        <v>8.6095191332390672E-2</v>
      </c>
      <c r="S1104" s="49">
        <f t="shared" si="245"/>
        <v>8.9065919857828829E-2</v>
      </c>
      <c r="T1104" s="49">
        <f t="shared" si="245"/>
        <v>9.248434190106064E-2</v>
      </c>
      <c r="U1104" s="49">
        <f t="shared" si="245"/>
        <v>8.8273780268603524E-2</v>
      </c>
      <c r="V1104" s="49">
        <f t="shared" si="245"/>
        <v>9.3956008101211366E-2</v>
      </c>
      <c r="W1104" s="49">
        <f t="shared" si="245"/>
        <v>0.12742690920430275</v>
      </c>
      <c r="X1104" s="49">
        <f t="shared" si="245"/>
        <v>0.12149053143440196</v>
      </c>
      <c r="Y1104" s="49">
        <f t="shared" si="245"/>
        <v>8.8075488507426331E-2</v>
      </c>
      <c r="Z1104" s="49">
        <f t="shared" si="245"/>
        <v>0.1137122642647285</v>
      </c>
      <c r="AA1104" s="49">
        <f t="shared" si="245"/>
        <v>8.8658697349900423E-2</v>
      </c>
      <c r="AB1104" s="49">
        <f>AB1086/AB1103</f>
        <v>8.6833076685753616E-2</v>
      </c>
      <c r="AC1104" s="49">
        <f t="shared" si="245"/>
        <v>0.10220774179766394</v>
      </c>
      <c r="AD1104" s="49">
        <f t="shared" si="245"/>
        <v>9.5175692208170792E-2</v>
      </c>
      <c r="AE1104" s="49">
        <f t="shared" si="245"/>
        <v>9.1133003212799324E-2</v>
      </c>
      <c r="AF1104" s="49">
        <f>AF1086/AF1103</f>
        <v>9.4133532593522515E-2</v>
      </c>
      <c r="AG1104" s="49">
        <f t="shared" si="245"/>
        <v>0.11301559955473324</v>
      </c>
      <c r="AH1104" s="49">
        <f>AH1086/AH1103</f>
        <v>0.11714556906524337</v>
      </c>
      <c r="AI1104" s="49">
        <f t="shared" si="245"/>
        <v>0.10914031562298636</v>
      </c>
      <c r="AJ1104" s="699">
        <f t="shared" si="245"/>
        <v>0.11909044391522902</v>
      </c>
    </row>
    <row r="1105" spans="1:36" s="465" customFormat="1" ht="15" customHeight="1" x14ac:dyDescent="0.2">
      <c r="A1105" s="12"/>
      <c r="B1105" s="39"/>
      <c r="C1105" s="370"/>
      <c r="D1105" s="191" t="s">
        <v>730</v>
      </c>
      <c r="E1105" s="191" t="s">
        <v>204</v>
      </c>
      <c r="F1105" s="191"/>
      <c r="G1105" s="49">
        <f>G1081/G$1103</f>
        <v>9.8662822804920346E-3</v>
      </c>
      <c r="H1105" s="49">
        <f t="shared" ref="H1105:AJ1106" si="246">H1081/H$1103</f>
        <v>1.5887396183953292E-2</v>
      </c>
      <c r="I1105" s="49">
        <f t="shared" si="246"/>
        <v>5.915942742182977E-3</v>
      </c>
      <c r="J1105" s="49">
        <f t="shared" si="246"/>
        <v>2.8523811714932186E-2</v>
      </c>
      <c r="K1105" s="49">
        <f t="shared" si="246"/>
        <v>4.5815122807756195E-2</v>
      </c>
      <c r="L1105" s="49">
        <f t="shared" si="246"/>
        <v>2.08395822810927E-2</v>
      </c>
      <c r="M1105" s="49">
        <f t="shared" si="246"/>
        <v>3.2524930421509182E-2</v>
      </c>
      <c r="N1105" s="49">
        <f t="shared" si="246"/>
        <v>3.973495703044283E-3</v>
      </c>
      <c r="O1105" s="49">
        <f t="shared" si="246"/>
        <v>5.4847485952011863E-3</v>
      </c>
      <c r="P1105" s="49">
        <f t="shared" si="246"/>
        <v>7.093318867060743E-3</v>
      </c>
      <c r="Q1105" s="49">
        <f t="shared" si="246"/>
        <v>2.6170977440760756E-2</v>
      </c>
      <c r="R1105" s="49">
        <f t="shared" si="246"/>
        <v>4.6451399509505583E-3</v>
      </c>
      <c r="S1105" s="49">
        <f t="shared" si="246"/>
        <v>6.7927362760843791E-3</v>
      </c>
      <c r="T1105" s="49">
        <f t="shared" si="246"/>
        <v>7.9685578957882884E-3</v>
      </c>
      <c r="U1105" s="49">
        <f t="shared" si="246"/>
        <v>6.0200238886533091E-3</v>
      </c>
      <c r="V1105" s="49">
        <f t="shared" si="246"/>
        <v>1.0925113116171415E-2</v>
      </c>
      <c r="W1105" s="49">
        <f t="shared" si="246"/>
        <v>3.4898586839390795E-2</v>
      </c>
      <c r="X1105" s="49">
        <f t="shared" si="246"/>
        <v>4.0084803758866153E-2</v>
      </c>
      <c r="Y1105" s="49">
        <f t="shared" si="246"/>
        <v>6.3890818888054854E-3</v>
      </c>
      <c r="Z1105" s="49">
        <f t="shared" si="246"/>
        <v>1.8287014917630441E-2</v>
      </c>
      <c r="AA1105" s="49">
        <f t="shared" si="246"/>
        <v>5.8204437821965339E-3</v>
      </c>
      <c r="AB1105" s="49">
        <f t="shared" si="246"/>
        <v>5.5976253912978129E-3</v>
      </c>
      <c r="AC1105" s="49">
        <f t="shared" si="246"/>
        <v>8.6529136656938056E-3</v>
      </c>
      <c r="AD1105" s="49">
        <f t="shared" si="246"/>
        <v>1.2824125224655899E-2</v>
      </c>
      <c r="AE1105" s="49">
        <f t="shared" si="246"/>
        <v>8.317521621255649E-3</v>
      </c>
      <c r="AF1105" s="49">
        <f>AF1081/AF$1103</f>
        <v>1.3448560464331539E-2</v>
      </c>
      <c r="AG1105" s="49">
        <f t="shared" si="246"/>
        <v>2.0321408441909244E-2</v>
      </c>
      <c r="AH1105" s="49">
        <f t="shared" si="246"/>
        <v>2.2064484239066394E-2</v>
      </c>
      <c r="AI1105" s="49">
        <f t="shared" si="246"/>
        <v>2.3976647234443944E-2</v>
      </c>
      <c r="AJ1105" s="699">
        <f t="shared" si="246"/>
        <v>3.1095949289559006E-2</v>
      </c>
    </row>
    <row r="1106" spans="1:36" s="465" customFormat="1" ht="15" customHeight="1" x14ac:dyDescent="0.2">
      <c r="A1106" s="12"/>
      <c r="B1106" s="39"/>
      <c r="C1106" s="370"/>
      <c r="D1106" s="191" t="s">
        <v>731</v>
      </c>
      <c r="E1106" s="191" t="s">
        <v>204</v>
      </c>
      <c r="F1106" s="191"/>
      <c r="G1106" s="49">
        <f t="shared" ref="G1106:U1106" si="247">G1082/G$1103</f>
        <v>2.9469113963086881E-3</v>
      </c>
      <c r="H1106" s="49">
        <f t="shared" si="247"/>
        <v>4.623023491284785E-3</v>
      </c>
      <c r="I1106" s="49">
        <f t="shared" si="247"/>
        <v>2.5705596423738005E-3</v>
      </c>
      <c r="J1106" s="49">
        <f t="shared" si="247"/>
        <v>3.8153057499960082E-3</v>
      </c>
      <c r="K1106" s="49">
        <f t="shared" si="247"/>
        <v>1.1602748690490652E-2</v>
      </c>
      <c r="L1106" s="49">
        <f t="shared" si="247"/>
        <v>3.2500202202899332E-3</v>
      </c>
      <c r="M1106" s="49">
        <f t="shared" si="247"/>
        <v>1.5801266037007562E-2</v>
      </c>
      <c r="N1106" s="49">
        <f t="shared" si="247"/>
        <v>2.705560685804432E-3</v>
      </c>
      <c r="O1106" s="49">
        <f t="shared" si="247"/>
        <v>1.5051760213617957E-2</v>
      </c>
      <c r="P1106" s="49">
        <f t="shared" si="247"/>
        <v>5.0926579502468096E-3</v>
      </c>
      <c r="Q1106" s="49">
        <f t="shared" si="247"/>
        <v>3.1498724154718763E-3</v>
      </c>
      <c r="R1106" s="49">
        <f t="shared" si="247"/>
        <v>4.5610333911655183E-3</v>
      </c>
      <c r="S1106" s="49">
        <f t="shared" si="247"/>
        <v>4.8281481000511358E-3</v>
      </c>
      <c r="T1106" s="49">
        <f t="shared" si="247"/>
        <v>8.2918958802164298E-3</v>
      </c>
      <c r="U1106" s="49">
        <f t="shared" si="247"/>
        <v>5.2866831300930669E-3</v>
      </c>
      <c r="V1106" s="49">
        <f t="shared" si="246"/>
        <v>6.1839653067178304E-3</v>
      </c>
      <c r="W1106" s="49">
        <f t="shared" si="246"/>
        <v>1.4639821783942122E-2</v>
      </c>
      <c r="X1106" s="49">
        <f t="shared" si="246"/>
        <v>3.8153057499960082E-3</v>
      </c>
      <c r="Y1106" s="49">
        <f t="shared" si="246"/>
        <v>4.0440658030180907E-3</v>
      </c>
      <c r="Z1106" s="49">
        <f t="shared" si="246"/>
        <v>1.6851162543992326E-2</v>
      </c>
      <c r="AA1106" s="49">
        <f t="shared" si="246"/>
        <v>6.1947847518338478E-3</v>
      </c>
      <c r="AB1106" s="49">
        <f t="shared" si="246"/>
        <v>4.4337134325225505E-3</v>
      </c>
      <c r="AC1106" s="49">
        <f t="shared" si="246"/>
        <v>1.5684461508965394E-2</v>
      </c>
      <c r="AD1106" s="49">
        <f t="shared" si="246"/>
        <v>5.570985041095382E-3</v>
      </c>
      <c r="AE1106" s="49">
        <f t="shared" si="246"/>
        <v>6.5902172741761347E-3</v>
      </c>
      <c r="AF1106" s="49">
        <f>AF1082/AF$1103</f>
        <v>3.2564497381113739E-3</v>
      </c>
      <c r="AG1106" s="49">
        <f t="shared" si="246"/>
        <v>1.1845884789372537E-2</v>
      </c>
      <c r="AH1106" s="49">
        <f t="shared" si="246"/>
        <v>1.3700936394632412E-2</v>
      </c>
      <c r="AI1106" s="49">
        <f t="shared" si="246"/>
        <v>2.3093215054013506E-3</v>
      </c>
      <c r="AJ1106" s="699">
        <f t="shared" si="246"/>
        <v>7.593857010642577E-3</v>
      </c>
    </row>
    <row r="1107" spans="1:36" s="465" customFormat="1" ht="15" customHeight="1" x14ac:dyDescent="0.2">
      <c r="A1107" s="12"/>
      <c r="B1107" s="39"/>
      <c r="C1107" s="370"/>
      <c r="D1107" s="191" t="s">
        <v>468</v>
      </c>
      <c r="E1107" s="191" t="s">
        <v>204</v>
      </c>
      <c r="F1107" s="191"/>
      <c r="G1107" s="49">
        <f t="shared" ref="G1107:Z1107" si="248">G1085/G$1103</f>
        <v>7.7688892496058995E-2</v>
      </c>
      <c r="H1107" s="49">
        <f t="shared" si="248"/>
        <v>7.680867240803331E-2</v>
      </c>
      <c r="I1107" s="49">
        <f t="shared" si="248"/>
        <v>7.7835124729743299E-2</v>
      </c>
      <c r="J1107" s="49">
        <f t="shared" si="248"/>
        <v>7.7590421925539804E-2</v>
      </c>
      <c r="K1107" s="49">
        <f t="shared" si="248"/>
        <v>7.9609447154731283E-2</v>
      </c>
      <c r="L1107" s="49">
        <f t="shared" si="248"/>
        <v>7.7372145226449709E-2</v>
      </c>
      <c r="M1107" s="49">
        <f t="shared" si="248"/>
        <v>7.9453985984451136E-2</v>
      </c>
      <c r="N1107" s="49">
        <f t="shared" si="248"/>
        <v>7.7354877240849815E-2</v>
      </c>
      <c r="O1107" s="49">
        <f t="shared" si="248"/>
        <v>7.8625149633026567E-2</v>
      </c>
      <c r="P1107" s="49">
        <f t="shared" si="248"/>
        <v>7.6998176889928716E-2</v>
      </c>
      <c r="Q1107" s="49">
        <f t="shared" si="248"/>
        <v>8.1059924822019014E-2</v>
      </c>
      <c r="R1107" s="49">
        <f t="shared" si="248"/>
        <v>7.6889017990274588E-2</v>
      </c>
      <c r="S1107" s="49">
        <f t="shared" si="248"/>
        <v>7.744503548169332E-2</v>
      </c>
      <c r="T1107" s="49">
        <f t="shared" si="248"/>
        <v>7.6223888125055927E-2</v>
      </c>
      <c r="U1107" s="49">
        <f t="shared" si="248"/>
        <v>7.6967073249857146E-2</v>
      </c>
      <c r="V1107" s="49">
        <f t="shared" si="248"/>
        <v>7.6846929678322129E-2</v>
      </c>
      <c r="W1107" s="49">
        <f t="shared" si="248"/>
        <v>7.7888500580969841E-2</v>
      </c>
      <c r="X1107" s="49">
        <f t="shared" si="248"/>
        <v>7.7590421925539804E-2</v>
      </c>
      <c r="Y1107" s="49">
        <f t="shared" si="248"/>
        <v>7.7642340815602742E-2</v>
      </c>
      <c r="Z1107" s="49">
        <f t="shared" si="248"/>
        <v>7.8574086803105722E-2</v>
      </c>
      <c r="AA1107" s="49">
        <f>AA1085/AA$1103</f>
        <v>7.6643468815870044E-2</v>
      </c>
      <c r="AB1107" s="49">
        <f t="shared" ref="AB1107:AJ1107" si="249">AB1085/AB$1103</f>
        <v>7.6801737861933256E-2</v>
      </c>
      <c r="AC1107" s="49">
        <f t="shared" si="249"/>
        <v>7.7870366623004741E-2</v>
      </c>
      <c r="AD1107" s="49">
        <f t="shared" si="249"/>
        <v>7.6780581942419504E-2</v>
      </c>
      <c r="AE1107" s="49">
        <f t="shared" si="249"/>
        <v>7.6225264317367536E-2</v>
      </c>
      <c r="AF1107" s="49">
        <f>AF1085/AF$1103</f>
        <v>7.7428522391079599E-2</v>
      </c>
      <c r="AG1107" s="49">
        <f t="shared" si="249"/>
        <v>8.0848306323451469E-2</v>
      </c>
      <c r="AH1107" s="49">
        <f t="shared" si="249"/>
        <v>8.1380148431544563E-2</v>
      </c>
      <c r="AI1107" s="49">
        <f t="shared" si="249"/>
        <v>8.2854346883141056E-2</v>
      </c>
      <c r="AJ1107" s="699">
        <f t="shared" si="249"/>
        <v>8.0400637615027429E-2</v>
      </c>
    </row>
    <row r="1108" spans="1:36" ht="15" customHeight="1" x14ac:dyDescent="0.2">
      <c r="A1108" s="17"/>
      <c r="G1108" s="537"/>
      <c r="H1108" s="537"/>
      <c r="I1108" s="537"/>
      <c r="J1108" s="537"/>
      <c r="K1108" s="537"/>
      <c r="L1108" s="537"/>
      <c r="M1108" s="537"/>
      <c r="N1108" s="537"/>
      <c r="O1108" s="537"/>
      <c r="P1108" s="537"/>
      <c r="Q1108" s="537"/>
      <c r="R1108" s="537"/>
      <c r="S1108" s="537"/>
      <c r="T1108" s="537"/>
      <c r="U1108" s="537"/>
      <c r="V1108" s="537"/>
      <c r="W1108" s="537"/>
      <c r="X1108" s="537"/>
      <c r="Y1108" s="537"/>
      <c r="Z1108" s="537"/>
      <c r="AA1108" s="537"/>
      <c r="AB1108" s="537"/>
      <c r="AC1108" s="537"/>
      <c r="AD1108" s="537"/>
      <c r="AE1108" s="537"/>
      <c r="AF1108" s="537"/>
      <c r="AG1108" s="537"/>
      <c r="AH1108" s="537"/>
      <c r="AI1108" s="537"/>
      <c r="AJ1108" s="700"/>
    </row>
    <row r="1109" spans="1:36" ht="15" customHeight="1" x14ac:dyDescent="0.2">
      <c r="A1109" s="12"/>
      <c r="B1109" s="4" t="s">
        <v>205</v>
      </c>
    </row>
    <row r="1110" spans="1:36" ht="15" customHeight="1" x14ac:dyDescent="0.2">
      <c r="A1110" s="12"/>
      <c r="B1110" s="4" t="s">
        <v>207</v>
      </c>
      <c r="C1110" s="179"/>
      <c r="E1110" s="538" t="s">
        <v>865</v>
      </c>
      <c r="I1110" s="512"/>
    </row>
    <row r="1111" spans="1:36" ht="15" customHeight="1" x14ac:dyDescent="0.25">
      <c r="A1111" s="12"/>
      <c r="B1111" s="539">
        <v>1.56</v>
      </c>
      <c r="C1111" s="540" t="s">
        <v>798</v>
      </c>
      <c r="D1111" s="523" t="s">
        <v>16</v>
      </c>
      <c r="E1111" s="179" t="s">
        <v>208</v>
      </c>
      <c r="F1111" s="541" t="s">
        <v>209</v>
      </c>
      <c r="G1111" s="542">
        <f t="shared" ref="G1111:AJ1111" si="250">($B1111*G975*42)/100000</f>
        <v>14.487368860709097</v>
      </c>
      <c r="H1111" s="542">
        <f t="shared" si="250"/>
        <v>24.970653026486019</v>
      </c>
      <c r="I1111" s="542">
        <f t="shared" si="250"/>
        <v>11.971241147968987</v>
      </c>
      <c r="J1111" s="542">
        <f t="shared" si="250"/>
        <v>15.869455463869933</v>
      </c>
      <c r="K1111" s="542">
        <f t="shared" si="250"/>
        <v>29.9102075966291</v>
      </c>
      <c r="L1111" s="542">
        <f t="shared" si="250"/>
        <v>18.933045449988992</v>
      </c>
      <c r="M1111" s="542">
        <f t="shared" si="250"/>
        <v>32.265496350474329</v>
      </c>
      <c r="N1111" s="542">
        <f t="shared" si="250"/>
        <v>19.047257977875319</v>
      </c>
      <c r="O1111" s="542">
        <f t="shared" si="250"/>
        <v>32.192076731152454</v>
      </c>
      <c r="P1111" s="542">
        <f t="shared" si="250"/>
        <v>21.133398805770771</v>
      </c>
      <c r="Q1111" s="542">
        <f t="shared" si="250"/>
        <v>28.509716047679678</v>
      </c>
      <c r="R1111" s="542">
        <f t="shared" si="250"/>
        <v>24.550036423189493</v>
      </c>
      <c r="S1111" s="542">
        <f t="shared" si="250"/>
        <v>15.381181280291035</v>
      </c>
      <c r="T1111" s="542">
        <f t="shared" si="250"/>
        <v>32.150747363578184</v>
      </c>
      <c r="U1111" s="542">
        <f t="shared" si="250"/>
        <v>21.512469788665655</v>
      </c>
      <c r="V1111" s="542">
        <f t="shared" si="250"/>
        <v>23.911717037973776</v>
      </c>
      <c r="W1111" s="542">
        <f t="shared" si="250"/>
        <v>34.469943173633219</v>
      </c>
      <c r="X1111" s="542">
        <f t="shared" si="250"/>
        <v>15.869455463869933</v>
      </c>
      <c r="Y1111" s="542">
        <f t="shared" si="250"/>
        <v>13.764529838685752</v>
      </c>
      <c r="Z1111" s="542">
        <f t="shared" si="250"/>
        <v>33.033313420351206</v>
      </c>
      <c r="AA1111" s="542">
        <f t="shared" si="250"/>
        <v>27.030766454324592</v>
      </c>
      <c r="AB1111" s="542">
        <f t="shared" si="250"/>
        <v>25.692211496204465</v>
      </c>
      <c r="AC1111" s="542">
        <f t="shared" si="250"/>
        <v>37.765308335121382</v>
      </c>
      <c r="AD1111" s="542">
        <f t="shared" si="250"/>
        <v>24.705607268261797</v>
      </c>
      <c r="AE1111" s="542">
        <f t="shared" si="250"/>
        <v>31.86369538841825</v>
      </c>
      <c r="AF1111" s="542">
        <f t="shared" si="250"/>
        <v>18.014774186338201</v>
      </c>
      <c r="AG1111" s="542">
        <f t="shared" si="250"/>
        <v>31.53763298800629</v>
      </c>
      <c r="AH1111" s="542">
        <f t="shared" si="250"/>
        <v>27.830523374602347</v>
      </c>
      <c r="AI1111" s="542">
        <f t="shared" si="250"/>
        <v>11.990949233092179</v>
      </c>
      <c r="AJ1111" s="701">
        <f t="shared" si="250"/>
        <v>23.751054952999255</v>
      </c>
    </row>
    <row r="1112" spans="1:36" ht="15" customHeight="1" x14ac:dyDescent="0.25">
      <c r="A1112" s="12"/>
      <c r="B1112" s="539">
        <v>1.75</v>
      </c>
      <c r="C1112" s="540" t="s">
        <v>798</v>
      </c>
      <c r="D1112" s="523" t="s">
        <v>17</v>
      </c>
      <c r="E1112" s="179" t="s">
        <v>208</v>
      </c>
      <c r="F1112" s="541" t="s">
        <v>210</v>
      </c>
      <c r="G1112" s="542">
        <f t="shared" ref="G1112:AJ1112" si="251">($B1112*G976*42)/100000</f>
        <v>17.891935268399731</v>
      </c>
      <c r="H1112" s="542">
        <f t="shared" si="251"/>
        <v>12.593558920014425</v>
      </c>
      <c r="I1112" s="542">
        <f t="shared" si="251"/>
        <v>17.613744761757516</v>
      </c>
      <c r="J1112" s="542">
        <f t="shared" si="251"/>
        <v>20.672521556552496</v>
      </c>
      <c r="K1112" s="542">
        <f t="shared" si="251"/>
        <v>6.0548639420151327</v>
      </c>
      <c r="L1112" s="542">
        <f t="shared" si="251"/>
        <v>15.063551993550554</v>
      </c>
      <c r="M1112" s="542">
        <f t="shared" si="251"/>
        <v>4.2258305629451804</v>
      </c>
      <c r="N1112" s="542">
        <f t="shared" si="251"/>
        <v>15.101674773050947</v>
      </c>
      <c r="O1112" s="542">
        <f t="shared" si="251"/>
        <v>6.7746467168455711</v>
      </c>
      <c r="P1112" s="542">
        <f t="shared" si="251"/>
        <v>13.52574302536347</v>
      </c>
      <c r="Q1112" s="542">
        <f t="shared" si="251"/>
        <v>15.482573116531011</v>
      </c>
      <c r="R1112" s="542">
        <f t="shared" si="251"/>
        <v>13.899589599267104</v>
      </c>
      <c r="S1112" s="542">
        <f t="shared" si="251"/>
        <v>7.5101140570933884</v>
      </c>
      <c r="T1112" s="542">
        <f t="shared" si="251"/>
        <v>13.576370438836962</v>
      </c>
      <c r="U1112" s="542">
        <f t="shared" si="251"/>
        <v>11.922298249545566</v>
      </c>
      <c r="V1112" s="542">
        <f t="shared" si="251"/>
        <v>14.157521179419966</v>
      </c>
      <c r="W1112" s="542">
        <f t="shared" si="251"/>
        <v>12.599387612160049</v>
      </c>
      <c r="X1112" s="542">
        <f t="shared" si="251"/>
        <v>20.672521556552496</v>
      </c>
      <c r="Y1112" s="542">
        <f t="shared" si="251"/>
        <v>10.591992954331483</v>
      </c>
      <c r="Z1112" s="542">
        <f t="shared" si="251"/>
        <v>7.1070914542237684</v>
      </c>
      <c r="AA1112" s="542">
        <f t="shared" si="251"/>
        <v>19.422803587706721</v>
      </c>
      <c r="AB1112" s="542">
        <f t="shared" si="251"/>
        <v>13.253082404826774</v>
      </c>
      <c r="AC1112" s="542">
        <f t="shared" si="251"/>
        <v>7.727054113994213</v>
      </c>
      <c r="AD1112" s="542">
        <f t="shared" si="251"/>
        <v>11.777220435223168</v>
      </c>
      <c r="AE1112" s="542">
        <f t="shared" si="251"/>
        <v>12.034917170674323</v>
      </c>
      <c r="AF1112" s="542">
        <f t="shared" si="251"/>
        <v>17.600155733948235</v>
      </c>
      <c r="AG1112" s="542">
        <f t="shared" si="251"/>
        <v>8.3695852409663303</v>
      </c>
      <c r="AH1112" s="542">
        <f t="shared" si="251"/>
        <v>5.023988573488718</v>
      </c>
      <c r="AI1112" s="542">
        <f t="shared" si="251"/>
        <v>18.725922636945633</v>
      </c>
      <c r="AJ1112" s="701">
        <f t="shared" si="251"/>
        <v>20.500145109236822</v>
      </c>
    </row>
    <row r="1113" spans="1:36" ht="15" customHeight="1" x14ac:dyDescent="0.25">
      <c r="A1113" s="12"/>
      <c r="B1113" s="539">
        <v>1.89</v>
      </c>
      <c r="C1113" s="540" t="s">
        <v>798</v>
      </c>
      <c r="D1113" s="523" t="s">
        <v>18</v>
      </c>
      <c r="E1113" s="179" t="s">
        <v>208</v>
      </c>
      <c r="F1113" s="541" t="s">
        <v>211</v>
      </c>
      <c r="G1113" s="542">
        <f t="shared" ref="G1113:AJ1113" si="252">($B1113*G977*42)/100000</f>
        <v>6.0553553667736937</v>
      </c>
      <c r="H1113" s="542">
        <f t="shared" si="252"/>
        <v>14.685439556845274</v>
      </c>
      <c r="I1113" s="542">
        <f t="shared" si="252"/>
        <v>8.9067348038074066</v>
      </c>
      <c r="J1113" s="542">
        <f t="shared" si="252"/>
        <v>10.647900732436625</v>
      </c>
      <c r="K1113" s="542">
        <f t="shared" si="252"/>
        <v>31.086427890218417</v>
      </c>
      <c r="L1113" s="542">
        <f t="shared" si="252"/>
        <v>6.3627768610491984</v>
      </c>
      <c r="M1113" s="542">
        <f t="shared" si="252"/>
        <v>27.810089433981062</v>
      </c>
      <c r="N1113" s="542">
        <f t="shared" si="252"/>
        <v>7.181653342091729</v>
      </c>
      <c r="O1113" s="542">
        <f t="shared" si="252"/>
        <v>28.725419416141808</v>
      </c>
      <c r="P1113" s="542">
        <f t="shared" si="252"/>
        <v>19.00736373834286</v>
      </c>
      <c r="Q1113" s="542">
        <f t="shared" si="252"/>
        <v>16.37745758717428</v>
      </c>
      <c r="R1113" s="542">
        <f t="shared" si="252"/>
        <v>11.487189057070616</v>
      </c>
      <c r="S1113" s="542">
        <f t="shared" si="252"/>
        <v>15.549337803825773</v>
      </c>
      <c r="T1113" s="542">
        <f t="shared" si="252"/>
        <v>22.879837179187458</v>
      </c>
      <c r="U1113" s="542">
        <f t="shared" si="252"/>
        <v>18.164077888764592</v>
      </c>
      <c r="V1113" s="542">
        <f t="shared" si="252"/>
        <v>17.625382868772057</v>
      </c>
      <c r="W1113" s="542">
        <f t="shared" si="252"/>
        <v>22.812973460575492</v>
      </c>
      <c r="X1113" s="542">
        <f t="shared" si="252"/>
        <v>10.647900732436625</v>
      </c>
      <c r="Y1113" s="542">
        <f t="shared" si="252"/>
        <v>11.698872126770571</v>
      </c>
      <c r="Z1113" s="542">
        <f t="shared" si="252"/>
        <v>30.070319402820207</v>
      </c>
      <c r="AA1113" s="542">
        <f t="shared" si="252"/>
        <v>12.731024159723152</v>
      </c>
      <c r="AB1113" s="542">
        <f t="shared" si="252"/>
        <v>12.317161487245667</v>
      </c>
      <c r="AC1113" s="542">
        <f t="shared" si="252"/>
        <v>25.271804517777561</v>
      </c>
      <c r="AD1113" s="542">
        <f t="shared" si="252"/>
        <v>16.147401827791349</v>
      </c>
      <c r="AE1113" s="542">
        <f t="shared" si="252"/>
        <v>16.333421825481345</v>
      </c>
      <c r="AF1113" s="542">
        <f t="shared" si="252"/>
        <v>8.8743056451436022</v>
      </c>
      <c r="AG1113" s="542">
        <f t="shared" si="252"/>
        <v>21.927490980830363</v>
      </c>
      <c r="AH1113" s="542">
        <f t="shared" si="252"/>
        <v>43.121463225025089</v>
      </c>
      <c r="AI1113" s="542">
        <f t="shared" si="252"/>
        <v>16.47759323026683</v>
      </c>
      <c r="AJ1113" s="701">
        <f t="shared" si="252"/>
        <v>28.814152103313628</v>
      </c>
    </row>
    <row r="1114" spans="1:36" ht="15" customHeight="1" x14ac:dyDescent="0.25">
      <c r="A1114" s="12"/>
      <c r="B1114" s="542">
        <v>1.25</v>
      </c>
      <c r="C1114" s="540" t="s">
        <v>799</v>
      </c>
      <c r="D1114" s="523" t="s">
        <v>19</v>
      </c>
      <c r="E1114" s="179" t="s">
        <v>208</v>
      </c>
      <c r="F1114" s="179" t="s">
        <v>288</v>
      </c>
      <c r="G1114" s="542">
        <f t="shared" ref="G1114:AJ1114" si="253">($B1114*G978*42)/100000</f>
        <v>5.7781939963804465</v>
      </c>
      <c r="H1114" s="542">
        <f t="shared" si="253"/>
        <v>5.9788022284651541E-12</v>
      </c>
      <c r="I1114" s="542">
        <f t="shared" si="253"/>
        <v>6.0937674790151171</v>
      </c>
      <c r="J1114" s="542">
        <f t="shared" si="253"/>
        <v>5.8708217432646519</v>
      </c>
      <c r="K1114" s="542">
        <f t="shared" si="253"/>
        <v>1.9057260795799265E-11</v>
      </c>
      <c r="L1114" s="542">
        <f t="shared" si="253"/>
        <v>4.4386367629031511</v>
      </c>
      <c r="M1114" s="542">
        <f t="shared" si="253"/>
        <v>1.8570399691510947E-11</v>
      </c>
      <c r="N1114" s="542">
        <f t="shared" si="253"/>
        <v>4.4331612405605973</v>
      </c>
      <c r="O1114" s="542">
        <f t="shared" si="253"/>
        <v>1.8760848432948979E-11</v>
      </c>
      <c r="P1114" s="542">
        <f t="shared" si="253"/>
        <v>7.0813092833848619E-12</v>
      </c>
      <c r="Q1114" s="542">
        <f t="shared" si="253"/>
        <v>6.8679939840380597E-12</v>
      </c>
      <c r="R1114" s="542">
        <f t="shared" si="253"/>
        <v>2.9671572967032714E-12</v>
      </c>
      <c r="S1114" s="542">
        <f t="shared" si="253"/>
        <v>7.8806850780452638E-12</v>
      </c>
      <c r="T1114" s="542">
        <f t="shared" si="253"/>
        <v>1.0895715160160129E-11</v>
      </c>
      <c r="U1114" s="542">
        <f t="shared" si="253"/>
        <v>6.8446946973209E-12</v>
      </c>
      <c r="V1114" s="542">
        <f t="shared" si="253"/>
        <v>7.7674727927746333E-12</v>
      </c>
      <c r="W1114" s="542">
        <f t="shared" si="253"/>
        <v>1.4738177370213679E-11</v>
      </c>
      <c r="X1114" s="542">
        <f t="shared" si="253"/>
        <v>5.8708217432646519</v>
      </c>
      <c r="Y1114" s="542">
        <f t="shared" si="253"/>
        <v>5.6876908073044693E-12</v>
      </c>
      <c r="Z1114" s="542">
        <f t="shared" si="253"/>
        <v>1.9504434470156905E-11</v>
      </c>
      <c r="AA1114" s="542">
        <f t="shared" si="253"/>
        <v>3.992835289694655E-12</v>
      </c>
      <c r="AB1114" s="542">
        <f t="shared" si="253"/>
        <v>3.756922086271464E-12</v>
      </c>
      <c r="AC1114" s="542">
        <f t="shared" si="253"/>
        <v>1.5844421138737921E-11</v>
      </c>
      <c r="AD1114" s="542">
        <f t="shared" si="253"/>
        <v>7.2835622263233583E-12</v>
      </c>
      <c r="AE1114" s="542">
        <f t="shared" si="253"/>
        <v>5.5784987706513477E-12</v>
      </c>
      <c r="AF1114" s="542">
        <f t="shared" si="253"/>
        <v>3.4495531852894228</v>
      </c>
      <c r="AG1114" s="542">
        <f t="shared" si="253"/>
        <v>1.2295885752052097E-11</v>
      </c>
      <c r="AH1114" s="542">
        <f t="shared" si="253"/>
        <v>2.4223214021704252E-11</v>
      </c>
      <c r="AI1114" s="542">
        <f t="shared" si="253"/>
        <v>9.9088955513246422</v>
      </c>
      <c r="AJ1114" s="701">
        <f t="shared" si="253"/>
        <v>1.1130264700047542E-11</v>
      </c>
    </row>
    <row r="1115" spans="1:36" ht="15" customHeight="1" x14ac:dyDescent="0.25">
      <c r="A1115" s="12"/>
      <c r="B1115" s="539">
        <v>83</v>
      </c>
      <c r="C1115" s="540" t="s">
        <v>213</v>
      </c>
      <c r="D1115" s="523" t="s">
        <v>20</v>
      </c>
      <c r="E1115" s="179" t="s">
        <v>212</v>
      </c>
      <c r="F1115" s="541" t="s">
        <v>214</v>
      </c>
      <c r="G1115" s="542">
        <f t="shared" ref="G1115:AJ1115" si="254">($B$1115/5)*(G979/100000)</f>
        <v>7.1043828551305242E-22</v>
      </c>
      <c r="H1115" s="542">
        <f t="shared" si="254"/>
        <v>2.3695206346229457E-21</v>
      </c>
      <c r="I1115" s="542">
        <f t="shared" si="254"/>
        <v>1.1185101034894081E-21</v>
      </c>
      <c r="J1115" s="542">
        <f t="shared" si="254"/>
        <v>1.5846850674819011E-21</v>
      </c>
      <c r="K1115" s="542">
        <f t="shared" si="254"/>
        <v>1.7722967073792604</v>
      </c>
      <c r="L1115" s="542">
        <f t="shared" si="254"/>
        <v>1.657689332863789E-21</v>
      </c>
      <c r="M1115" s="542">
        <f t="shared" si="254"/>
        <v>1.7326703607516616</v>
      </c>
      <c r="N1115" s="542">
        <f t="shared" si="254"/>
        <v>1.4712709822822217E-21</v>
      </c>
      <c r="O1115" s="542">
        <f t="shared" si="254"/>
        <v>1.3123083189044802</v>
      </c>
      <c r="P1115" s="542">
        <f t="shared" si="254"/>
        <v>1.5282348920620532E-21</v>
      </c>
      <c r="Q1115" s="542">
        <f t="shared" si="254"/>
        <v>4.5151896150893489E-21</v>
      </c>
      <c r="R1115" s="542">
        <f t="shared" si="254"/>
        <v>7.8161270933742994E-22</v>
      </c>
      <c r="S1115" s="542">
        <f t="shared" si="254"/>
        <v>1.7609364193397345E-21</v>
      </c>
      <c r="T1115" s="542">
        <f t="shared" si="254"/>
        <v>5.9238015865573649E-21</v>
      </c>
      <c r="U1115" s="542">
        <f t="shared" si="254"/>
        <v>2.7271663218081698E-21</v>
      </c>
      <c r="V1115" s="542">
        <f t="shared" si="254"/>
        <v>3.393387575509404E-21</v>
      </c>
      <c r="W1115" s="542">
        <f t="shared" si="254"/>
        <v>0.91802337947154289</v>
      </c>
      <c r="X1115" s="542">
        <f t="shared" si="254"/>
        <v>1.5846850674819011E-21</v>
      </c>
      <c r="Y1115" s="542">
        <f t="shared" si="254"/>
        <v>2.8718905127611919E-21</v>
      </c>
      <c r="Z1115" s="542">
        <f t="shared" si="254"/>
        <v>1.325475616598319</v>
      </c>
      <c r="AA1115" s="542">
        <f t="shared" si="254"/>
        <v>4.7536679398299842E-22</v>
      </c>
      <c r="AB1115" s="542">
        <f t="shared" si="254"/>
        <v>1.9014671759319936E-22</v>
      </c>
      <c r="AC1115" s="542">
        <f t="shared" si="254"/>
        <v>1.0679542677892506</v>
      </c>
      <c r="AD1115" s="542">
        <f t="shared" si="254"/>
        <v>3.1926491309415166E-21</v>
      </c>
      <c r="AE1115" s="542">
        <f t="shared" si="254"/>
        <v>1.7734838083211864E-21</v>
      </c>
      <c r="AF1115" s="542">
        <f t="shared" si="254"/>
        <v>7.5327353508075115E-22</v>
      </c>
      <c r="AG1115" s="542">
        <f t="shared" si="254"/>
        <v>2.2949936205367782</v>
      </c>
      <c r="AH1115" s="542">
        <f t="shared" si="254"/>
        <v>0.12831932924510953</v>
      </c>
      <c r="AI1115" s="542">
        <f t="shared" si="254"/>
        <v>3.3519453421878097E-22</v>
      </c>
      <c r="AJ1115" s="701">
        <f t="shared" si="254"/>
        <v>2.5248419460635435E-22</v>
      </c>
    </row>
    <row r="1116" spans="1:36" ht="15" customHeight="1" x14ac:dyDescent="0.25">
      <c r="A1116" s="12"/>
      <c r="B1116" s="539">
        <v>1.25</v>
      </c>
      <c r="C1116" s="540" t="s">
        <v>799</v>
      </c>
      <c r="D1116" s="523" t="s">
        <v>22</v>
      </c>
      <c r="E1116" s="179" t="s">
        <v>208</v>
      </c>
      <c r="F1116" s="541" t="s">
        <v>215</v>
      </c>
      <c r="G1116" s="542">
        <f t="shared" ref="G1116:AJ1116" si="255">($B1116*G980*42)/100000</f>
        <v>14.276731472911747</v>
      </c>
      <c r="H1116" s="542">
        <f t="shared" si="255"/>
        <v>15.133751029455787</v>
      </c>
      <c r="I1116" s="542">
        <f t="shared" si="255"/>
        <v>17.564521663464344</v>
      </c>
      <c r="J1116" s="542">
        <f t="shared" si="255"/>
        <v>14.824978552686472</v>
      </c>
      <c r="K1116" s="542">
        <f t="shared" si="255"/>
        <v>2.2258781520348929</v>
      </c>
      <c r="L1116" s="542">
        <f t="shared" si="255"/>
        <v>16.674208996686811</v>
      </c>
      <c r="M1116" s="542">
        <f t="shared" si="255"/>
        <v>2.229460767984933</v>
      </c>
      <c r="N1116" s="542">
        <f t="shared" si="255"/>
        <v>16.435590798474799</v>
      </c>
      <c r="O1116" s="542">
        <f t="shared" si="255"/>
        <v>2.1630125963288562</v>
      </c>
      <c r="P1116" s="542">
        <f t="shared" si="255"/>
        <v>15.359572291584055</v>
      </c>
      <c r="Q1116" s="542">
        <f t="shared" si="255"/>
        <v>11.249094867223976</v>
      </c>
      <c r="R1116" s="542">
        <f t="shared" si="255"/>
        <v>16.604241559809989</v>
      </c>
      <c r="S1116" s="542">
        <f t="shared" si="255"/>
        <v>24.650791719571423</v>
      </c>
      <c r="T1116" s="542">
        <f t="shared" si="255"/>
        <v>5.7333175160090217</v>
      </c>
      <c r="U1116" s="542">
        <f t="shared" si="255"/>
        <v>15.769796081253819</v>
      </c>
      <c r="V1116" s="542">
        <f t="shared" si="255"/>
        <v>11.834715060689518</v>
      </c>
      <c r="W1116" s="542">
        <f t="shared" si="255"/>
        <v>1.7879385079532866</v>
      </c>
      <c r="X1116" s="542">
        <f t="shared" si="255"/>
        <v>14.824978552686472</v>
      </c>
      <c r="Y1116" s="542">
        <f t="shared" si="255"/>
        <v>24.766218060198131</v>
      </c>
      <c r="Z1116" s="542">
        <f t="shared" si="255"/>
        <v>2.3170317076578413</v>
      </c>
      <c r="AA1116" s="542">
        <f t="shared" si="255"/>
        <v>6.0008443284691078</v>
      </c>
      <c r="AB1116" s="542">
        <f t="shared" si="255"/>
        <v>14.793346240308681</v>
      </c>
      <c r="AC1116" s="542">
        <f t="shared" si="255"/>
        <v>1.925526318995016</v>
      </c>
      <c r="AD1116" s="542">
        <f t="shared" si="255"/>
        <v>14.571277725046329</v>
      </c>
      <c r="AE1116" s="542">
        <f t="shared" si="255"/>
        <v>8.1885801364509501</v>
      </c>
      <c r="AF1116" s="542">
        <f t="shared" si="255"/>
        <v>16.133327419566012</v>
      </c>
      <c r="AG1116" s="542">
        <f t="shared" si="255"/>
        <v>1.3586595755059638</v>
      </c>
      <c r="AH1116" s="542">
        <f t="shared" si="255"/>
        <v>2.5839541388544718</v>
      </c>
      <c r="AI1116" s="542">
        <f t="shared" si="255"/>
        <v>9.0974266003679034</v>
      </c>
      <c r="AJ1116" s="701">
        <f t="shared" si="255"/>
        <v>2.7784085941888637</v>
      </c>
    </row>
    <row r="1117" spans="1:36" ht="15" customHeight="1" x14ac:dyDescent="0.25">
      <c r="A1117" s="12"/>
      <c r="B1117" s="539">
        <v>83</v>
      </c>
      <c r="C1117" s="541"/>
      <c r="D1117" s="523" t="s">
        <v>390</v>
      </c>
      <c r="F1117" s="541"/>
      <c r="G1117" s="542">
        <f t="shared" ref="G1117:AJ1117" si="256">G444*$B1117</f>
        <v>0</v>
      </c>
      <c r="H1117" s="542">
        <f t="shared" si="256"/>
        <v>0</v>
      </c>
      <c r="I1117" s="542">
        <f t="shared" si="256"/>
        <v>0</v>
      </c>
      <c r="J1117" s="542">
        <f t="shared" si="256"/>
        <v>0</v>
      </c>
      <c r="K1117" s="542">
        <f t="shared" si="256"/>
        <v>0</v>
      </c>
      <c r="L1117" s="542">
        <f t="shared" si="256"/>
        <v>0</v>
      </c>
      <c r="M1117" s="542">
        <f t="shared" si="256"/>
        <v>0</v>
      </c>
      <c r="N1117" s="542">
        <f t="shared" si="256"/>
        <v>0</v>
      </c>
      <c r="O1117" s="542">
        <f t="shared" si="256"/>
        <v>0</v>
      </c>
      <c r="P1117" s="542">
        <f t="shared" si="256"/>
        <v>0</v>
      </c>
      <c r="Q1117" s="542">
        <f t="shared" si="256"/>
        <v>2.4066485179582013</v>
      </c>
      <c r="R1117" s="542">
        <f t="shared" si="256"/>
        <v>0</v>
      </c>
      <c r="S1117" s="542">
        <f t="shared" si="256"/>
        <v>0</v>
      </c>
      <c r="T1117" s="542">
        <f t="shared" si="256"/>
        <v>0</v>
      </c>
      <c r="U1117" s="542">
        <f t="shared" si="256"/>
        <v>0</v>
      </c>
      <c r="V1117" s="542">
        <f t="shared" si="256"/>
        <v>0</v>
      </c>
      <c r="W1117" s="542">
        <f t="shared" si="256"/>
        <v>0</v>
      </c>
      <c r="X1117" s="542">
        <f t="shared" si="256"/>
        <v>0</v>
      </c>
      <c r="Y1117" s="542">
        <f t="shared" si="256"/>
        <v>0</v>
      </c>
      <c r="Z1117" s="542">
        <f t="shared" si="256"/>
        <v>0</v>
      </c>
      <c r="AA1117" s="542">
        <f t="shared" si="256"/>
        <v>0</v>
      </c>
      <c r="AB1117" s="542">
        <f t="shared" si="256"/>
        <v>0</v>
      </c>
      <c r="AC1117" s="542">
        <f t="shared" si="256"/>
        <v>0</v>
      </c>
      <c r="AD1117" s="542">
        <f t="shared" si="256"/>
        <v>0</v>
      </c>
      <c r="AE1117" s="542">
        <f t="shared" si="256"/>
        <v>0</v>
      </c>
      <c r="AF1117" s="542">
        <f t="shared" si="256"/>
        <v>0</v>
      </c>
      <c r="AG1117" s="542">
        <f t="shared" si="256"/>
        <v>0</v>
      </c>
      <c r="AH1117" s="542">
        <f t="shared" si="256"/>
        <v>2.8813332887432659</v>
      </c>
      <c r="AI1117" s="542">
        <f t="shared" si="256"/>
        <v>2.8813332887432659</v>
      </c>
      <c r="AJ1117" s="701">
        <f t="shared" si="256"/>
        <v>1.9319637471731359</v>
      </c>
    </row>
    <row r="1118" spans="1:36" ht="15" customHeight="1" x14ac:dyDescent="0.2">
      <c r="A1118" s="12"/>
      <c r="C1118" s="179"/>
      <c r="D1118" s="523" t="s">
        <v>21</v>
      </c>
      <c r="G1118" s="542"/>
      <c r="H1118" s="542"/>
      <c r="I1118" s="542"/>
      <c r="J1118" s="542"/>
      <c r="K1118" s="542"/>
      <c r="L1118" s="542"/>
      <c r="M1118" s="542"/>
      <c r="N1118" s="542"/>
      <c r="O1118" s="542"/>
      <c r="P1118" s="542"/>
      <c r="Q1118" s="542"/>
      <c r="R1118" s="542"/>
      <c r="S1118" s="542"/>
      <c r="T1118" s="542"/>
      <c r="U1118" s="542"/>
      <c r="V1118" s="542"/>
      <c r="W1118" s="542"/>
      <c r="X1118" s="542"/>
      <c r="Y1118" s="542"/>
      <c r="Z1118" s="542"/>
      <c r="AA1118" s="542"/>
      <c r="AB1118" s="542"/>
      <c r="AC1118" s="542"/>
      <c r="AD1118" s="542"/>
      <c r="AE1118" s="542"/>
      <c r="AF1118" s="542"/>
      <c r="AG1118" s="542"/>
      <c r="AH1118" s="542"/>
      <c r="AI1118" s="542"/>
      <c r="AJ1118" s="701"/>
    </row>
    <row r="1119" spans="1:36" ht="15" customHeight="1" x14ac:dyDescent="0.2">
      <c r="A1119" s="12"/>
      <c r="C1119" s="523"/>
      <c r="D1119" s="523" t="s">
        <v>202</v>
      </c>
      <c r="G1119" s="542"/>
      <c r="H1119" s="542"/>
      <c r="I1119" s="542"/>
      <c r="J1119" s="542"/>
      <c r="K1119" s="542"/>
      <c r="L1119" s="542"/>
      <c r="M1119" s="542"/>
      <c r="N1119" s="542"/>
      <c r="O1119" s="542"/>
      <c r="P1119" s="542"/>
      <c r="Q1119" s="542"/>
      <c r="R1119" s="542"/>
      <c r="S1119" s="542"/>
      <c r="T1119" s="542"/>
      <c r="U1119" s="542"/>
      <c r="V1119" s="542"/>
      <c r="W1119" s="542"/>
      <c r="X1119" s="542"/>
      <c r="Y1119" s="542"/>
      <c r="Z1119" s="542"/>
      <c r="AA1119" s="542"/>
      <c r="AB1119" s="542"/>
      <c r="AC1119" s="542"/>
      <c r="AD1119" s="542"/>
      <c r="AE1119" s="542"/>
      <c r="AF1119" s="542"/>
      <c r="AG1119" s="542"/>
      <c r="AH1119" s="542"/>
      <c r="AI1119" s="542"/>
      <c r="AJ1119" s="701"/>
    </row>
    <row r="1120" spans="1:36" ht="15" customHeight="1" x14ac:dyDescent="0.2">
      <c r="A1120" s="12"/>
      <c r="C1120" s="543"/>
      <c r="D1120" s="543" t="s">
        <v>203</v>
      </c>
      <c r="E1120" s="179" t="s">
        <v>279</v>
      </c>
      <c r="G1120" s="542">
        <f>SUM(G1111:G1119)</f>
        <v>58.489584965174721</v>
      </c>
      <c r="H1120" s="542">
        <f t="shared" ref="H1120:AA1120" si="257">SUM(H1111:H1119)</f>
        <v>67.38340253280748</v>
      </c>
      <c r="I1120" s="542">
        <f t="shared" si="257"/>
        <v>62.150009856013369</v>
      </c>
      <c r="J1120" s="542">
        <f t="shared" si="257"/>
        <v>67.885678048810178</v>
      </c>
      <c r="K1120" s="542">
        <f t="shared" si="257"/>
        <v>71.049674288295861</v>
      </c>
      <c r="L1120" s="542">
        <f t="shared" si="257"/>
        <v>61.4722200641787</v>
      </c>
      <c r="M1120" s="542">
        <f t="shared" si="257"/>
        <v>68.263547476155736</v>
      </c>
      <c r="N1120" s="542">
        <f t="shared" si="257"/>
        <v>62.199338132053391</v>
      </c>
      <c r="O1120" s="542">
        <f t="shared" si="257"/>
        <v>71.167463779391937</v>
      </c>
      <c r="P1120" s="542">
        <f t="shared" si="257"/>
        <v>69.026077861068245</v>
      </c>
      <c r="Q1120" s="542">
        <f t="shared" si="257"/>
        <v>74.025490136574021</v>
      </c>
      <c r="R1120" s="542">
        <f t="shared" si="257"/>
        <v>66.541056639340169</v>
      </c>
      <c r="S1120" s="542">
        <f t="shared" si="257"/>
        <v>63.091424860789502</v>
      </c>
      <c r="T1120" s="542">
        <f t="shared" si="257"/>
        <v>74.340272497622522</v>
      </c>
      <c r="U1120" s="542">
        <f t="shared" si="257"/>
        <v>67.368642008236478</v>
      </c>
      <c r="V1120" s="542">
        <f t="shared" si="257"/>
        <v>67.529336146863088</v>
      </c>
      <c r="W1120" s="542">
        <f t="shared" si="257"/>
        <v>72.588266133808332</v>
      </c>
      <c r="X1120" s="542">
        <f t="shared" si="257"/>
        <v>67.885678048810178</v>
      </c>
      <c r="Y1120" s="542">
        <f t="shared" si="257"/>
        <v>60.821612979991613</v>
      </c>
      <c r="Z1120" s="542">
        <f t="shared" si="257"/>
        <v>73.853231601670871</v>
      </c>
      <c r="AA1120" s="542">
        <f t="shared" si="257"/>
        <v>65.185438530227572</v>
      </c>
      <c r="AB1120" s="542">
        <f t="shared" ref="AB1120:AJ1120" si="258">SUM(AB1111:AB1119)</f>
        <v>66.05580162858935</v>
      </c>
      <c r="AC1120" s="542">
        <f t="shared" si="258"/>
        <v>73.757647553693261</v>
      </c>
      <c r="AD1120" s="542">
        <f t="shared" si="258"/>
        <v>67.201507256329933</v>
      </c>
      <c r="AE1120" s="542">
        <f t="shared" si="258"/>
        <v>68.420614521030444</v>
      </c>
      <c r="AF1120" s="542">
        <f>SUM(AF1111:AF1119)</f>
        <v>64.072116170285469</v>
      </c>
      <c r="AG1120" s="542">
        <f t="shared" si="258"/>
        <v>65.488362405858027</v>
      </c>
      <c r="AH1120" s="542">
        <f t="shared" si="258"/>
        <v>81.569581929983229</v>
      </c>
      <c r="AI1120" s="542">
        <f t="shared" si="258"/>
        <v>69.082120540740448</v>
      </c>
      <c r="AJ1120" s="701">
        <f t="shared" si="258"/>
        <v>77.775724506922842</v>
      </c>
    </row>
    <row r="1121" spans="1:36" ht="15" customHeight="1" x14ac:dyDescent="0.2">
      <c r="A1121" s="12"/>
      <c r="B1121" s="12"/>
      <c r="C1121" s="50"/>
      <c r="D1121" s="191" t="s">
        <v>465</v>
      </c>
      <c r="E1121" s="191" t="s">
        <v>280</v>
      </c>
      <c r="F1121" s="192"/>
      <c r="G1121" s="51">
        <f>G1086/G$1120</f>
        <v>8.0593766473417112</v>
      </c>
      <c r="H1121" s="51">
        <f t="shared" ref="H1121:AJ1121" si="259">H1086/H$1120</f>
        <v>8.2523767385362987</v>
      </c>
      <c r="I1121" s="51">
        <f t="shared" si="259"/>
        <v>7.8082790493288678</v>
      </c>
      <c r="J1121" s="51">
        <f t="shared" si="259"/>
        <v>9.5934385916445315</v>
      </c>
      <c r="K1121" s="51">
        <f t="shared" si="259"/>
        <v>11.42974598018793</v>
      </c>
      <c r="L1121" s="51">
        <f t="shared" si="259"/>
        <v>9.088075274087096</v>
      </c>
      <c r="M1121" s="51">
        <f t="shared" si="259"/>
        <v>10.724059105157378</v>
      </c>
      <c r="N1121" s="51">
        <f t="shared" si="259"/>
        <v>7.4958986004011594</v>
      </c>
      <c r="O1121" s="51">
        <f t="shared" si="259"/>
        <v>8.1015696263799164</v>
      </c>
      <c r="P1121" s="51">
        <f t="shared" si="259"/>
        <v>7.5183400771408166</v>
      </c>
      <c r="Q1121" s="51">
        <f t="shared" si="259"/>
        <v>10.02665504296662</v>
      </c>
      <c r="R1121" s="51">
        <f t="shared" si="259"/>
        <v>7.397497219697307</v>
      </c>
      <c r="S1121" s="51">
        <f t="shared" si="259"/>
        <v>8.1635201118149574</v>
      </c>
      <c r="T1121" s="51">
        <f t="shared" si="259"/>
        <v>7.2525663254679085</v>
      </c>
      <c r="U1121" s="51">
        <f t="shared" si="259"/>
        <v>7.4961924022234374</v>
      </c>
      <c r="V1121" s="51">
        <f t="shared" si="259"/>
        <v>7.7443011779389597</v>
      </c>
      <c r="W1121" s="51">
        <f t="shared" si="259"/>
        <v>10.180248761692312</v>
      </c>
      <c r="X1121" s="51">
        <f t="shared" si="259"/>
        <v>10.602354555878877</v>
      </c>
      <c r="Y1121" s="51">
        <f t="shared" si="259"/>
        <v>8.1279556940123143</v>
      </c>
      <c r="Z1121" s="51">
        <f t="shared" si="259"/>
        <v>9.2758865437141989</v>
      </c>
      <c r="AA1121" s="51">
        <f t="shared" si="259"/>
        <v>6.9996786557816346</v>
      </c>
      <c r="AB1121" s="51">
        <f t="shared" si="259"/>
        <v>7.3700383168806622</v>
      </c>
      <c r="AC1121" s="51">
        <f t="shared" si="259"/>
        <v>8.2519547357682175</v>
      </c>
      <c r="AD1121" s="51">
        <f t="shared" si="259"/>
        <v>8.0354429100321223</v>
      </c>
      <c r="AE1121" s="51">
        <f t="shared" si="259"/>
        <v>7.3433198206586399</v>
      </c>
      <c r="AF1121" s="51">
        <f>AF1086/AF$1120</f>
        <v>8.2582395305923164</v>
      </c>
      <c r="AG1121" s="51">
        <f t="shared" si="259"/>
        <v>9.7385869442361965</v>
      </c>
      <c r="AH1121" s="51">
        <f t="shared" si="259"/>
        <v>10.116650951611906</v>
      </c>
      <c r="AI1121" s="51">
        <f t="shared" si="259"/>
        <v>10.614142740651884</v>
      </c>
      <c r="AJ1121" s="702">
        <f t="shared" si="259"/>
        <v>9.8611113934543493</v>
      </c>
    </row>
    <row r="1122" spans="1:36" ht="15" customHeight="1" x14ac:dyDescent="0.2">
      <c r="A1122" s="12"/>
      <c r="B1122" s="12"/>
      <c r="C1122" s="12"/>
      <c r="D1122" s="191" t="s">
        <v>730</v>
      </c>
      <c r="E1122" s="191" t="s">
        <v>280</v>
      </c>
      <c r="F1122" s="192"/>
      <c r="G1122" s="51">
        <f>G1081/G$1120</f>
        <v>0.87861052015533048</v>
      </c>
      <c r="H1122" s="51">
        <f t="shared" ref="H1122:AJ1122" si="260">H1081/H$1120</f>
        <v>1.3472051156435252</v>
      </c>
      <c r="I1122" s="51">
        <f t="shared" si="260"/>
        <v>0.53513045704816309</v>
      </c>
      <c r="J1122" s="51">
        <f t="shared" si="260"/>
        <v>2.4892439066342553</v>
      </c>
      <c r="K1122" s="51">
        <f t="shared" si="260"/>
        <v>3.8215388062137094</v>
      </c>
      <c r="L1122" s="51">
        <f t="shared" si="260"/>
        <v>1.8666314812468923</v>
      </c>
      <c r="M1122" s="51">
        <f t="shared" si="260"/>
        <v>2.7296820959468842</v>
      </c>
      <c r="N1122" s="51">
        <f t="shared" si="260"/>
        <v>0.3544392079799456</v>
      </c>
      <c r="O1122" s="51">
        <f t="shared" si="260"/>
        <v>0.44810739680469552</v>
      </c>
      <c r="P1122" s="51">
        <f t="shared" si="260"/>
        <v>0.59797600023461073</v>
      </c>
      <c r="Q1122" s="51">
        <f t="shared" si="260"/>
        <v>2.3772922748609018</v>
      </c>
      <c r="R1122" s="51">
        <f t="shared" si="260"/>
        <v>0.39912112791058796</v>
      </c>
      <c r="S1122" s="51">
        <f t="shared" si="260"/>
        <v>0.62260221746528821</v>
      </c>
      <c r="T1122" s="51">
        <f t="shared" si="260"/>
        <v>0.62488950528903275</v>
      </c>
      <c r="U1122" s="51">
        <f t="shared" si="260"/>
        <v>0.51121926803192552</v>
      </c>
      <c r="V1122" s="51">
        <f t="shared" si="260"/>
        <v>0.90049979862428631</v>
      </c>
      <c r="W1122" s="51">
        <f t="shared" si="260"/>
        <v>2.7880790460585336</v>
      </c>
      <c r="X1122" s="51">
        <f t="shared" si="260"/>
        <v>3.498159870868601</v>
      </c>
      <c r="Y1122" s="51">
        <f t="shared" si="260"/>
        <v>0.58960983807939771</v>
      </c>
      <c r="Z1122" s="51">
        <f t="shared" si="260"/>
        <v>1.4917324590797429</v>
      </c>
      <c r="AA1122" s="51">
        <f t="shared" si="260"/>
        <v>0.45952892753012875</v>
      </c>
      <c r="AB1122" s="51">
        <f t="shared" si="260"/>
        <v>0.47510367237946199</v>
      </c>
      <c r="AC1122" s="51">
        <f t="shared" si="260"/>
        <v>0.69861099214157107</v>
      </c>
      <c r="AD1122" s="51">
        <f t="shared" si="260"/>
        <v>1.082708449216603</v>
      </c>
      <c r="AE1122" s="51">
        <f t="shared" si="260"/>
        <v>0.67020968504135892</v>
      </c>
      <c r="AF1122" s="51">
        <f>AF1081/AF$1120</f>
        <v>1.1798285966349253</v>
      </c>
      <c r="AG1122" s="51">
        <f t="shared" si="260"/>
        <v>1.7511016507506569</v>
      </c>
      <c r="AH1122" s="51">
        <f t="shared" si="260"/>
        <v>1.9054812508500167</v>
      </c>
      <c r="AI1122" s="51">
        <f t="shared" si="260"/>
        <v>2.331783216275078</v>
      </c>
      <c r="AJ1122" s="702">
        <f t="shared" si="260"/>
        <v>2.5748549568580157</v>
      </c>
    </row>
    <row r="1123" spans="1:36" ht="15" customHeight="1" x14ac:dyDescent="0.2">
      <c r="A1123" s="752"/>
      <c r="B1123" s="752"/>
      <c r="C1123" s="752"/>
      <c r="D1123" s="753" t="s">
        <v>731</v>
      </c>
      <c r="E1123" s="753" t="s">
        <v>280</v>
      </c>
      <c r="F1123" s="754"/>
      <c r="G1123" s="755">
        <f>G1082/G$1120</f>
        <v>0.26242786098689691</v>
      </c>
      <c r="H1123" s="755">
        <f t="shared" ref="H1123:AJ1123" si="261">H1082/H$1120</f>
        <v>0.39201898316664785</v>
      </c>
      <c r="I1123" s="755">
        <f t="shared" si="261"/>
        <v>0.23252164806880218</v>
      </c>
      <c r="J1123" s="755">
        <f t="shared" si="261"/>
        <v>0.33295783484478736</v>
      </c>
      <c r="K1123" s="755">
        <f t="shared" si="261"/>
        <v>0.96781044471955013</v>
      </c>
      <c r="L1123" s="755">
        <f t="shared" si="261"/>
        <v>0.29110900478011181</v>
      </c>
      <c r="M1123" s="755">
        <f t="shared" si="261"/>
        <v>1.3261345200600043</v>
      </c>
      <c r="N1123" s="755">
        <f t="shared" si="261"/>
        <v>0.24133832229477414</v>
      </c>
      <c r="O1123" s="755">
        <f t="shared" si="261"/>
        <v>1.2297382404280326</v>
      </c>
      <c r="P1123" s="755">
        <f t="shared" si="261"/>
        <v>0.42931768453170543</v>
      </c>
      <c r="Q1123" s="755">
        <f t="shared" si="261"/>
        <v>0.28612486396614578</v>
      </c>
      <c r="R1123" s="755">
        <f t="shared" si="261"/>
        <v>0.39189449849564106</v>
      </c>
      <c r="S1123" s="755">
        <f t="shared" si="261"/>
        <v>0.44253384662174017</v>
      </c>
      <c r="T1123" s="755">
        <f t="shared" si="261"/>
        <v>0.65024547506083386</v>
      </c>
      <c r="U1123" s="755">
        <f t="shared" si="261"/>
        <v>0.44894411219479324</v>
      </c>
      <c r="V1123" s="755">
        <f t="shared" si="261"/>
        <v>0.5097118404345139</v>
      </c>
      <c r="W1123" s="755">
        <f t="shared" si="261"/>
        <v>1.1695883429803888</v>
      </c>
      <c r="X1123" s="755">
        <f t="shared" si="261"/>
        <v>0.33295783484478736</v>
      </c>
      <c r="Y1123" s="755">
        <f t="shared" si="261"/>
        <v>0.37320244517099493</v>
      </c>
      <c r="Z1123" s="755">
        <f t="shared" si="261"/>
        <v>1.3746052186935789</v>
      </c>
      <c r="AA1123" s="755">
        <f t="shared" si="261"/>
        <v>0.489083461642149</v>
      </c>
      <c r="AB1123" s="755">
        <f t="shared" si="261"/>
        <v>0.3763155600487989</v>
      </c>
      <c r="AC1123" s="755">
        <f t="shared" si="261"/>
        <v>1.2663176404298515</v>
      </c>
      <c r="AD1123" s="755">
        <f t="shared" si="261"/>
        <v>0.47034417309466975</v>
      </c>
      <c r="AE1123" s="755">
        <f t="shared" si="261"/>
        <v>0.53102686651182118</v>
      </c>
      <c r="AF1123" s="755">
        <f>AF1082/AF$1120</f>
        <v>0.28568503928119726</v>
      </c>
      <c r="AG1123" s="755">
        <f t="shared" si="261"/>
        <v>1.0207633230033863</v>
      </c>
      <c r="AH1123" s="755">
        <f t="shared" si="261"/>
        <v>1.1832081428324082</v>
      </c>
      <c r="AI1123" s="755">
        <f t="shared" si="261"/>
        <v>0.22458674370210999</v>
      </c>
      <c r="AJ1123" s="702">
        <f t="shared" si="261"/>
        <v>0.62879831014161425</v>
      </c>
    </row>
    <row r="1124" spans="1:36" ht="15" customHeight="1" x14ac:dyDescent="0.2">
      <c r="A1124" s="756"/>
      <c r="B1124" s="756"/>
      <c r="C1124" s="756"/>
      <c r="D1124" s="757" t="s">
        <v>468</v>
      </c>
      <c r="E1124" s="757" t="s">
        <v>280</v>
      </c>
      <c r="F1124" s="758"/>
      <c r="G1124" s="759">
        <f>G1085/G$1120</f>
        <v>6.9183382661994841</v>
      </c>
      <c r="H1124" s="759">
        <f t="shared" ref="H1124:AJ1124" si="262">H1085/H$1120</f>
        <v>6.5131526397261252</v>
      </c>
      <c r="I1124" s="759">
        <f t="shared" si="262"/>
        <v>7.040626944211902</v>
      </c>
      <c r="J1124" s="759">
        <f t="shared" si="262"/>
        <v>6.7712368501654883</v>
      </c>
      <c r="K1124" s="759">
        <f t="shared" si="262"/>
        <v>6.6403967292546682</v>
      </c>
      <c r="L1124" s="759">
        <f t="shared" si="262"/>
        <v>6.9303347880600938</v>
      </c>
      <c r="M1124" s="759">
        <f t="shared" si="262"/>
        <v>6.6682424891504901</v>
      </c>
      <c r="N1124" s="759">
        <f t="shared" si="262"/>
        <v>6.9001210701264402</v>
      </c>
      <c r="O1124" s="759">
        <f t="shared" si="262"/>
        <v>6.423723989147188</v>
      </c>
      <c r="P1124" s="759">
        <f t="shared" si="262"/>
        <v>6.4910463923744999</v>
      </c>
      <c r="Q1124" s="759">
        <f t="shared" si="262"/>
        <v>7.3632379041395737</v>
      </c>
      <c r="R1124" s="759">
        <f t="shared" si="262"/>
        <v>6.6064815932910781</v>
      </c>
      <c r="S1124" s="759">
        <f t="shared" si="262"/>
        <v>7.0983840477279303</v>
      </c>
      <c r="T1124" s="759">
        <f t="shared" si="262"/>
        <v>5.9774313451180419</v>
      </c>
      <c r="U1124" s="759">
        <f t="shared" si="262"/>
        <v>6.5360290219967183</v>
      </c>
      <c r="V1124" s="759">
        <f t="shared" si="262"/>
        <v>6.3340895388801597</v>
      </c>
      <c r="W1124" s="759">
        <f t="shared" si="262"/>
        <v>6.2225813726533898</v>
      </c>
      <c r="X1124" s="759">
        <f t="shared" si="262"/>
        <v>6.7712368501654883</v>
      </c>
      <c r="Y1124" s="759">
        <f t="shared" si="262"/>
        <v>7.1651434107619201</v>
      </c>
      <c r="Z1124" s="759">
        <f t="shared" si="262"/>
        <v>6.4095488659408755</v>
      </c>
      <c r="AA1124" s="759">
        <f t="shared" si="262"/>
        <v>6.0510662666093573</v>
      </c>
      <c r="AB1124" s="759">
        <f t="shared" si="262"/>
        <v>6.5186190844524008</v>
      </c>
      <c r="AC1124" s="759">
        <f t="shared" si="262"/>
        <v>6.287026103196796</v>
      </c>
      <c r="AD1124" s="759">
        <f t="shared" si="262"/>
        <v>6.4823902877208486</v>
      </c>
      <c r="AE1124" s="759">
        <f t="shared" si="262"/>
        <v>6.1420832691054592</v>
      </c>
      <c r="AF1124" s="759">
        <f>AF1085/AF$1120</f>
        <v>6.7927258946761944</v>
      </c>
      <c r="AG1124" s="759">
        <f t="shared" si="262"/>
        <v>6.9667219704821539</v>
      </c>
      <c r="AH1124" s="759">
        <f t="shared" si="262"/>
        <v>7.0279615579294816</v>
      </c>
      <c r="AI1124" s="759">
        <f t="shared" si="262"/>
        <v>8.0577727806746964</v>
      </c>
      <c r="AJ1124" s="760">
        <f t="shared" si="262"/>
        <v>6.6574581264547179</v>
      </c>
    </row>
    <row r="1126" spans="1:36" x14ac:dyDescent="0.2">
      <c r="D1126" s="544"/>
    </row>
    <row r="1127" spans="1:36" x14ac:dyDescent="0.2">
      <c r="D1127" s="545"/>
    </row>
    <row r="1128" spans="1:36" x14ac:dyDescent="0.2">
      <c r="D1128" s="546"/>
    </row>
  </sheetData>
  <sortState columnSort="1" ref="I5:AL371">
    <sortCondition ref="I8:AL8"/>
  </sortState>
  <phoneticPr fontId="3" type="noConversion"/>
  <conditionalFormatting sqref="S345">
    <cfRule type="expression" dxfId="1" priority="1">
      <formula>$H$358="OK"</formula>
    </cfRule>
    <cfRule type="expression" dxfId="0" priority="2">
      <formula>$H$358="ERROR"</formula>
    </cfRule>
  </conditionalFormatting>
  <hyperlinks>
    <hyperlink ref="C1115" r:id="rId1"/>
    <hyperlink ref="C1116" r:id="rId2"/>
  </hyperlinks>
  <pageMargins left="0.75" right="0.75" top="1" bottom="1" header="0.5" footer="0.5"/>
  <pageSetup scale="10" fitToHeight="2"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R76"/>
  <sheetViews>
    <sheetView zoomScale="70" zoomScaleNormal="70" zoomScalePageLayoutView="70" workbookViewId="0">
      <selection activeCell="F35" sqref="A20:F35"/>
    </sheetView>
  </sheetViews>
  <sheetFormatPr defaultColWidth="11.42578125" defaultRowHeight="15" x14ac:dyDescent="0.25"/>
  <cols>
    <col min="1" max="1" width="26.85546875" customWidth="1"/>
    <col min="2" max="2" width="15.28515625" customWidth="1"/>
    <col min="3" max="3" width="14" customWidth="1"/>
    <col min="5" max="5" width="18.28515625" customWidth="1"/>
    <col min="6" max="6" width="15.85546875" customWidth="1"/>
    <col min="9" max="9" width="28" customWidth="1"/>
    <col min="10" max="10" width="14.28515625" customWidth="1"/>
    <col min="12" max="12" width="14.28515625" customWidth="1"/>
    <col min="13" max="13" width="12" customWidth="1"/>
    <col min="14" max="14" width="12.7109375" customWidth="1"/>
    <col min="24" max="24" width="13.7109375" customWidth="1"/>
    <col min="25" max="25" width="11.42578125" style="63"/>
    <col min="41" max="41" width="14.42578125" customWidth="1"/>
  </cols>
  <sheetData>
    <row r="1" spans="1:44" ht="15.75" thickBot="1" x14ac:dyDescent="0.3">
      <c r="A1" s="61" t="s">
        <v>313</v>
      </c>
      <c r="B1" s="490" t="s">
        <v>314</v>
      </c>
      <c r="C1" s="490"/>
      <c r="D1" s="490"/>
      <c r="E1" s="62"/>
      <c r="F1" s="490" t="s">
        <v>315</v>
      </c>
      <c r="G1" s="490"/>
      <c r="H1" s="490"/>
      <c r="I1" s="62" t="s">
        <v>274</v>
      </c>
    </row>
    <row r="2" spans="1:44" x14ac:dyDescent="0.25">
      <c r="A2" s="64" t="s">
        <v>316</v>
      </c>
      <c r="B2" s="65" t="s">
        <v>317</v>
      </c>
      <c r="C2" s="65" t="s">
        <v>318</v>
      </c>
      <c r="D2" s="65" t="s">
        <v>319</v>
      </c>
      <c r="E2" s="65"/>
      <c r="F2" s="65" t="s">
        <v>317</v>
      </c>
      <c r="G2" s="65" t="s">
        <v>318</v>
      </c>
      <c r="H2" s="65" t="s">
        <v>319</v>
      </c>
      <c r="I2" s="65" t="s">
        <v>269</v>
      </c>
    </row>
    <row r="3" spans="1:44" ht="15.75" thickBot="1" x14ac:dyDescent="0.3">
      <c r="A3" s="66" t="s">
        <v>224</v>
      </c>
      <c r="B3" s="67">
        <v>25370000</v>
      </c>
      <c r="C3" s="68">
        <f>B3/2000</f>
        <v>12685</v>
      </c>
      <c r="D3" s="69">
        <f>C3*1.05506/1000*2.2046</f>
        <v>29.505123226060004</v>
      </c>
      <c r="E3" s="70"/>
      <c r="F3" s="71">
        <v>26920000</v>
      </c>
      <c r="G3" s="68">
        <f>F3/2000</f>
        <v>13460</v>
      </c>
      <c r="H3" s="69">
        <f>G3*1.05506/1000*2.2046</f>
        <v>31.307761814960006</v>
      </c>
      <c r="I3" s="67"/>
    </row>
    <row r="4" spans="1:44" x14ac:dyDescent="0.25">
      <c r="A4" s="72"/>
      <c r="B4" s="73"/>
      <c r="C4" s="74"/>
      <c r="D4" s="75"/>
      <c r="E4" s="76"/>
      <c r="F4" s="77"/>
      <c r="G4" s="74"/>
      <c r="H4" s="75"/>
      <c r="I4" s="73"/>
    </row>
    <row r="5" spans="1:44" x14ac:dyDescent="0.25">
      <c r="A5" s="491" t="s">
        <v>320</v>
      </c>
      <c r="B5" s="491"/>
      <c r="C5" s="491"/>
      <c r="D5" s="491"/>
      <c r="E5" s="491"/>
      <c r="F5" s="491"/>
      <c r="G5" s="491"/>
      <c r="H5" s="491"/>
      <c r="I5" s="491"/>
    </row>
    <row r="6" spans="1:44" x14ac:dyDescent="0.25">
      <c r="A6" s="492" t="s">
        <v>321</v>
      </c>
      <c r="B6" s="492"/>
      <c r="C6" s="492"/>
      <c r="D6" s="492"/>
      <c r="E6" s="492"/>
      <c r="F6" s="492"/>
      <c r="G6" s="492"/>
      <c r="H6" s="492"/>
      <c r="I6" s="492"/>
    </row>
    <row r="7" spans="1:44" x14ac:dyDescent="0.25">
      <c r="A7" s="78" t="s">
        <v>322</v>
      </c>
      <c r="B7" s="79"/>
      <c r="C7" s="79"/>
      <c r="D7" s="79"/>
      <c r="E7" s="79"/>
      <c r="F7" s="79"/>
      <c r="G7" s="79"/>
      <c r="H7" s="79"/>
      <c r="I7" s="79"/>
    </row>
    <row r="8" spans="1:44" x14ac:dyDescent="0.25">
      <c r="A8" s="80" t="s">
        <v>323</v>
      </c>
      <c r="B8" s="81"/>
      <c r="C8" s="81"/>
      <c r="D8" s="81"/>
      <c r="E8" s="81"/>
      <c r="F8" s="81"/>
      <c r="G8" s="81"/>
      <c r="H8" s="81"/>
      <c r="I8" s="81"/>
    </row>
    <row r="9" spans="1:44" x14ac:dyDescent="0.25">
      <c r="A9" s="54"/>
      <c r="B9" s="54"/>
      <c r="C9" s="54"/>
      <c r="D9" s="54"/>
      <c r="E9" s="54"/>
      <c r="F9" s="54"/>
      <c r="G9" s="54"/>
      <c r="H9" s="54"/>
      <c r="I9" s="54"/>
    </row>
    <row r="11" spans="1:44" ht="18.75" x14ac:dyDescent="0.3">
      <c r="A11" s="57" t="s">
        <v>324</v>
      </c>
    </row>
    <row r="12" spans="1:44" x14ac:dyDescent="0.25">
      <c r="A12" s="54"/>
      <c r="B12" s="54"/>
      <c r="C12" s="54"/>
      <c r="D12" s="54"/>
      <c r="E12" t="s">
        <v>325</v>
      </c>
    </row>
    <row r="13" spans="1:44" ht="39.75" x14ac:dyDescent="0.3">
      <c r="A13" s="82" t="s">
        <v>3</v>
      </c>
      <c r="B13" s="54"/>
      <c r="C13" s="83">
        <v>0.17499999999999999</v>
      </c>
      <c r="D13" s="84" t="s">
        <v>326</v>
      </c>
      <c r="E13" s="85">
        <f>C13*1000000/(C$3*2000)</f>
        <v>6.897910918407568E-3</v>
      </c>
      <c r="F13" s="86"/>
    </row>
    <row r="14" spans="1:44" ht="39.75" x14ac:dyDescent="0.3">
      <c r="A14" s="82" t="s">
        <v>126</v>
      </c>
      <c r="B14" s="54"/>
      <c r="C14" s="83">
        <v>0.20499999999999999</v>
      </c>
      <c r="D14" s="84" t="s">
        <v>326</v>
      </c>
      <c r="E14" s="85">
        <f>C14*1000000/(C$3*2000)</f>
        <v>8.0804099329917223E-3</v>
      </c>
      <c r="F14" s="86"/>
    </row>
    <row r="15" spans="1:44" x14ac:dyDescent="0.25">
      <c r="A15" s="53" t="s">
        <v>291</v>
      </c>
      <c r="B15" s="54"/>
      <c r="C15" s="87" t="s">
        <v>327</v>
      </c>
      <c r="D15" s="87" t="s">
        <v>328</v>
      </c>
    </row>
    <row r="16" spans="1:44" ht="20.25" x14ac:dyDescent="0.25">
      <c r="A16" s="53" t="s">
        <v>9</v>
      </c>
      <c r="B16" s="54"/>
      <c r="C16" s="87" t="s">
        <v>327</v>
      </c>
      <c r="D16" s="87" t="s">
        <v>329</v>
      </c>
      <c r="I16" s="493" t="s">
        <v>330</v>
      </c>
      <c r="J16" s="494"/>
      <c r="K16" s="494"/>
      <c r="L16" s="494"/>
      <c r="M16" s="494"/>
      <c r="N16" s="494"/>
      <c r="O16" s="495"/>
      <c r="P16" s="88"/>
      <c r="Q16" s="88"/>
      <c r="R16" s="88"/>
      <c r="S16" s="88"/>
      <c r="T16" s="88"/>
      <c r="U16" s="88"/>
      <c r="V16" s="88"/>
      <c r="W16" s="1"/>
      <c r="X16" s="1"/>
      <c r="Y16" s="89"/>
      <c r="Z16" s="493" t="s">
        <v>331</v>
      </c>
      <c r="AA16" s="494"/>
      <c r="AB16" s="494"/>
      <c r="AC16" s="494"/>
      <c r="AD16" s="494"/>
      <c r="AE16" s="494"/>
      <c r="AF16" s="495"/>
      <c r="AG16" s="88"/>
      <c r="AH16" s="88"/>
      <c r="AI16" s="88"/>
      <c r="AJ16" s="88"/>
      <c r="AK16" s="88"/>
      <c r="AL16" s="88"/>
      <c r="AM16" s="88"/>
      <c r="AN16" s="1"/>
      <c r="AO16" s="1"/>
      <c r="AP16" s="1"/>
      <c r="AQ16" s="1"/>
      <c r="AR16" s="1"/>
    </row>
    <row r="17" spans="1:44" x14ac:dyDescent="0.25">
      <c r="I17" s="90"/>
      <c r="J17" s="91"/>
      <c r="K17" s="91"/>
      <c r="L17" s="91"/>
      <c r="M17" s="91"/>
      <c r="N17" s="91"/>
      <c r="O17" s="91"/>
      <c r="P17" s="91"/>
      <c r="Q17" s="91"/>
      <c r="R17" s="91"/>
      <c r="S17" s="91"/>
      <c r="T17" s="91"/>
      <c r="U17" s="91"/>
      <c r="V17" s="91"/>
      <c r="W17" s="1"/>
      <c r="X17" s="1"/>
      <c r="Y17" s="89"/>
      <c r="Z17" s="91"/>
      <c r="AA17" s="91"/>
      <c r="AB17" s="91"/>
      <c r="AC17" s="91"/>
      <c r="AD17" s="91"/>
      <c r="AE17" s="91"/>
      <c r="AF17" s="91"/>
      <c r="AG17" s="91"/>
      <c r="AH17" s="91"/>
      <c r="AI17" s="91"/>
      <c r="AJ17" s="91"/>
      <c r="AK17" s="91"/>
      <c r="AL17" s="91"/>
      <c r="AM17" s="91"/>
      <c r="AN17" s="1"/>
      <c r="AO17" s="1"/>
      <c r="AP17" s="1"/>
      <c r="AQ17" s="1"/>
      <c r="AR17" s="1"/>
    </row>
    <row r="18" spans="1:44" x14ac:dyDescent="0.25">
      <c r="I18" s="90"/>
      <c r="J18" s="91"/>
      <c r="K18" s="91"/>
      <c r="L18" s="91"/>
      <c r="M18" s="91"/>
      <c r="N18" s="91"/>
      <c r="O18" s="91"/>
      <c r="P18" s="91"/>
      <c r="Q18" s="91"/>
      <c r="R18" s="91"/>
      <c r="S18" s="91"/>
      <c r="T18" s="91"/>
      <c r="U18" s="91"/>
      <c r="V18" s="91"/>
      <c r="W18" s="1"/>
      <c r="X18" s="1"/>
      <c r="Y18" s="89"/>
      <c r="Z18" s="91"/>
      <c r="AA18" s="91"/>
      <c r="AB18" s="91"/>
      <c r="AC18" s="91"/>
      <c r="AD18" s="91"/>
      <c r="AE18" s="91"/>
      <c r="AF18" s="91"/>
      <c r="AG18" s="91"/>
      <c r="AH18" s="91"/>
      <c r="AI18" s="91"/>
      <c r="AJ18" s="91"/>
      <c r="AK18" s="91"/>
      <c r="AL18" s="91"/>
      <c r="AM18" s="91"/>
      <c r="AN18" s="1"/>
      <c r="AO18" s="1"/>
      <c r="AP18" s="1"/>
      <c r="AQ18" s="1"/>
      <c r="AR18" s="1"/>
    </row>
    <row r="19" spans="1:44" x14ac:dyDescent="0.25">
      <c r="I19" s="90"/>
      <c r="J19" s="91"/>
      <c r="K19" s="91"/>
      <c r="L19" s="91"/>
      <c r="M19" s="91"/>
      <c r="N19" s="91"/>
      <c r="O19" s="91"/>
      <c r="P19" s="91"/>
      <c r="Q19" s="91"/>
      <c r="R19" s="91"/>
      <c r="S19" s="91"/>
      <c r="T19" s="91"/>
      <c r="U19" s="91"/>
      <c r="V19" s="91"/>
      <c r="W19" s="1"/>
      <c r="X19" s="1"/>
      <c r="Y19" s="89"/>
      <c r="Z19" s="91"/>
      <c r="AA19" s="91"/>
      <c r="AB19" s="91"/>
      <c r="AC19" s="91"/>
      <c r="AD19" s="91"/>
      <c r="AE19" s="91"/>
      <c r="AF19" s="91"/>
      <c r="AG19" s="91"/>
      <c r="AH19" s="91"/>
      <c r="AI19" s="91"/>
      <c r="AJ19" s="91"/>
      <c r="AK19" s="91"/>
      <c r="AL19" s="91"/>
      <c r="AM19" s="91"/>
      <c r="AN19" s="1"/>
      <c r="AO19" s="1"/>
      <c r="AP19" s="1"/>
      <c r="AQ19" s="1"/>
      <c r="AR19" s="1"/>
    </row>
    <row r="20" spans="1:44" ht="18.75" x14ac:dyDescent="0.3">
      <c r="A20" s="57" t="s">
        <v>796</v>
      </c>
      <c r="I20" s="488" t="s">
        <v>332</v>
      </c>
      <c r="J20" s="489"/>
      <c r="K20" s="92"/>
      <c r="L20" s="92"/>
      <c r="M20" s="92"/>
      <c r="N20" s="92"/>
      <c r="O20" s="92"/>
      <c r="P20" s="92"/>
      <c r="Q20" s="92"/>
      <c r="R20" s="92"/>
      <c r="S20" s="92"/>
      <c r="T20" s="92"/>
      <c r="U20" s="92"/>
      <c r="V20" s="92"/>
      <c r="W20" s="1"/>
      <c r="X20" s="1"/>
      <c r="Y20" s="89"/>
      <c r="Z20" s="488" t="s">
        <v>332</v>
      </c>
      <c r="AA20" s="489"/>
      <c r="AB20" s="92"/>
      <c r="AC20" s="92"/>
      <c r="AD20" s="92"/>
      <c r="AE20" s="92"/>
      <c r="AF20" s="92"/>
      <c r="AG20" s="92"/>
      <c r="AH20" s="92"/>
      <c r="AI20" s="92"/>
      <c r="AJ20" s="92"/>
      <c r="AK20" s="92"/>
      <c r="AL20" s="92"/>
      <c r="AM20" s="92"/>
      <c r="AN20" s="1"/>
      <c r="AO20" s="1"/>
      <c r="AP20" s="1"/>
      <c r="AQ20" s="1"/>
      <c r="AR20" s="1"/>
    </row>
    <row r="21" spans="1:44" x14ac:dyDescent="0.25">
      <c r="A21" s="54"/>
      <c r="B21" s="54"/>
      <c r="C21" s="53" t="s">
        <v>126</v>
      </c>
      <c r="D21" s="53"/>
      <c r="E21" s="53" t="s">
        <v>333</v>
      </c>
      <c r="F21" s="54"/>
      <c r="I21" s="90"/>
      <c r="J21" s="92" t="s">
        <v>334</v>
      </c>
      <c r="K21" s="92" t="s">
        <v>335</v>
      </c>
      <c r="L21" s="92" t="s">
        <v>336</v>
      </c>
      <c r="M21" s="92" t="s">
        <v>337</v>
      </c>
      <c r="N21" s="92" t="s">
        <v>338</v>
      </c>
      <c r="O21" s="92" t="s">
        <v>339</v>
      </c>
      <c r="P21" s="92" t="s">
        <v>340</v>
      </c>
      <c r="Q21" s="92" t="s">
        <v>341</v>
      </c>
      <c r="R21" s="92" t="s">
        <v>342</v>
      </c>
      <c r="S21" s="92" t="s">
        <v>343</v>
      </c>
      <c r="T21" s="92" t="s">
        <v>344</v>
      </c>
      <c r="U21" s="92" t="s">
        <v>345</v>
      </c>
      <c r="V21" s="92">
        <v>2013</v>
      </c>
      <c r="W21" s="1"/>
      <c r="X21" s="1"/>
      <c r="Y21" s="89"/>
      <c r="Z21" s="91"/>
      <c r="AA21" s="92" t="s">
        <v>334</v>
      </c>
      <c r="AB21" s="92" t="s">
        <v>335</v>
      </c>
      <c r="AC21" s="92" t="s">
        <v>336</v>
      </c>
      <c r="AD21" s="92" t="s">
        <v>337</v>
      </c>
      <c r="AE21" s="92" t="s">
        <v>338</v>
      </c>
      <c r="AF21" s="92" t="s">
        <v>339</v>
      </c>
      <c r="AG21" s="92" t="s">
        <v>340</v>
      </c>
      <c r="AH21" s="92" t="s">
        <v>341</v>
      </c>
      <c r="AI21" s="92" t="s">
        <v>342</v>
      </c>
      <c r="AJ21" s="92" t="s">
        <v>343</v>
      </c>
      <c r="AK21" s="92" t="s">
        <v>344</v>
      </c>
      <c r="AL21" s="92" t="s">
        <v>345</v>
      </c>
      <c r="AM21" s="92">
        <v>2013</v>
      </c>
      <c r="AN21" s="1"/>
      <c r="AO21" s="1"/>
      <c r="AP21" s="1"/>
      <c r="AQ21" s="1"/>
      <c r="AR21" s="1"/>
    </row>
    <row r="22" spans="1:44" ht="22.5" x14ac:dyDescent="0.25">
      <c r="A22" s="54"/>
      <c r="B22" s="54"/>
      <c r="C22" s="54"/>
      <c r="D22" s="54"/>
      <c r="E22" s="54"/>
      <c r="F22" s="54"/>
      <c r="I22" s="93" t="s">
        <v>346</v>
      </c>
      <c r="J22" s="94">
        <v>108109</v>
      </c>
      <c r="K22" s="94">
        <v>76335</v>
      </c>
      <c r="L22" s="94">
        <v>74328</v>
      </c>
      <c r="M22" s="94">
        <v>87566</v>
      </c>
      <c r="N22" s="94">
        <v>81196</v>
      </c>
      <c r="O22" s="94">
        <v>96215</v>
      </c>
      <c r="P22" s="94">
        <v>122762</v>
      </c>
      <c r="Q22" s="94">
        <v>179084</v>
      </c>
      <c r="R22" s="94">
        <v>149892</v>
      </c>
      <c r="S22" s="94">
        <v>153980</v>
      </c>
      <c r="T22" s="94">
        <v>173275</v>
      </c>
      <c r="U22" s="94">
        <v>196914</v>
      </c>
      <c r="V22" s="94">
        <v>108109</v>
      </c>
      <c r="W22" s="1"/>
      <c r="X22" s="1"/>
      <c r="Y22" s="89"/>
      <c r="Z22" s="95" t="s">
        <v>346</v>
      </c>
      <c r="AA22" s="94">
        <v>235735.2</v>
      </c>
      <c r="AB22" s="94">
        <v>192123.3</v>
      </c>
      <c r="AC22" s="94">
        <v>312050.7</v>
      </c>
      <c r="AD22" s="94">
        <v>223937.9</v>
      </c>
      <c r="AE22" s="94">
        <v>261421.4</v>
      </c>
      <c r="AF22" s="94">
        <v>255168.6</v>
      </c>
      <c r="AG22" s="94">
        <v>260672.8</v>
      </c>
      <c r="AH22" s="94">
        <v>219837.5</v>
      </c>
      <c r="AI22" s="94">
        <v>467468.2</v>
      </c>
      <c r="AJ22" s="94">
        <v>465007.4</v>
      </c>
      <c r="AK22" s="94">
        <v>477413.9</v>
      </c>
      <c r="AL22" s="94">
        <v>363580.5</v>
      </c>
      <c r="AM22" s="94">
        <v>235735.2</v>
      </c>
      <c r="AN22" s="1"/>
      <c r="AO22" s="1"/>
      <c r="AP22" s="1"/>
      <c r="AQ22" s="1"/>
      <c r="AR22" s="1"/>
    </row>
    <row r="23" spans="1:44" x14ac:dyDescent="0.25">
      <c r="A23" s="54" t="s">
        <v>347</v>
      </c>
      <c r="B23" s="54"/>
      <c r="C23" s="54"/>
      <c r="D23" s="54"/>
      <c r="E23" s="54"/>
      <c r="F23" s="54"/>
      <c r="I23" s="93" t="s">
        <v>348</v>
      </c>
      <c r="J23" s="94">
        <v>796680</v>
      </c>
      <c r="K23" s="94">
        <v>743191</v>
      </c>
      <c r="L23" s="94">
        <v>824728</v>
      </c>
      <c r="M23" s="94">
        <v>795920</v>
      </c>
      <c r="N23" s="94">
        <v>677587</v>
      </c>
      <c r="O23" s="94">
        <v>804392</v>
      </c>
      <c r="P23" s="94">
        <v>874320</v>
      </c>
      <c r="Q23" s="94">
        <v>923055</v>
      </c>
      <c r="R23" s="94">
        <v>872858</v>
      </c>
      <c r="S23" s="94">
        <v>857148</v>
      </c>
      <c r="T23" s="94">
        <v>893424</v>
      </c>
      <c r="U23" s="94">
        <v>908227</v>
      </c>
      <c r="V23" s="94">
        <v>9971530</v>
      </c>
      <c r="W23" s="1"/>
      <c r="X23" s="1"/>
      <c r="Y23" s="89"/>
      <c r="Z23" s="95" t="s">
        <v>348</v>
      </c>
      <c r="AA23" s="94">
        <v>727475.8</v>
      </c>
      <c r="AB23" s="94">
        <v>868584.9</v>
      </c>
      <c r="AC23" s="94">
        <v>912659.6</v>
      </c>
      <c r="AD23" s="94">
        <v>1011689</v>
      </c>
      <c r="AE23" s="94">
        <v>934652.2</v>
      </c>
      <c r="AF23" s="94">
        <v>665829.30000000005</v>
      </c>
      <c r="AG23" s="94">
        <v>702520.8</v>
      </c>
      <c r="AH23" s="94">
        <v>871614</v>
      </c>
      <c r="AI23" s="94">
        <v>835305</v>
      </c>
      <c r="AJ23" s="94">
        <v>913870.3</v>
      </c>
      <c r="AK23" s="94">
        <v>920601.4</v>
      </c>
      <c r="AL23" s="94">
        <v>1006952.5</v>
      </c>
      <c r="AM23" s="94">
        <v>10371754.800000001</v>
      </c>
      <c r="AN23" s="1"/>
      <c r="AO23" s="1"/>
      <c r="AP23" s="1"/>
      <c r="AQ23" s="1"/>
      <c r="AR23" s="1"/>
    </row>
    <row r="24" spans="1:44" x14ac:dyDescent="0.25">
      <c r="A24" s="54" t="s">
        <v>349</v>
      </c>
      <c r="B24" s="54"/>
      <c r="C24" s="96">
        <v>15652495</v>
      </c>
      <c r="D24" s="97"/>
      <c r="E24" s="96">
        <v>8575558.3000000007</v>
      </c>
      <c r="F24" s="54"/>
      <c r="I24" s="93" t="s">
        <v>350</v>
      </c>
      <c r="J24" s="94">
        <v>1349755</v>
      </c>
      <c r="K24" s="94">
        <v>1202788</v>
      </c>
      <c r="L24" s="94">
        <v>1436769</v>
      </c>
      <c r="M24" s="94">
        <v>1057754</v>
      </c>
      <c r="N24" s="94">
        <v>644435</v>
      </c>
      <c r="O24" s="94">
        <v>916325</v>
      </c>
      <c r="P24" s="94">
        <v>1494444</v>
      </c>
      <c r="Q24" s="94">
        <v>1707297</v>
      </c>
      <c r="R24" s="94">
        <v>1202550</v>
      </c>
      <c r="S24" s="94">
        <v>1394188</v>
      </c>
      <c r="T24" s="94">
        <v>1636589</v>
      </c>
      <c r="U24" s="94">
        <v>1609601</v>
      </c>
      <c r="V24" s="98">
        <v>15652495</v>
      </c>
      <c r="W24" s="1"/>
      <c r="X24" s="99">
        <v>15652495</v>
      </c>
      <c r="Y24" s="89" t="s">
        <v>351</v>
      </c>
      <c r="Z24" s="95" t="s">
        <v>350</v>
      </c>
      <c r="AA24" s="94">
        <v>826922.4</v>
      </c>
      <c r="AB24" s="94">
        <v>675215.7</v>
      </c>
      <c r="AC24" s="94">
        <v>613093.30000000005</v>
      </c>
      <c r="AD24" s="94">
        <v>673053.3</v>
      </c>
      <c r="AE24" s="94">
        <v>704272.8</v>
      </c>
      <c r="AF24" s="94">
        <v>591031.1</v>
      </c>
      <c r="AG24" s="94">
        <v>413975.5</v>
      </c>
      <c r="AH24" s="94">
        <v>762173.5</v>
      </c>
      <c r="AI24" s="94">
        <v>907433.7</v>
      </c>
      <c r="AJ24" s="94">
        <v>816238.2</v>
      </c>
      <c r="AK24" s="94">
        <v>729943.9</v>
      </c>
      <c r="AL24" s="94">
        <v>862204.9</v>
      </c>
      <c r="AM24" s="94">
        <v>8575558.3000000007</v>
      </c>
      <c r="AN24" s="1"/>
      <c r="AO24" s="99">
        <v>8575558.3000000007</v>
      </c>
      <c r="AP24" s="1" t="s">
        <v>351</v>
      </c>
      <c r="AQ24" s="1"/>
      <c r="AR24" s="1"/>
    </row>
    <row r="25" spans="1:44" x14ac:dyDescent="0.25">
      <c r="A25" s="54" t="s">
        <v>352</v>
      </c>
      <c r="B25" s="54"/>
      <c r="C25" s="96">
        <v>98454193.549999997</v>
      </c>
      <c r="D25" s="97"/>
      <c r="E25" s="96">
        <v>53940261.707000002</v>
      </c>
      <c r="F25" s="54"/>
      <c r="I25" s="90"/>
      <c r="J25" s="100">
        <v>2254544</v>
      </c>
      <c r="K25" s="100">
        <v>2022314</v>
      </c>
      <c r="L25" s="100">
        <v>2335825</v>
      </c>
      <c r="M25" s="100">
        <v>1941240</v>
      </c>
      <c r="N25" s="100">
        <v>1403218</v>
      </c>
      <c r="O25" s="100">
        <v>1816932</v>
      </c>
      <c r="P25" s="100">
        <v>2491526</v>
      </c>
      <c r="Q25" s="100">
        <v>2809436</v>
      </c>
      <c r="R25" s="100">
        <v>2225300</v>
      </c>
      <c r="S25" s="100">
        <v>2405316</v>
      </c>
      <c r="T25" s="100">
        <v>2703288</v>
      </c>
      <c r="U25" s="100">
        <v>2714742</v>
      </c>
      <c r="V25" s="100">
        <v>25732134</v>
      </c>
      <c r="W25" s="1"/>
      <c r="X25" s="101">
        <v>98454193.549999997</v>
      </c>
      <c r="Y25" s="89" t="s">
        <v>353</v>
      </c>
      <c r="Z25" s="91"/>
      <c r="AA25" s="100">
        <v>1790133.4</v>
      </c>
      <c r="AB25" s="100">
        <v>1735923.9</v>
      </c>
      <c r="AC25" s="100">
        <v>1837803.6</v>
      </c>
      <c r="AD25" s="100">
        <v>1908680.2</v>
      </c>
      <c r="AE25" s="100">
        <v>1900346.4</v>
      </c>
      <c r="AF25" s="100">
        <v>1512029</v>
      </c>
      <c r="AG25" s="100">
        <v>1377169.1</v>
      </c>
      <c r="AH25" s="100">
        <v>1853625</v>
      </c>
      <c r="AI25" s="100">
        <v>2210206.9</v>
      </c>
      <c r="AJ25" s="100">
        <v>2195115.9</v>
      </c>
      <c r="AK25" s="100">
        <v>2127959.2000000002</v>
      </c>
      <c r="AL25" s="100">
        <v>2232737.9</v>
      </c>
      <c r="AM25" s="100">
        <v>19183048.300000001</v>
      </c>
      <c r="AN25" s="1"/>
      <c r="AO25" s="102">
        <v>53940261.710000001</v>
      </c>
      <c r="AP25" s="1" t="s">
        <v>353</v>
      </c>
      <c r="AQ25" s="1"/>
      <c r="AR25" s="1"/>
    </row>
    <row r="26" spans="1:44" ht="22.5" x14ac:dyDescent="0.25">
      <c r="A26" s="54" t="s">
        <v>354</v>
      </c>
      <c r="B26" s="54"/>
      <c r="C26" s="96">
        <v>16744254</v>
      </c>
      <c r="D26" s="97"/>
      <c r="E26" s="96">
        <v>15924757.5</v>
      </c>
      <c r="F26" s="54"/>
      <c r="I26" s="93" t="s">
        <v>355</v>
      </c>
      <c r="J26" s="94">
        <v>76335</v>
      </c>
      <c r="K26" s="94">
        <v>74328</v>
      </c>
      <c r="L26" s="94">
        <v>87566</v>
      </c>
      <c r="M26" s="94">
        <v>81196</v>
      </c>
      <c r="N26" s="94">
        <v>96215</v>
      </c>
      <c r="O26" s="94">
        <v>122762</v>
      </c>
      <c r="P26" s="94">
        <v>179084</v>
      </c>
      <c r="Q26" s="94">
        <v>149892</v>
      </c>
      <c r="R26" s="94">
        <v>153980</v>
      </c>
      <c r="S26" s="94">
        <v>173275</v>
      </c>
      <c r="T26" s="94">
        <v>196914</v>
      </c>
      <c r="U26" s="94">
        <v>126423</v>
      </c>
      <c r="V26" s="94">
        <v>126423</v>
      </c>
      <c r="W26" s="1"/>
      <c r="X26" s="1"/>
      <c r="Y26" s="89"/>
      <c r="Z26" s="95" t="s">
        <v>355</v>
      </c>
      <c r="AA26" s="94">
        <v>192123.3</v>
      </c>
      <c r="AB26" s="94">
        <v>312050.7</v>
      </c>
      <c r="AC26" s="94">
        <v>223937.9</v>
      </c>
      <c r="AD26" s="94">
        <v>261421.4</v>
      </c>
      <c r="AE26" s="94">
        <v>255168.6</v>
      </c>
      <c r="AF26" s="94">
        <v>260672.8</v>
      </c>
      <c r="AG26" s="94">
        <v>219837.5</v>
      </c>
      <c r="AH26" s="94">
        <v>467468.2</v>
      </c>
      <c r="AI26" s="94">
        <v>465007.4</v>
      </c>
      <c r="AJ26" s="94">
        <v>477413.9</v>
      </c>
      <c r="AK26" s="94">
        <v>363580.5</v>
      </c>
      <c r="AL26" s="94">
        <v>363496.2</v>
      </c>
      <c r="AM26" s="94">
        <v>363496.2</v>
      </c>
      <c r="AN26" s="1"/>
      <c r="AO26" s="1"/>
      <c r="AP26" s="1"/>
      <c r="AQ26" s="1"/>
      <c r="AR26" s="1"/>
    </row>
    <row r="27" spans="1:44" ht="15.75" thickBot="1" x14ac:dyDescent="0.3">
      <c r="A27" s="54" t="s">
        <v>356</v>
      </c>
      <c r="B27" s="54"/>
      <c r="C27" s="97">
        <v>6.2897999999999996</v>
      </c>
      <c r="D27" s="97"/>
      <c r="E27" s="97">
        <v>6.2897999999999996</v>
      </c>
      <c r="F27" s="54"/>
      <c r="I27" s="90"/>
      <c r="J27" s="103">
        <v>2178209</v>
      </c>
      <c r="K27" s="104">
        <v>1947986</v>
      </c>
      <c r="L27" s="104">
        <v>2248259</v>
      </c>
      <c r="M27" s="104">
        <v>1860044</v>
      </c>
      <c r="N27" s="104">
        <v>1307003</v>
      </c>
      <c r="O27" s="104">
        <v>1694170</v>
      </c>
      <c r="P27" s="104">
        <v>2312442</v>
      </c>
      <c r="Q27" s="104">
        <v>2659544</v>
      </c>
      <c r="R27" s="104">
        <v>2071320</v>
      </c>
      <c r="S27" s="104">
        <v>2232041</v>
      </c>
      <c r="T27" s="104">
        <v>2506374</v>
      </c>
      <c r="U27" s="104">
        <v>2588319</v>
      </c>
      <c r="V27" s="104">
        <v>25605711</v>
      </c>
      <c r="W27" s="1"/>
      <c r="X27" s="1"/>
      <c r="Y27" s="89"/>
      <c r="Z27" s="91"/>
      <c r="AA27" s="103">
        <v>1598010.1</v>
      </c>
      <c r="AB27" s="104">
        <v>1423873.2</v>
      </c>
      <c r="AC27" s="104">
        <v>1613865.7</v>
      </c>
      <c r="AD27" s="104">
        <v>1647258.8</v>
      </c>
      <c r="AE27" s="104">
        <v>1645177.8</v>
      </c>
      <c r="AF27" s="104">
        <v>1251356.2</v>
      </c>
      <c r="AG27" s="104">
        <v>1157331.6000000001</v>
      </c>
      <c r="AH27" s="104">
        <v>1386156.8</v>
      </c>
      <c r="AI27" s="104">
        <v>1745199.5</v>
      </c>
      <c r="AJ27" s="104">
        <v>1717702</v>
      </c>
      <c r="AK27" s="104">
        <v>1764378.7</v>
      </c>
      <c r="AL27" s="104">
        <v>1869241.7</v>
      </c>
      <c r="AM27" s="104">
        <v>18819552.100000001</v>
      </c>
      <c r="AN27" s="1"/>
      <c r="AO27" s="1"/>
      <c r="AP27" s="1"/>
      <c r="AQ27" s="1"/>
      <c r="AR27" s="1"/>
    </row>
    <row r="28" spans="1:44" ht="15.75" thickTop="1" x14ac:dyDescent="0.25">
      <c r="A28" s="54" t="s">
        <v>357</v>
      </c>
      <c r="B28" s="54"/>
      <c r="C28" s="96">
        <v>105318008.80919999</v>
      </c>
      <c r="D28" s="97"/>
      <c r="E28" s="96">
        <v>100163539.7235</v>
      </c>
      <c r="F28" s="54"/>
      <c r="G28" s="86"/>
      <c r="I28" s="90"/>
      <c r="J28" s="105"/>
      <c r="K28" s="105"/>
      <c r="L28" s="105"/>
      <c r="M28" s="105"/>
      <c r="N28" s="105"/>
      <c r="O28" s="105"/>
      <c r="P28" s="105"/>
      <c r="Q28" s="105"/>
      <c r="R28" s="105"/>
      <c r="S28" s="105"/>
      <c r="T28" s="105"/>
      <c r="U28" s="105"/>
      <c r="V28" s="105"/>
      <c r="W28" s="1"/>
      <c r="X28" s="1"/>
      <c r="Y28" s="89"/>
      <c r="Z28" s="91"/>
      <c r="AA28" s="105"/>
      <c r="AB28" s="105"/>
      <c r="AC28" s="105"/>
      <c r="AD28" s="105"/>
      <c r="AE28" s="105"/>
      <c r="AF28" s="105"/>
      <c r="AG28" s="105"/>
      <c r="AH28" s="105"/>
      <c r="AI28" s="105"/>
      <c r="AJ28" s="105"/>
      <c r="AK28" s="105"/>
      <c r="AL28" s="105"/>
      <c r="AM28" s="105"/>
      <c r="AN28" s="1"/>
      <c r="AO28" s="1"/>
      <c r="AP28" s="1"/>
      <c r="AQ28" s="1"/>
      <c r="AR28" s="1"/>
    </row>
    <row r="29" spans="1:44" ht="22.5" x14ac:dyDescent="0.25">
      <c r="A29" s="54" t="s">
        <v>358</v>
      </c>
      <c r="B29" s="54"/>
      <c r="C29" s="106">
        <v>4.16170693421926E-2</v>
      </c>
      <c r="D29" s="97"/>
      <c r="E29" s="97">
        <v>5.0938388377219E-2</v>
      </c>
      <c r="F29" s="54"/>
      <c r="I29" s="93" t="s">
        <v>359</v>
      </c>
      <c r="J29" s="94">
        <v>1930529</v>
      </c>
      <c r="K29" s="94">
        <v>1773328</v>
      </c>
      <c r="L29" s="94">
        <v>1945246</v>
      </c>
      <c r="M29" s="94">
        <v>1579358</v>
      </c>
      <c r="N29" s="94">
        <v>1050879</v>
      </c>
      <c r="O29" s="94">
        <v>1429641</v>
      </c>
      <c r="P29" s="94">
        <v>2098902</v>
      </c>
      <c r="Q29" s="94">
        <v>2114351</v>
      </c>
      <c r="R29" s="94">
        <v>1420100</v>
      </c>
      <c r="S29" s="94">
        <v>1728656</v>
      </c>
      <c r="T29" s="94">
        <v>1859663</v>
      </c>
      <c r="U29" s="94">
        <v>2135546</v>
      </c>
      <c r="V29" s="94">
        <v>21066199</v>
      </c>
      <c r="W29" s="1"/>
      <c r="X29" s="1"/>
      <c r="Y29" s="89"/>
      <c r="Z29" s="95" t="s">
        <v>359</v>
      </c>
      <c r="AA29" s="94">
        <v>1580425.4</v>
      </c>
      <c r="AB29" s="94">
        <v>1404942.4</v>
      </c>
      <c r="AC29" s="94">
        <v>1595022.2</v>
      </c>
      <c r="AD29" s="94">
        <v>1627063.6</v>
      </c>
      <c r="AE29" s="94">
        <v>1623147.6</v>
      </c>
      <c r="AF29" s="94">
        <v>1236488.7</v>
      </c>
      <c r="AG29" s="94">
        <v>1143000.8</v>
      </c>
      <c r="AH29" s="94">
        <v>1365937.4</v>
      </c>
      <c r="AI29" s="94">
        <v>1727253.4</v>
      </c>
      <c r="AJ29" s="94">
        <v>1698671.3</v>
      </c>
      <c r="AK29" s="94">
        <v>1744680.8</v>
      </c>
      <c r="AL29" s="94">
        <v>1849832.8</v>
      </c>
      <c r="AM29" s="94">
        <v>18596466.399999999</v>
      </c>
      <c r="AN29" s="1"/>
      <c r="AO29" s="1"/>
      <c r="AP29" s="1"/>
      <c r="AQ29" s="1"/>
      <c r="AR29" s="1"/>
    </row>
    <row r="30" spans="1:44" x14ac:dyDescent="0.25">
      <c r="A30" s="54" t="s">
        <v>360</v>
      </c>
      <c r="B30" s="54"/>
      <c r="C30" s="106">
        <v>3.8904789848648147E-2</v>
      </c>
      <c r="D30" s="97"/>
      <c r="E30" s="106">
        <v>2.7431438700996319E-2</v>
      </c>
      <c r="F30" s="54"/>
      <c r="I30" s="93" t="s">
        <v>361</v>
      </c>
      <c r="J30" s="94">
        <v>239416</v>
      </c>
      <c r="K30" s="94">
        <v>172097</v>
      </c>
      <c r="L30" s="94">
        <v>301792</v>
      </c>
      <c r="M30" s="94">
        <v>281044</v>
      </c>
      <c r="N30" s="94">
        <v>252234</v>
      </c>
      <c r="O30" s="94">
        <v>264635</v>
      </c>
      <c r="P30" s="94">
        <v>213014</v>
      </c>
      <c r="Q30" s="94">
        <v>543370</v>
      </c>
      <c r="R30" s="94">
        <v>647285</v>
      </c>
      <c r="S30" s="94">
        <v>508757</v>
      </c>
      <c r="T30" s="94">
        <v>646312</v>
      </c>
      <c r="U30" s="94">
        <v>452252</v>
      </c>
      <c r="V30" s="94">
        <v>4522208</v>
      </c>
      <c r="W30" s="1"/>
      <c r="X30" s="1"/>
      <c r="Y30" s="89"/>
      <c r="Z30" s="95" t="s">
        <v>361</v>
      </c>
      <c r="AA30" s="94">
        <v>0</v>
      </c>
      <c r="AB30" s="94">
        <v>0</v>
      </c>
      <c r="AC30" s="94">
        <v>0</v>
      </c>
      <c r="AD30" s="94">
        <v>0</v>
      </c>
      <c r="AE30" s="94">
        <v>0</v>
      </c>
      <c r="AF30" s="94">
        <v>0</v>
      </c>
      <c r="AG30" s="94">
        <v>0</v>
      </c>
      <c r="AH30" s="94">
        <v>0</v>
      </c>
      <c r="AI30" s="94">
        <v>0</v>
      </c>
      <c r="AJ30" s="94">
        <v>0</v>
      </c>
      <c r="AK30" s="94">
        <v>0</v>
      </c>
      <c r="AL30" s="94">
        <v>0</v>
      </c>
      <c r="AM30" s="94">
        <v>0</v>
      </c>
      <c r="AN30" s="1"/>
      <c r="AO30" s="1"/>
      <c r="AP30" s="1"/>
      <c r="AQ30" s="1"/>
      <c r="AR30" s="1"/>
    </row>
    <row r="31" spans="1:44" x14ac:dyDescent="0.25">
      <c r="A31" s="54" t="s">
        <v>362</v>
      </c>
      <c r="B31" s="54"/>
      <c r="C31" s="106">
        <v>4.2795268833512999E-2</v>
      </c>
      <c r="D31" s="97"/>
      <c r="E31" s="106">
        <v>3.0174582571095954E-2</v>
      </c>
      <c r="F31" s="54"/>
      <c r="I31" s="93" t="s">
        <v>277</v>
      </c>
      <c r="J31" s="94">
        <v>0</v>
      </c>
      <c r="K31" s="94">
        <v>0</v>
      </c>
      <c r="L31" s="94">
        <v>0</v>
      </c>
      <c r="M31" s="94">
        <v>0</v>
      </c>
      <c r="N31" s="94">
        <v>0</v>
      </c>
      <c r="O31" s="94">
        <v>0</v>
      </c>
      <c r="P31" s="94">
        <v>0</v>
      </c>
      <c r="Q31" s="94">
        <v>0</v>
      </c>
      <c r="R31" s="94">
        <v>0</v>
      </c>
      <c r="S31" s="94">
        <v>0</v>
      </c>
      <c r="T31" s="94">
        <v>0</v>
      </c>
      <c r="U31" s="94">
        <v>0</v>
      </c>
      <c r="V31" s="94">
        <v>0</v>
      </c>
      <c r="W31" s="1"/>
      <c r="X31" s="1"/>
      <c r="Y31" s="89"/>
      <c r="Z31" s="95" t="s">
        <v>277</v>
      </c>
      <c r="AA31" s="94">
        <v>0</v>
      </c>
      <c r="AB31" s="94">
        <v>0</v>
      </c>
      <c r="AC31" s="94">
        <v>0</v>
      </c>
      <c r="AD31" s="94">
        <v>0</v>
      </c>
      <c r="AE31" s="94">
        <v>0</v>
      </c>
      <c r="AF31" s="94">
        <v>0</v>
      </c>
      <c r="AG31" s="94">
        <v>0</v>
      </c>
      <c r="AH31" s="94">
        <v>0</v>
      </c>
      <c r="AI31" s="94">
        <v>0</v>
      </c>
      <c r="AJ31" s="94">
        <v>0</v>
      </c>
      <c r="AK31" s="94">
        <v>0</v>
      </c>
      <c r="AL31" s="94">
        <v>0</v>
      </c>
      <c r="AM31" s="94">
        <v>0</v>
      </c>
      <c r="AN31" s="1"/>
      <c r="AO31" s="1"/>
      <c r="AP31" s="1"/>
      <c r="AQ31" s="1"/>
      <c r="AR31" s="1"/>
    </row>
    <row r="32" spans="1:44" x14ac:dyDescent="0.25">
      <c r="A32" s="54" t="s">
        <v>363</v>
      </c>
      <c r="B32" s="54"/>
      <c r="C32" s="97">
        <v>622.52904000000001</v>
      </c>
      <c r="D32" s="97"/>
      <c r="E32" s="97">
        <v>622.52904000000001</v>
      </c>
      <c r="F32" s="54"/>
      <c r="I32" s="93" t="s">
        <v>364</v>
      </c>
      <c r="J32" s="94">
        <v>0</v>
      </c>
      <c r="K32" s="94">
        <v>0</v>
      </c>
      <c r="L32" s="94">
        <v>0</v>
      </c>
      <c r="M32" s="94">
        <v>0</v>
      </c>
      <c r="N32" s="94">
        <v>0</v>
      </c>
      <c r="O32" s="94">
        <v>0</v>
      </c>
      <c r="P32" s="94">
        <v>0</v>
      </c>
      <c r="Q32" s="94">
        <v>0</v>
      </c>
      <c r="R32" s="94">
        <v>0</v>
      </c>
      <c r="S32" s="94">
        <v>0</v>
      </c>
      <c r="T32" s="94">
        <v>0</v>
      </c>
      <c r="U32" s="94">
        <v>0</v>
      </c>
      <c r="V32" s="94">
        <v>0</v>
      </c>
      <c r="W32" s="1"/>
      <c r="X32" s="1"/>
      <c r="Y32" s="89"/>
      <c r="Z32" s="95" t="s">
        <v>364</v>
      </c>
      <c r="AA32" s="94">
        <v>0</v>
      </c>
      <c r="AB32" s="94">
        <v>0</v>
      </c>
      <c r="AC32" s="94">
        <v>0</v>
      </c>
      <c r="AD32" s="94">
        <v>0</v>
      </c>
      <c r="AE32" s="94">
        <v>0</v>
      </c>
      <c r="AF32" s="94">
        <v>0</v>
      </c>
      <c r="AG32" s="94">
        <v>0</v>
      </c>
      <c r="AH32" s="94">
        <v>0</v>
      </c>
      <c r="AI32" s="94">
        <v>0</v>
      </c>
      <c r="AJ32" s="94">
        <v>0</v>
      </c>
      <c r="AK32" s="94">
        <v>0</v>
      </c>
      <c r="AL32" s="94">
        <v>0</v>
      </c>
      <c r="AM32" s="94">
        <v>0</v>
      </c>
      <c r="AN32" s="1"/>
      <c r="AO32" s="1"/>
      <c r="AP32" s="1"/>
      <c r="AQ32" s="1"/>
      <c r="AR32" s="1"/>
    </row>
    <row r="33" spans="1:44" x14ac:dyDescent="0.25">
      <c r="A33" s="54" t="s">
        <v>365</v>
      </c>
      <c r="B33" s="54"/>
      <c r="C33" s="97">
        <v>5</v>
      </c>
      <c r="D33" s="97"/>
      <c r="E33" s="97">
        <v>5</v>
      </c>
      <c r="F33" s="54"/>
      <c r="I33" s="93" t="s">
        <v>366</v>
      </c>
      <c r="J33" s="94">
        <v>653</v>
      </c>
      <c r="K33" s="94">
        <v>520</v>
      </c>
      <c r="L33" s="94">
        <v>634</v>
      </c>
      <c r="M33" s="94">
        <v>540</v>
      </c>
      <c r="N33" s="94">
        <v>1226</v>
      </c>
      <c r="O33" s="94">
        <v>641</v>
      </c>
      <c r="P33" s="94">
        <v>526</v>
      </c>
      <c r="Q33" s="94">
        <v>1823</v>
      </c>
      <c r="R33" s="94">
        <v>648</v>
      </c>
      <c r="S33" s="94">
        <v>430</v>
      </c>
      <c r="T33" s="94">
        <v>400</v>
      </c>
      <c r="U33" s="94">
        <v>313</v>
      </c>
      <c r="V33" s="94">
        <v>8354</v>
      </c>
      <c r="W33" s="1"/>
      <c r="X33" s="1"/>
      <c r="Y33" s="89"/>
      <c r="Z33" s="95" t="s">
        <v>366</v>
      </c>
      <c r="AA33" s="94">
        <v>17584.8</v>
      </c>
      <c r="AB33" s="94">
        <v>18931.2</v>
      </c>
      <c r="AC33" s="94">
        <v>18844</v>
      </c>
      <c r="AD33" s="94">
        <v>20195.2</v>
      </c>
      <c r="AE33" s="94">
        <v>22030.400000000001</v>
      </c>
      <c r="AF33" s="94">
        <v>14867.2</v>
      </c>
      <c r="AG33" s="94">
        <v>14330.5</v>
      </c>
      <c r="AH33" s="94">
        <v>20219.900000000001</v>
      </c>
      <c r="AI33" s="94">
        <v>17946.2</v>
      </c>
      <c r="AJ33" s="94">
        <v>19030.7</v>
      </c>
      <c r="AK33" s="94">
        <v>19698</v>
      </c>
      <c r="AL33" s="94">
        <v>19408.7</v>
      </c>
      <c r="AM33" s="94">
        <v>223086.8</v>
      </c>
      <c r="AN33" s="1"/>
      <c r="AO33" s="1"/>
      <c r="AP33" s="1"/>
      <c r="AQ33" s="1"/>
      <c r="AR33" s="1"/>
    </row>
    <row r="34" spans="1:44" ht="22.5" x14ac:dyDescent="0.25">
      <c r="A34" s="107" t="s">
        <v>367</v>
      </c>
      <c r="B34" s="108"/>
      <c r="C34" s="109">
        <f>C31*C33*C32</f>
        <v>133.20648811734384</v>
      </c>
      <c r="D34" s="110"/>
      <c r="E34" s="109">
        <f>E31*E33*E32</f>
        <v>93.922769601925481</v>
      </c>
      <c r="I34" s="93" t="s">
        <v>368</v>
      </c>
      <c r="J34" s="94">
        <v>0</v>
      </c>
      <c r="K34" s="94">
        <v>0</v>
      </c>
      <c r="L34" s="94">
        <v>0</v>
      </c>
      <c r="M34" s="94">
        <v>0</v>
      </c>
      <c r="N34" s="94">
        <v>0</v>
      </c>
      <c r="O34" s="94">
        <v>0</v>
      </c>
      <c r="P34" s="94">
        <v>0</v>
      </c>
      <c r="Q34" s="94">
        <v>0</v>
      </c>
      <c r="R34" s="94">
        <v>0</v>
      </c>
      <c r="S34" s="94">
        <v>0</v>
      </c>
      <c r="T34" s="94">
        <v>0</v>
      </c>
      <c r="U34" s="94">
        <v>0</v>
      </c>
      <c r="V34" s="94">
        <v>0</v>
      </c>
      <c r="W34" s="1"/>
      <c r="X34" s="1"/>
      <c r="Y34" s="89"/>
      <c r="Z34" s="95" t="s">
        <v>368</v>
      </c>
      <c r="AA34" s="94">
        <v>0</v>
      </c>
      <c r="AB34" s="94">
        <v>0</v>
      </c>
      <c r="AC34" s="94">
        <v>0</v>
      </c>
      <c r="AD34" s="94">
        <v>0</v>
      </c>
      <c r="AE34" s="94">
        <v>0</v>
      </c>
      <c r="AF34" s="94">
        <v>0</v>
      </c>
      <c r="AG34" s="94">
        <v>0</v>
      </c>
      <c r="AH34" s="94">
        <v>0</v>
      </c>
      <c r="AI34" s="94">
        <v>0</v>
      </c>
      <c r="AJ34" s="94">
        <v>0</v>
      </c>
      <c r="AK34" s="94">
        <v>0</v>
      </c>
      <c r="AL34" s="94">
        <v>0</v>
      </c>
      <c r="AM34" s="94">
        <v>0</v>
      </c>
      <c r="AN34" s="1"/>
      <c r="AO34" s="1"/>
      <c r="AP34" s="1"/>
      <c r="AQ34" s="1"/>
      <c r="AR34" s="1"/>
    </row>
    <row r="35" spans="1:44" ht="22.5" x14ac:dyDescent="0.25">
      <c r="A35" s="111" t="s">
        <v>369</v>
      </c>
      <c r="B35" s="112">
        <f>AVERAGE(C34,E34)</f>
        <v>113.56462885963467</v>
      </c>
      <c r="C35" s="110"/>
      <c r="D35" s="110"/>
      <c r="E35" s="110"/>
      <c r="I35" s="93" t="s">
        <v>370</v>
      </c>
      <c r="J35" s="94">
        <v>7612</v>
      </c>
      <c r="K35" s="94">
        <v>2041</v>
      </c>
      <c r="L35" s="94">
        <v>588</v>
      </c>
      <c r="M35" s="94">
        <v>-898</v>
      </c>
      <c r="N35" s="94">
        <v>2664</v>
      </c>
      <c r="O35" s="94">
        <v>-747</v>
      </c>
      <c r="P35" s="94">
        <v>0</v>
      </c>
      <c r="Q35" s="94">
        <v>0</v>
      </c>
      <c r="R35" s="94">
        <v>3287</v>
      </c>
      <c r="S35" s="94">
        <v>-5801</v>
      </c>
      <c r="T35" s="94">
        <v>0</v>
      </c>
      <c r="U35" s="94">
        <v>208</v>
      </c>
      <c r="V35" s="94">
        <v>8954</v>
      </c>
      <c r="W35" s="1"/>
      <c r="X35" s="1"/>
      <c r="Y35" s="89"/>
      <c r="Z35" s="95" t="s">
        <v>370</v>
      </c>
      <c r="AA35" s="94">
        <v>0</v>
      </c>
      <c r="AB35" s="94">
        <v>0</v>
      </c>
      <c r="AC35" s="94">
        <v>0</v>
      </c>
      <c r="AD35" s="94">
        <v>0</v>
      </c>
      <c r="AE35" s="94">
        <v>0</v>
      </c>
      <c r="AF35" s="94">
        <v>0</v>
      </c>
      <c r="AG35" s="94">
        <v>0</v>
      </c>
      <c r="AH35" s="94">
        <v>0</v>
      </c>
      <c r="AI35" s="94">
        <v>0</v>
      </c>
      <c r="AJ35" s="94">
        <v>0</v>
      </c>
      <c r="AK35" s="94">
        <v>0</v>
      </c>
      <c r="AL35" s="94">
        <v>0</v>
      </c>
      <c r="AM35" s="94">
        <v>0</v>
      </c>
      <c r="AN35" s="1"/>
      <c r="AO35" s="1"/>
      <c r="AP35" s="1"/>
      <c r="AQ35" s="1"/>
      <c r="AR35" s="1"/>
    </row>
    <row r="36" spans="1:44" ht="15.75" thickBot="1" x14ac:dyDescent="0.3">
      <c r="I36" s="90"/>
      <c r="J36" s="103">
        <v>2178210</v>
      </c>
      <c r="K36" s="104">
        <v>1947986</v>
      </c>
      <c r="L36" s="104">
        <v>2248260</v>
      </c>
      <c r="M36" s="104">
        <v>1860044</v>
      </c>
      <c r="N36" s="104">
        <v>1307003</v>
      </c>
      <c r="O36" s="104">
        <v>1694170</v>
      </c>
      <c r="P36" s="104">
        <v>2312442</v>
      </c>
      <c r="Q36" s="104">
        <v>2659544</v>
      </c>
      <c r="R36" s="104">
        <v>2071320</v>
      </c>
      <c r="S36" s="104">
        <v>2232042</v>
      </c>
      <c r="T36" s="104">
        <v>2506375</v>
      </c>
      <c r="U36" s="104">
        <v>2588319</v>
      </c>
      <c r="V36" s="104">
        <v>25605715</v>
      </c>
      <c r="W36" s="1"/>
      <c r="X36" s="1"/>
      <c r="Y36" s="89"/>
      <c r="Z36" s="91"/>
      <c r="AA36" s="103">
        <v>1598010.2</v>
      </c>
      <c r="AB36" s="104">
        <v>1423873.6</v>
      </c>
      <c r="AC36" s="104">
        <v>1613866.2</v>
      </c>
      <c r="AD36" s="104">
        <v>1647258.8</v>
      </c>
      <c r="AE36" s="104">
        <v>1645178</v>
      </c>
      <c r="AF36" s="104">
        <v>1251355.8999999999</v>
      </c>
      <c r="AG36" s="104">
        <v>1157331.3</v>
      </c>
      <c r="AH36" s="104">
        <v>1386157.3</v>
      </c>
      <c r="AI36" s="104">
        <v>1745199.6</v>
      </c>
      <c r="AJ36" s="104">
        <v>1717702</v>
      </c>
      <c r="AK36" s="104">
        <v>1764378.8</v>
      </c>
      <c r="AL36" s="104">
        <v>1869241.5</v>
      </c>
      <c r="AM36" s="104">
        <v>18819553.199999999</v>
      </c>
      <c r="AN36" s="1"/>
      <c r="AO36" s="1"/>
      <c r="AP36" s="1"/>
      <c r="AQ36" s="1"/>
      <c r="AR36" s="1"/>
    </row>
    <row r="37" spans="1:44" ht="19.5" thickTop="1" x14ac:dyDescent="0.3">
      <c r="A37" s="113" t="s">
        <v>371</v>
      </c>
      <c r="I37" s="90"/>
      <c r="J37" s="105"/>
      <c r="K37" s="105"/>
      <c r="L37" s="105"/>
      <c r="M37" s="105"/>
      <c r="N37" s="105"/>
      <c r="O37" s="105"/>
      <c r="P37" s="105"/>
      <c r="Q37" s="105"/>
      <c r="R37" s="105"/>
      <c r="S37" s="105"/>
      <c r="T37" s="105"/>
      <c r="U37" s="105"/>
      <c r="V37" s="105"/>
      <c r="W37" s="1"/>
      <c r="X37" s="1"/>
      <c r="Y37" s="89"/>
      <c r="Z37" s="91"/>
      <c r="AA37" s="105"/>
      <c r="AB37" s="105"/>
      <c r="AC37" s="105"/>
      <c r="AD37" s="105"/>
      <c r="AE37" s="105"/>
      <c r="AF37" s="105"/>
      <c r="AG37" s="105"/>
      <c r="AH37" s="105"/>
      <c r="AI37" s="105"/>
      <c r="AJ37" s="105"/>
      <c r="AK37" s="105"/>
      <c r="AL37" s="105"/>
      <c r="AM37" s="105"/>
      <c r="AN37" s="1"/>
      <c r="AO37" s="1"/>
      <c r="AP37" s="1"/>
      <c r="AQ37" s="1"/>
      <c r="AR37" s="1"/>
    </row>
    <row r="38" spans="1:44" x14ac:dyDescent="0.25">
      <c r="C38" s="52" t="s">
        <v>126</v>
      </c>
      <c r="D38" s="52"/>
      <c r="E38" s="52" t="s">
        <v>372</v>
      </c>
      <c r="F38" s="52" t="s">
        <v>373</v>
      </c>
      <c r="I38" s="90"/>
      <c r="J38" s="114"/>
      <c r="K38" s="114"/>
      <c r="L38" s="114"/>
      <c r="M38" s="114"/>
      <c r="N38" s="114"/>
      <c r="O38" s="114"/>
      <c r="P38" s="114"/>
      <c r="Q38" s="114"/>
      <c r="R38" s="114"/>
      <c r="S38" s="114"/>
      <c r="T38" s="114"/>
      <c r="U38" s="114"/>
      <c r="V38" s="114"/>
      <c r="W38" s="1"/>
      <c r="X38" s="1"/>
      <c r="Y38" s="89"/>
      <c r="Z38" s="91"/>
      <c r="AA38" s="114"/>
      <c r="AB38" s="114"/>
      <c r="AC38" s="114"/>
      <c r="AD38" s="114"/>
      <c r="AE38" s="114"/>
      <c r="AF38" s="114"/>
      <c r="AG38" s="114"/>
      <c r="AH38" s="114"/>
      <c r="AI38" s="114"/>
      <c r="AJ38" s="114"/>
      <c r="AK38" s="114"/>
      <c r="AL38" s="114"/>
      <c r="AM38" s="114"/>
      <c r="AN38" s="1"/>
      <c r="AO38" s="1"/>
      <c r="AP38" s="1"/>
      <c r="AQ38" s="1"/>
      <c r="AR38" s="1"/>
    </row>
    <row r="39" spans="1:44" x14ac:dyDescent="0.25">
      <c r="C39" t="s">
        <v>374</v>
      </c>
      <c r="E39" t="s">
        <v>374</v>
      </c>
      <c r="F39" t="s">
        <v>374</v>
      </c>
      <c r="I39" s="488" t="s">
        <v>375</v>
      </c>
      <c r="J39" s="489"/>
      <c r="K39" s="92"/>
      <c r="L39" s="92"/>
      <c r="M39" s="92"/>
      <c r="N39" s="92"/>
      <c r="O39" s="92"/>
      <c r="P39" s="92"/>
      <c r="Q39" s="92"/>
      <c r="R39" s="92"/>
      <c r="S39" s="92"/>
      <c r="T39" s="92"/>
      <c r="U39" s="92"/>
      <c r="V39" s="92"/>
      <c r="W39" s="1"/>
      <c r="X39" s="1"/>
      <c r="Y39" s="89"/>
      <c r="Z39" s="91"/>
      <c r="AA39" s="114"/>
      <c r="AB39" s="114"/>
      <c r="AC39" s="114"/>
      <c r="AD39" s="114"/>
      <c r="AE39" s="114"/>
      <c r="AF39" s="114"/>
      <c r="AG39" s="114"/>
      <c r="AH39" s="114"/>
      <c r="AI39" s="114"/>
      <c r="AJ39" s="114"/>
      <c r="AK39" s="114"/>
      <c r="AL39" s="114"/>
      <c r="AM39" s="114"/>
      <c r="AN39" s="1"/>
      <c r="AO39" s="1"/>
      <c r="AP39" s="1"/>
      <c r="AQ39" s="1"/>
      <c r="AR39" s="1"/>
    </row>
    <row r="40" spans="1:44" x14ac:dyDescent="0.25">
      <c r="A40" t="s">
        <v>376</v>
      </c>
      <c r="C40" s="115">
        <f>C31</f>
        <v>4.2795268833512999E-2</v>
      </c>
      <c r="E40" s="115">
        <f>E31</f>
        <v>3.0174582571095954E-2</v>
      </c>
      <c r="F40" s="115">
        <f>AVERAGE(C40:E40)</f>
        <v>3.648492570230448E-2</v>
      </c>
      <c r="I40" s="90"/>
      <c r="J40" s="92" t="s">
        <v>334</v>
      </c>
      <c r="K40" s="92" t="s">
        <v>335</v>
      </c>
      <c r="L40" s="92" t="s">
        <v>336</v>
      </c>
      <c r="M40" s="92" t="s">
        <v>337</v>
      </c>
      <c r="N40" s="92" t="s">
        <v>338</v>
      </c>
      <c r="O40" s="92" t="s">
        <v>339</v>
      </c>
      <c r="P40" s="92" t="s">
        <v>340</v>
      </c>
      <c r="Q40" s="92" t="s">
        <v>341</v>
      </c>
      <c r="R40" s="92" t="s">
        <v>342</v>
      </c>
      <c r="S40" s="92" t="s">
        <v>343</v>
      </c>
      <c r="T40" s="92" t="s">
        <v>344</v>
      </c>
      <c r="U40" s="92" t="s">
        <v>345</v>
      </c>
      <c r="V40" s="92">
        <v>2013</v>
      </c>
      <c r="W40" s="1"/>
      <c r="X40" s="1"/>
      <c r="Y40" s="89"/>
      <c r="Z40" s="488" t="s">
        <v>375</v>
      </c>
      <c r="AA40" s="489"/>
      <c r="AB40" s="92"/>
      <c r="AC40" s="92"/>
      <c r="AD40" s="92"/>
      <c r="AE40" s="92"/>
      <c r="AF40" s="92"/>
      <c r="AG40" s="92"/>
      <c r="AH40" s="92"/>
      <c r="AI40" s="92"/>
      <c r="AJ40" s="92"/>
      <c r="AK40" s="92"/>
      <c r="AL40" s="92"/>
      <c r="AM40" s="92"/>
      <c r="AN40" s="1"/>
      <c r="AO40" s="1"/>
      <c r="AP40" s="1"/>
      <c r="AQ40" s="1"/>
      <c r="AR40" s="1"/>
    </row>
    <row r="41" spans="1:44" x14ac:dyDescent="0.25">
      <c r="A41" t="s">
        <v>377</v>
      </c>
      <c r="C41" s="58">
        <f>E14</f>
        <v>8.0804099329917223E-3</v>
      </c>
      <c r="E41" s="58">
        <f>E13</f>
        <v>6.897910918407568E-3</v>
      </c>
      <c r="F41" s="58">
        <f>AVERAGE(C41:E41)</f>
        <v>7.4891604256996456E-3</v>
      </c>
      <c r="I41" s="93" t="s">
        <v>346</v>
      </c>
      <c r="J41" s="94">
        <v>23810691</v>
      </c>
      <c r="K41" s="94">
        <v>24084700</v>
      </c>
      <c r="L41" s="94">
        <v>24323592</v>
      </c>
      <c r="M41" s="94">
        <v>24575690</v>
      </c>
      <c r="N41" s="94">
        <v>24756082</v>
      </c>
      <c r="O41" s="94">
        <v>24829724</v>
      </c>
      <c r="P41" s="94">
        <v>24957914</v>
      </c>
      <c r="Q41" s="94">
        <v>25204679</v>
      </c>
      <c r="R41" s="94">
        <v>25449521</v>
      </c>
      <c r="S41" s="94">
        <v>25597738</v>
      </c>
      <c r="T41" s="94">
        <v>25889393</v>
      </c>
      <c r="U41" s="94">
        <v>26208683</v>
      </c>
      <c r="V41" s="94">
        <v>23810691</v>
      </c>
      <c r="W41" s="1"/>
      <c r="X41" s="1"/>
      <c r="Y41" s="89"/>
      <c r="Z41" s="91"/>
      <c r="AA41" s="92" t="s">
        <v>334</v>
      </c>
      <c r="AB41" s="92" t="s">
        <v>335</v>
      </c>
      <c r="AC41" s="92" t="s">
        <v>336</v>
      </c>
      <c r="AD41" s="92" t="s">
        <v>337</v>
      </c>
      <c r="AE41" s="92" t="s">
        <v>338</v>
      </c>
      <c r="AF41" s="92" t="s">
        <v>339</v>
      </c>
      <c r="AG41" s="92" t="s">
        <v>340</v>
      </c>
      <c r="AH41" s="92" t="s">
        <v>341</v>
      </c>
      <c r="AI41" s="92" t="s">
        <v>342</v>
      </c>
      <c r="AJ41" s="92" t="s">
        <v>343</v>
      </c>
      <c r="AK41" s="92" t="s">
        <v>344</v>
      </c>
      <c r="AL41" s="92" t="s">
        <v>345</v>
      </c>
      <c r="AM41" s="92">
        <v>2013</v>
      </c>
      <c r="AN41" s="1"/>
      <c r="AO41" s="1"/>
      <c r="AP41" s="1"/>
      <c r="AQ41" s="1"/>
      <c r="AR41" s="1"/>
    </row>
    <row r="42" spans="1:44" ht="22.5" x14ac:dyDescent="0.25">
      <c r="A42" s="116" t="s">
        <v>378</v>
      </c>
      <c r="B42" s="116"/>
      <c r="C42" s="117">
        <f>C40-C41</f>
        <v>3.4714858900521277E-2</v>
      </c>
      <c r="D42" s="116"/>
      <c r="E42" s="117">
        <f>E40-E41</f>
        <v>2.3276671652688385E-2</v>
      </c>
      <c r="F42" s="117">
        <f>F40-F41</f>
        <v>2.8995765276604836E-2</v>
      </c>
      <c r="I42" s="93" t="s">
        <v>348</v>
      </c>
      <c r="J42" s="94">
        <v>220</v>
      </c>
      <c r="K42" s="94">
        <v>0</v>
      </c>
      <c r="L42" s="94">
        <v>0</v>
      </c>
      <c r="M42" s="94">
        <v>0</v>
      </c>
      <c r="N42" s="94">
        <v>0</v>
      </c>
      <c r="O42" s="94">
        <v>457</v>
      </c>
      <c r="P42" s="94">
        <v>0</v>
      </c>
      <c r="Q42" s="94">
        <v>0</v>
      </c>
      <c r="R42" s="94">
        <v>0</v>
      </c>
      <c r="S42" s="94">
        <v>4</v>
      </c>
      <c r="T42" s="94">
        <v>0</v>
      </c>
      <c r="U42" s="94">
        <v>0</v>
      </c>
      <c r="V42" s="94">
        <v>681</v>
      </c>
      <c r="W42" s="1"/>
      <c r="X42" s="1"/>
      <c r="Y42" s="89"/>
      <c r="Z42" s="95" t="s">
        <v>346</v>
      </c>
      <c r="AA42" s="94">
        <v>49740058</v>
      </c>
      <c r="AB42" s="94">
        <v>49925849</v>
      </c>
      <c r="AC42" s="94">
        <v>50097472</v>
      </c>
      <c r="AD42" s="94">
        <v>50284813</v>
      </c>
      <c r="AE42" s="94">
        <v>50467868</v>
      </c>
      <c r="AF42" s="94">
        <v>50656655</v>
      </c>
      <c r="AG42" s="94">
        <v>50802600</v>
      </c>
      <c r="AH42" s="94">
        <v>50938608</v>
      </c>
      <c r="AI42" s="94">
        <v>51095949</v>
      </c>
      <c r="AJ42" s="94">
        <v>51292645</v>
      </c>
      <c r="AK42" s="94">
        <v>51483152</v>
      </c>
      <c r="AL42" s="94">
        <v>51698908</v>
      </c>
      <c r="AM42" s="94">
        <v>49740058</v>
      </c>
      <c r="AN42" s="1"/>
      <c r="AO42" s="1"/>
      <c r="AP42" s="1"/>
      <c r="AQ42" s="1"/>
      <c r="AR42" s="1"/>
    </row>
    <row r="43" spans="1:44" x14ac:dyDescent="0.25">
      <c r="A43" t="s">
        <v>392</v>
      </c>
      <c r="C43" s="86">
        <f>C42*2000*454/1000</f>
        <v>31.521091881673321</v>
      </c>
      <c r="E43" s="86">
        <f>E42*2000*454/1000</f>
        <v>21.135217860641053</v>
      </c>
      <c r="F43" s="86">
        <f>F42*2000*454/1000</f>
        <v>26.328154871157192</v>
      </c>
      <c r="I43" s="93" t="s">
        <v>350</v>
      </c>
      <c r="J43" s="94">
        <v>375488</v>
      </c>
      <c r="K43" s="94">
        <v>344912</v>
      </c>
      <c r="L43" s="94">
        <v>378350</v>
      </c>
      <c r="M43" s="94">
        <v>307185</v>
      </c>
      <c r="N43" s="94">
        <v>204396</v>
      </c>
      <c r="O43" s="94">
        <v>278065</v>
      </c>
      <c r="P43" s="94">
        <v>408236</v>
      </c>
      <c r="Q43" s="94">
        <v>411241</v>
      </c>
      <c r="R43" s="94">
        <v>276210</v>
      </c>
      <c r="S43" s="94">
        <v>336224</v>
      </c>
      <c r="T43" s="94">
        <v>361704</v>
      </c>
      <c r="U43" s="94">
        <v>415364</v>
      </c>
      <c r="V43" s="94">
        <v>4097375</v>
      </c>
      <c r="W43" s="1"/>
      <c r="X43" s="402">
        <v>4097375</v>
      </c>
      <c r="Y43" s="89" t="s">
        <v>379</v>
      </c>
      <c r="Z43" s="95" t="s">
        <v>348</v>
      </c>
      <c r="AA43" s="94">
        <v>0</v>
      </c>
      <c r="AB43" s="94">
        <v>0</v>
      </c>
      <c r="AC43" s="94">
        <v>0</v>
      </c>
      <c r="AD43" s="94">
        <v>0</v>
      </c>
      <c r="AE43" s="94">
        <v>0</v>
      </c>
      <c r="AF43" s="94">
        <v>0</v>
      </c>
      <c r="AG43" s="94">
        <v>0</v>
      </c>
      <c r="AH43" s="94">
        <v>0</v>
      </c>
      <c r="AI43" s="94">
        <v>0</v>
      </c>
      <c r="AJ43" s="94">
        <v>0</v>
      </c>
      <c r="AK43" s="94">
        <v>0</v>
      </c>
      <c r="AL43" s="94">
        <v>0</v>
      </c>
      <c r="AM43" s="94">
        <v>0</v>
      </c>
      <c r="AN43" s="1"/>
      <c r="AO43" s="1"/>
      <c r="AP43" s="1"/>
      <c r="AQ43" s="1"/>
      <c r="AR43" s="1"/>
    </row>
    <row r="44" spans="1:44" x14ac:dyDescent="0.25">
      <c r="I44" s="90"/>
      <c r="J44" s="100">
        <v>24186399</v>
      </c>
      <c r="K44" s="100">
        <v>24429612</v>
      </c>
      <c r="L44" s="100">
        <v>24701942</v>
      </c>
      <c r="M44" s="100">
        <v>24882875</v>
      </c>
      <c r="N44" s="100">
        <v>24960478</v>
      </c>
      <c r="O44" s="100">
        <v>25108246</v>
      </c>
      <c r="P44" s="100">
        <v>25366150</v>
      </c>
      <c r="Q44" s="100">
        <v>25615920</v>
      </c>
      <c r="R44" s="100">
        <v>25725731</v>
      </c>
      <c r="S44" s="100">
        <v>25933966</v>
      </c>
      <c r="T44" s="100">
        <v>26251097</v>
      </c>
      <c r="U44" s="100">
        <v>26624047</v>
      </c>
      <c r="V44" s="100">
        <v>27908747</v>
      </c>
      <c r="W44" s="1"/>
      <c r="X44" s="1"/>
      <c r="Y44" s="89"/>
      <c r="Z44" s="95" t="s">
        <v>350</v>
      </c>
      <c r="AA44" s="94">
        <v>234683</v>
      </c>
      <c r="AB44" s="94">
        <v>216786</v>
      </c>
      <c r="AC44" s="94">
        <v>236641</v>
      </c>
      <c r="AD44" s="94">
        <v>231227</v>
      </c>
      <c r="AE44" s="94">
        <v>238467</v>
      </c>
      <c r="AF44" s="94">
        <v>184351</v>
      </c>
      <c r="AG44" s="94">
        <v>171799</v>
      </c>
      <c r="AH44" s="94">
        <v>198746</v>
      </c>
      <c r="AI44" s="94">
        <v>248458</v>
      </c>
      <c r="AJ44" s="94">
        <v>240640</v>
      </c>
      <c r="AK44" s="94">
        <v>272533</v>
      </c>
      <c r="AL44" s="94">
        <v>273299</v>
      </c>
      <c r="AM44" s="94">
        <v>2747630</v>
      </c>
      <c r="AN44" s="1"/>
      <c r="AO44" s="99">
        <v>2747630</v>
      </c>
      <c r="AP44" s="1" t="s">
        <v>379</v>
      </c>
      <c r="AQ44" s="1"/>
      <c r="AR44" s="1"/>
    </row>
    <row r="45" spans="1:44" ht="18.75" x14ac:dyDescent="0.3">
      <c r="A45" s="57" t="s">
        <v>380</v>
      </c>
      <c r="I45" s="93" t="s">
        <v>355</v>
      </c>
      <c r="J45" s="94">
        <v>24084700</v>
      </c>
      <c r="K45" s="94">
        <v>24323592</v>
      </c>
      <c r="L45" s="94">
        <v>24575690</v>
      </c>
      <c r="M45" s="94">
        <v>24756082</v>
      </c>
      <c r="N45" s="94">
        <v>24829724</v>
      </c>
      <c r="O45" s="94">
        <v>24957914</v>
      </c>
      <c r="P45" s="94">
        <v>25204679</v>
      </c>
      <c r="Q45" s="94">
        <v>25449521</v>
      </c>
      <c r="R45" s="94">
        <v>25597738</v>
      </c>
      <c r="S45" s="94">
        <v>25889393</v>
      </c>
      <c r="T45" s="94">
        <v>26208683</v>
      </c>
      <c r="U45" s="94">
        <v>27245484</v>
      </c>
      <c r="V45" s="94">
        <v>27245484</v>
      </c>
      <c r="W45" s="1"/>
      <c r="X45" s="1"/>
      <c r="Y45" s="89"/>
      <c r="Z45" s="91"/>
      <c r="AA45" s="100">
        <v>49974741</v>
      </c>
      <c r="AB45" s="100">
        <v>50142635</v>
      </c>
      <c r="AC45" s="100">
        <v>50334113</v>
      </c>
      <c r="AD45" s="100">
        <v>50516040</v>
      </c>
      <c r="AE45" s="100">
        <v>50706335</v>
      </c>
      <c r="AF45" s="100">
        <v>50841006</v>
      </c>
      <c r="AG45" s="100">
        <v>50974399</v>
      </c>
      <c r="AH45" s="100">
        <v>51137354</v>
      </c>
      <c r="AI45" s="100">
        <v>51344407</v>
      </c>
      <c r="AJ45" s="100">
        <v>51533285</v>
      </c>
      <c r="AK45" s="100">
        <v>51755685</v>
      </c>
      <c r="AL45" s="100">
        <v>51972207</v>
      </c>
      <c r="AM45" s="100">
        <v>52487688</v>
      </c>
      <c r="AN45" s="1"/>
      <c r="AO45" s="1"/>
      <c r="AP45" s="1"/>
      <c r="AQ45" s="1"/>
      <c r="AR45" s="1"/>
    </row>
    <row r="46" spans="1:44" ht="23.25" thickBot="1" x14ac:dyDescent="0.35">
      <c r="C46" s="118" t="s">
        <v>126</v>
      </c>
      <c r="D46" s="118"/>
      <c r="E46" s="118" t="s">
        <v>372</v>
      </c>
      <c r="F46" s="118" t="s">
        <v>127</v>
      </c>
      <c r="I46" s="90"/>
      <c r="J46" s="103">
        <v>101699</v>
      </c>
      <c r="K46" s="104">
        <v>106020</v>
      </c>
      <c r="L46" s="104">
        <v>126252</v>
      </c>
      <c r="M46" s="104">
        <v>126793</v>
      </c>
      <c r="N46" s="104">
        <v>130754</v>
      </c>
      <c r="O46" s="104">
        <v>150332</v>
      </c>
      <c r="P46" s="104">
        <v>161471</v>
      </c>
      <c r="Q46" s="104">
        <v>166399</v>
      </c>
      <c r="R46" s="104">
        <v>127993</v>
      </c>
      <c r="S46" s="104">
        <v>44573</v>
      </c>
      <c r="T46" s="104">
        <v>42414</v>
      </c>
      <c r="U46" s="104">
        <v>-621437</v>
      </c>
      <c r="V46" s="104">
        <v>663263</v>
      </c>
      <c r="W46" s="1"/>
      <c r="X46" s="1"/>
      <c r="Y46" s="89"/>
      <c r="Z46" s="95" t="s">
        <v>355</v>
      </c>
      <c r="AA46" s="94">
        <v>49925849</v>
      </c>
      <c r="AB46" s="94">
        <v>50097472</v>
      </c>
      <c r="AC46" s="94">
        <v>50284813</v>
      </c>
      <c r="AD46" s="94">
        <v>50467868</v>
      </c>
      <c r="AE46" s="94">
        <v>50656655</v>
      </c>
      <c r="AF46" s="94">
        <v>50802600</v>
      </c>
      <c r="AG46" s="94">
        <v>50938608</v>
      </c>
      <c r="AH46" s="94">
        <v>51095949</v>
      </c>
      <c r="AI46" s="94">
        <v>51292645</v>
      </c>
      <c r="AJ46" s="94">
        <v>51483152</v>
      </c>
      <c r="AK46" s="94">
        <v>51698908</v>
      </c>
      <c r="AL46" s="94">
        <v>51915270</v>
      </c>
      <c r="AM46" s="94">
        <v>51915270</v>
      </c>
      <c r="AN46" s="1"/>
      <c r="AO46" s="1"/>
      <c r="AP46" s="1"/>
      <c r="AQ46" s="1"/>
      <c r="AR46" s="1"/>
    </row>
    <row r="47" spans="1:44" ht="16.5" thickTop="1" thickBot="1" x14ac:dyDescent="0.3">
      <c r="C47" t="s">
        <v>381</v>
      </c>
      <c r="E47" t="s">
        <v>381</v>
      </c>
      <c r="F47" t="s">
        <v>381</v>
      </c>
      <c r="I47" s="90"/>
      <c r="J47" s="105"/>
      <c r="K47" s="105"/>
      <c r="L47" s="105"/>
      <c r="M47" s="105"/>
      <c r="N47" s="105"/>
      <c r="O47" s="105"/>
      <c r="P47" s="105"/>
      <c r="Q47" s="105"/>
      <c r="R47" s="105"/>
      <c r="S47" s="105"/>
      <c r="T47" s="105"/>
      <c r="U47" s="105"/>
      <c r="V47" s="105"/>
      <c r="W47" s="1"/>
      <c r="X47" s="1"/>
      <c r="Y47" s="89"/>
      <c r="Z47" s="91"/>
      <c r="AA47" s="103">
        <v>48892</v>
      </c>
      <c r="AB47" s="104">
        <v>45163</v>
      </c>
      <c r="AC47" s="104">
        <v>49300</v>
      </c>
      <c r="AD47" s="104">
        <v>48172</v>
      </c>
      <c r="AE47" s="104">
        <v>49680</v>
      </c>
      <c r="AF47" s="104">
        <v>38406</v>
      </c>
      <c r="AG47" s="104">
        <v>35791</v>
      </c>
      <c r="AH47" s="104">
        <v>41405</v>
      </c>
      <c r="AI47" s="104">
        <v>51762</v>
      </c>
      <c r="AJ47" s="104">
        <v>50133</v>
      </c>
      <c r="AK47" s="104">
        <v>56777</v>
      </c>
      <c r="AL47" s="104">
        <v>56937</v>
      </c>
      <c r="AM47" s="104">
        <v>572418</v>
      </c>
      <c r="AN47" s="1"/>
      <c r="AO47" s="1" t="s">
        <v>382</v>
      </c>
      <c r="AP47" s="1"/>
      <c r="AQ47" s="1"/>
      <c r="AR47" s="1"/>
    </row>
    <row r="48" spans="1:44" ht="15.75" thickTop="1" x14ac:dyDescent="0.25">
      <c r="A48" t="s">
        <v>383</v>
      </c>
      <c r="C48" s="115">
        <f>C42</f>
        <v>3.4714858900521277E-2</v>
      </c>
      <c r="E48" s="115">
        <f>E42</f>
        <v>2.3276671652688385E-2</v>
      </c>
      <c r="F48" s="115">
        <f>AVERAGE(C48:E48)</f>
        <v>2.8995765276604829E-2</v>
      </c>
      <c r="I48" s="93" t="s">
        <v>359</v>
      </c>
      <c r="J48" s="94">
        <v>0</v>
      </c>
      <c r="K48" s="94">
        <v>0</v>
      </c>
      <c r="L48" s="94">
        <v>0</v>
      </c>
      <c r="M48" s="94">
        <v>0</v>
      </c>
      <c r="N48" s="94">
        <v>0</v>
      </c>
      <c r="O48" s="94">
        <v>0</v>
      </c>
      <c r="P48" s="94">
        <v>0</v>
      </c>
      <c r="Q48" s="94">
        <v>0</v>
      </c>
      <c r="R48" s="94">
        <v>0</v>
      </c>
      <c r="S48" s="94">
        <v>0</v>
      </c>
      <c r="T48" s="94">
        <v>0</v>
      </c>
      <c r="U48" s="94">
        <v>0</v>
      </c>
      <c r="V48" s="94">
        <v>0</v>
      </c>
      <c r="W48" s="1"/>
      <c r="X48" s="1" t="s">
        <v>384</v>
      </c>
      <c r="Y48" s="89"/>
      <c r="Z48" s="91"/>
      <c r="AA48" s="105"/>
      <c r="AB48" s="105"/>
      <c r="AC48" s="105"/>
      <c r="AD48" s="105"/>
      <c r="AE48" s="105"/>
      <c r="AF48" s="105"/>
      <c r="AG48" s="105"/>
      <c r="AH48" s="105"/>
      <c r="AI48" s="105"/>
      <c r="AJ48" s="105"/>
      <c r="AK48" s="105"/>
      <c r="AL48" s="105"/>
      <c r="AM48" s="105"/>
      <c r="AN48" s="1"/>
      <c r="AO48" s="1">
        <v>5.0938388000000001E-2</v>
      </c>
      <c r="AP48" s="1" t="s">
        <v>385</v>
      </c>
      <c r="AQ48" s="1"/>
      <c r="AR48" s="1"/>
    </row>
    <row r="49" spans="1:44" ht="22.5" x14ac:dyDescent="0.25">
      <c r="A49" s="54" t="s">
        <v>363</v>
      </c>
      <c r="B49" s="54"/>
      <c r="C49" s="97">
        <v>645</v>
      </c>
      <c r="D49" s="97"/>
      <c r="E49" s="97">
        <v>645</v>
      </c>
      <c r="F49" s="119">
        <f>E49</f>
        <v>645</v>
      </c>
      <c r="I49" s="93" t="s">
        <v>361</v>
      </c>
      <c r="J49" s="94">
        <v>45880</v>
      </c>
      <c r="K49" s="94">
        <v>73473</v>
      </c>
      <c r="L49" s="94">
        <v>87218</v>
      </c>
      <c r="M49" s="94">
        <v>94695</v>
      </c>
      <c r="N49" s="94">
        <v>130754</v>
      </c>
      <c r="O49" s="94">
        <v>109732</v>
      </c>
      <c r="P49" s="94">
        <v>137166</v>
      </c>
      <c r="Q49" s="94">
        <v>146830</v>
      </c>
      <c r="R49" s="94">
        <v>97881</v>
      </c>
      <c r="S49" s="94">
        <v>18182</v>
      </c>
      <c r="T49" s="94">
        <v>0</v>
      </c>
      <c r="U49" s="94">
        <v>0</v>
      </c>
      <c r="V49" s="94">
        <v>941811</v>
      </c>
      <c r="W49" s="1"/>
      <c r="X49" s="1">
        <v>4.1617069E-2</v>
      </c>
      <c r="Y49" s="89" t="s">
        <v>386</v>
      </c>
      <c r="Z49" s="95" t="s">
        <v>359</v>
      </c>
      <c r="AA49" s="94">
        <v>0</v>
      </c>
      <c r="AB49" s="94">
        <v>0</v>
      </c>
      <c r="AC49" s="94">
        <v>0</v>
      </c>
      <c r="AD49" s="94">
        <v>0</v>
      </c>
      <c r="AE49" s="94">
        <v>0</v>
      </c>
      <c r="AF49" s="94">
        <v>0</v>
      </c>
      <c r="AG49" s="94">
        <v>0</v>
      </c>
      <c r="AH49" s="94">
        <v>0</v>
      </c>
      <c r="AI49" s="94">
        <v>0</v>
      </c>
      <c r="AJ49" s="94">
        <v>0</v>
      </c>
      <c r="AK49" s="94">
        <v>0</v>
      </c>
      <c r="AL49" s="94">
        <v>0</v>
      </c>
      <c r="AM49" s="94">
        <v>0</v>
      </c>
      <c r="AN49" s="1"/>
      <c r="AO49" s="1"/>
      <c r="AP49" s="1"/>
      <c r="AQ49" s="1"/>
      <c r="AR49" s="1"/>
    </row>
    <row r="50" spans="1:44" x14ac:dyDescent="0.25">
      <c r="A50" s="54" t="s">
        <v>365</v>
      </c>
      <c r="B50" s="54"/>
      <c r="C50" s="97">
        <v>5</v>
      </c>
      <c r="D50" s="97"/>
      <c r="E50" s="97">
        <v>5</v>
      </c>
      <c r="F50" s="119">
        <f>E50</f>
        <v>5</v>
      </c>
      <c r="I50" s="93" t="s">
        <v>277</v>
      </c>
      <c r="J50" s="94">
        <v>55820</v>
      </c>
      <c r="K50" s="94">
        <v>32547</v>
      </c>
      <c r="L50" s="94">
        <v>39035</v>
      </c>
      <c r="M50" s="94">
        <v>32099</v>
      </c>
      <c r="N50" s="94">
        <v>0</v>
      </c>
      <c r="O50" s="94">
        <v>40599</v>
      </c>
      <c r="P50" s="94">
        <v>24305</v>
      </c>
      <c r="Q50" s="94">
        <v>19570</v>
      </c>
      <c r="R50" s="94">
        <v>30112</v>
      </c>
      <c r="S50" s="94">
        <v>26391</v>
      </c>
      <c r="T50" s="94">
        <v>42413</v>
      </c>
      <c r="U50" s="94">
        <v>44466</v>
      </c>
      <c r="V50" s="94">
        <v>387357</v>
      </c>
      <c r="W50" s="1"/>
      <c r="X50" s="1"/>
      <c r="Y50" s="89"/>
      <c r="Z50" s="95" t="s">
        <v>361</v>
      </c>
      <c r="AA50" s="94">
        <v>0</v>
      </c>
      <c r="AB50" s="94">
        <v>0</v>
      </c>
      <c r="AC50" s="94">
        <v>0</v>
      </c>
      <c r="AD50" s="94">
        <v>0</v>
      </c>
      <c r="AE50" s="94">
        <v>0</v>
      </c>
      <c r="AF50" s="94">
        <v>0</v>
      </c>
      <c r="AG50" s="94">
        <v>0</v>
      </c>
      <c r="AH50" s="94">
        <v>0</v>
      </c>
      <c r="AI50" s="94">
        <v>0</v>
      </c>
      <c r="AJ50" s="94">
        <v>0</v>
      </c>
      <c r="AK50" s="94">
        <v>0</v>
      </c>
      <c r="AL50" s="94">
        <v>0</v>
      </c>
      <c r="AM50" s="94">
        <v>0</v>
      </c>
      <c r="AN50" s="1"/>
      <c r="AO50" s="1"/>
      <c r="AP50" s="1"/>
      <c r="AQ50" s="1"/>
      <c r="AR50" s="1"/>
    </row>
    <row r="51" spans="1:44" ht="17.25" x14ac:dyDescent="0.3">
      <c r="A51" s="120" t="s">
        <v>387</v>
      </c>
      <c r="B51" s="120"/>
      <c r="C51" s="121">
        <f>C48*C50*C49</f>
        <v>111.95541995418112</v>
      </c>
      <c r="D51" s="120"/>
      <c r="E51" s="121">
        <f>E48*E50*E49</f>
        <v>75.067266079920046</v>
      </c>
      <c r="F51" s="122">
        <f>AVERAGE(C51:E51)</f>
        <v>93.511343017050592</v>
      </c>
      <c r="I51" s="93" t="s">
        <v>364</v>
      </c>
      <c r="J51" s="94">
        <v>0</v>
      </c>
      <c r="K51" s="94">
        <v>0</v>
      </c>
      <c r="L51" s="94">
        <v>0</v>
      </c>
      <c r="M51" s="94">
        <v>0</v>
      </c>
      <c r="N51" s="94">
        <v>0</v>
      </c>
      <c r="O51" s="94">
        <v>0</v>
      </c>
      <c r="P51" s="94">
        <v>0</v>
      </c>
      <c r="Q51" s="94">
        <v>0</v>
      </c>
      <c r="R51" s="94">
        <v>0</v>
      </c>
      <c r="S51" s="94">
        <v>0</v>
      </c>
      <c r="T51" s="94">
        <v>0</v>
      </c>
      <c r="U51" s="94">
        <v>0</v>
      </c>
      <c r="V51" s="94">
        <v>0</v>
      </c>
      <c r="W51" s="1"/>
      <c r="X51" s="1"/>
      <c r="Y51" s="89"/>
      <c r="Z51" s="95" t="s">
        <v>277</v>
      </c>
      <c r="AA51" s="94">
        <v>48892</v>
      </c>
      <c r="AB51" s="94">
        <v>45163</v>
      </c>
      <c r="AC51" s="94">
        <v>49300</v>
      </c>
      <c r="AD51" s="94">
        <v>48172</v>
      </c>
      <c r="AE51" s="94">
        <v>49680</v>
      </c>
      <c r="AF51" s="94">
        <v>38406</v>
      </c>
      <c r="AG51" s="94">
        <v>35791</v>
      </c>
      <c r="AH51" s="94">
        <v>41405</v>
      </c>
      <c r="AI51" s="94">
        <v>51762</v>
      </c>
      <c r="AJ51" s="94">
        <v>50133</v>
      </c>
      <c r="AK51" s="94">
        <v>56777</v>
      </c>
      <c r="AL51" s="94">
        <v>56937</v>
      </c>
      <c r="AM51" s="94">
        <v>572418</v>
      </c>
      <c r="AN51" s="1"/>
      <c r="AO51" s="1"/>
      <c r="AP51" s="1"/>
      <c r="AQ51" s="1"/>
      <c r="AR51" s="1"/>
    </row>
    <row r="52" spans="1:44" x14ac:dyDescent="0.25">
      <c r="I52" s="93" t="s">
        <v>366</v>
      </c>
      <c r="J52" s="94">
        <v>0</v>
      </c>
      <c r="K52" s="94">
        <v>0</v>
      </c>
      <c r="L52" s="94">
        <v>0</v>
      </c>
      <c r="M52" s="94">
        <v>0</v>
      </c>
      <c r="N52" s="94">
        <v>0</v>
      </c>
      <c r="O52" s="94">
        <v>0</v>
      </c>
      <c r="P52" s="94">
        <v>0</v>
      </c>
      <c r="Q52" s="94">
        <v>0</v>
      </c>
      <c r="R52" s="94">
        <v>0</v>
      </c>
      <c r="S52" s="94">
        <v>0</v>
      </c>
      <c r="T52" s="94">
        <v>0</v>
      </c>
      <c r="U52" s="94">
        <v>0</v>
      </c>
      <c r="V52" s="94">
        <v>0</v>
      </c>
      <c r="W52" s="1"/>
      <c r="X52" s="1"/>
      <c r="Y52" s="89"/>
      <c r="Z52" s="95" t="s">
        <v>364</v>
      </c>
      <c r="AA52" s="94">
        <v>0</v>
      </c>
      <c r="AB52" s="94">
        <v>0</v>
      </c>
      <c r="AC52" s="94">
        <v>0</v>
      </c>
      <c r="AD52" s="94">
        <v>0</v>
      </c>
      <c r="AE52" s="94">
        <v>0</v>
      </c>
      <c r="AF52" s="94">
        <v>0</v>
      </c>
      <c r="AG52" s="94">
        <v>0</v>
      </c>
      <c r="AH52" s="94">
        <v>0</v>
      </c>
      <c r="AI52" s="94">
        <v>0</v>
      </c>
      <c r="AJ52" s="94">
        <v>0</v>
      </c>
      <c r="AK52" s="94">
        <v>0</v>
      </c>
      <c r="AL52" s="94">
        <v>0</v>
      </c>
      <c r="AM52" s="94">
        <v>0</v>
      </c>
      <c r="AN52" s="1"/>
      <c r="AO52" s="1"/>
      <c r="AP52" s="1"/>
      <c r="AQ52" s="1"/>
      <c r="AR52" s="1"/>
    </row>
    <row r="53" spans="1:44" x14ac:dyDescent="0.25">
      <c r="I53" s="93" t="s">
        <v>368</v>
      </c>
      <c r="J53" s="94">
        <v>0</v>
      </c>
      <c r="K53" s="94">
        <v>0</v>
      </c>
      <c r="L53" s="94">
        <v>0</v>
      </c>
      <c r="M53" s="94">
        <v>0</v>
      </c>
      <c r="N53" s="94">
        <v>0</v>
      </c>
      <c r="O53" s="94">
        <v>0</v>
      </c>
      <c r="P53" s="94">
        <v>0</v>
      </c>
      <c r="Q53" s="94">
        <v>0</v>
      </c>
      <c r="R53" s="94">
        <v>0</v>
      </c>
      <c r="S53" s="94">
        <v>0</v>
      </c>
      <c r="T53" s="94">
        <v>0</v>
      </c>
      <c r="U53" s="94">
        <v>0</v>
      </c>
      <c r="V53" s="94">
        <v>0</v>
      </c>
      <c r="W53" s="1"/>
      <c r="X53" s="1"/>
      <c r="Y53" s="89"/>
      <c r="Z53" s="95" t="s">
        <v>366</v>
      </c>
      <c r="AA53" s="94">
        <v>0</v>
      </c>
      <c r="AB53" s="94">
        <v>0</v>
      </c>
      <c r="AC53" s="94">
        <v>0</v>
      </c>
      <c r="AD53" s="94">
        <v>0</v>
      </c>
      <c r="AE53" s="94">
        <v>0</v>
      </c>
      <c r="AF53" s="94">
        <v>0</v>
      </c>
      <c r="AG53" s="94">
        <v>0</v>
      </c>
      <c r="AH53" s="94">
        <v>0</v>
      </c>
      <c r="AI53" s="94">
        <v>0</v>
      </c>
      <c r="AJ53" s="94">
        <v>0</v>
      </c>
      <c r="AK53" s="94">
        <v>0</v>
      </c>
      <c r="AL53" s="94">
        <v>0</v>
      </c>
      <c r="AM53" s="94">
        <v>0</v>
      </c>
      <c r="AN53" s="1"/>
      <c r="AO53" s="1"/>
      <c r="AP53" s="1"/>
      <c r="AQ53" s="1"/>
      <c r="AR53" s="1"/>
    </row>
    <row r="54" spans="1:44" ht="22.5" x14ac:dyDescent="0.25">
      <c r="I54" s="93" t="s">
        <v>370</v>
      </c>
      <c r="J54" s="94">
        <v>0</v>
      </c>
      <c r="K54" s="94">
        <v>0</v>
      </c>
      <c r="L54" s="94">
        <v>0</v>
      </c>
      <c r="M54" s="94">
        <v>0</v>
      </c>
      <c r="N54" s="94">
        <v>0</v>
      </c>
      <c r="O54" s="94">
        <v>0</v>
      </c>
      <c r="P54" s="94">
        <v>0</v>
      </c>
      <c r="Q54" s="94">
        <v>0</v>
      </c>
      <c r="R54" s="94">
        <v>0</v>
      </c>
      <c r="S54" s="94">
        <v>0</v>
      </c>
      <c r="T54" s="94">
        <v>0</v>
      </c>
      <c r="U54" s="94">
        <v>-665903</v>
      </c>
      <c r="V54" s="94">
        <v>-665903</v>
      </c>
      <c r="W54" s="1"/>
      <c r="X54" s="1"/>
      <c r="Y54" s="89"/>
      <c r="Z54" s="95" t="s">
        <v>368</v>
      </c>
      <c r="AA54" s="94">
        <v>0</v>
      </c>
      <c r="AB54" s="94">
        <v>0</v>
      </c>
      <c r="AC54" s="94">
        <v>0</v>
      </c>
      <c r="AD54" s="94">
        <v>0</v>
      </c>
      <c r="AE54" s="94">
        <v>0</v>
      </c>
      <c r="AF54" s="94">
        <v>0</v>
      </c>
      <c r="AG54" s="94">
        <v>0</v>
      </c>
      <c r="AH54" s="94">
        <v>0</v>
      </c>
      <c r="AI54" s="94">
        <v>0</v>
      </c>
      <c r="AJ54" s="94">
        <v>0</v>
      </c>
      <c r="AK54" s="94">
        <v>0</v>
      </c>
      <c r="AL54" s="94">
        <v>0</v>
      </c>
      <c r="AM54" s="94">
        <v>0</v>
      </c>
      <c r="AN54" s="1"/>
      <c r="AO54" s="1"/>
      <c r="AP54" s="1"/>
      <c r="AQ54" s="1"/>
      <c r="AR54" s="1"/>
    </row>
    <row r="55" spans="1:44" ht="23.25" thickBot="1" x14ac:dyDescent="0.3">
      <c r="I55" s="90"/>
      <c r="J55" s="103">
        <v>101700</v>
      </c>
      <c r="K55" s="104">
        <v>106020</v>
      </c>
      <c r="L55" s="104">
        <v>126253</v>
      </c>
      <c r="M55" s="104">
        <v>126794</v>
      </c>
      <c r="N55" s="104">
        <v>130754</v>
      </c>
      <c r="O55" s="104">
        <v>150331</v>
      </c>
      <c r="P55" s="104">
        <v>161471</v>
      </c>
      <c r="Q55" s="104">
        <v>166400</v>
      </c>
      <c r="R55" s="104">
        <v>127993</v>
      </c>
      <c r="S55" s="104">
        <v>44573</v>
      </c>
      <c r="T55" s="104">
        <v>42413</v>
      </c>
      <c r="U55" s="104">
        <v>-621437</v>
      </c>
      <c r="V55" s="104">
        <v>663265</v>
      </c>
      <c r="W55" s="1"/>
      <c r="X55" s="1"/>
      <c r="Y55" s="89"/>
      <c r="Z55" s="95" t="s">
        <v>370</v>
      </c>
      <c r="AA55" s="94">
        <v>0</v>
      </c>
      <c r="AB55" s="94">
        <v>0</v>
      </c>
      <c r="AC55" s="94">
        <v>0</v>
      </c>
      <c r="AD55" s="94">
        <v>0</v>
      </c>
      <c r="AE55" s="94">
        <v>0</v>
      </c>
      <c r="AF55" s="94">
        <v>0</v>
      </c>
      <c r="AG55" s="94">
        <v>0</v>
      </c>
      <c r="AH55" s="94">
        <v>0</v>
      </c>
      <c r="AI55" s="94">
        <v>0</v>
      </c>
      <c r="AJ55" s="94">
        <v>0</v>
      </c>
      <c r="AK55" s="94">
        <v>0</v>
      </c>
      <c r="AL55" s="94">
        <v>0</v>
      </c>
      <c r="AM55" s="94">
        <v>0</v>
      </c>
      <c r="AN55" s="1"/>
      <c r="AO55" s="1"/>
      <c r="AP55" s="1"/>
      <c r="AQ55" s="1"/>
      <c r="AR55" s="1"/>
    </row>
    <row r="56" spans="1:44" ht="16.5" thickTop="1" thickBot="1" x14ac:dyDescent="0.3">
      <c r="B56" s="86"/>
      <c r="C56" s="86"/>
      <c r="D56" s="86"/>
      <c r="E56" s="86"/>
      <c r="I56" s="90"/>
      <c r="J56" s="105"/>
      <c r="K56" s="105"/>
      <c r="L56" s="105"/>
      <c r="M56" s="105"/>
      <c r="N56" s="105"/>
      <c r="O56" s="105"/>
      <c r="P56" s="105"/>
      <c r="Q56" s="105"/>
      <c r="R56" s="105"/>
      <c r="S56" s="105"/>
      <c r="T56" s="105"/>
      <c r="U56" s="105"/>
      <c r="V56" s="105"/>
      <c r="W56" s="1"/>
      <c r="X56" s="1"/>
      <c r="Y56" s="89"/>
      <c r="Z56" s="91"/>
      <c r="AA56" s="103">
        <v>48892</v>
      </c>
      <c r="AB56" s="104">
        <v>45163</v>
      </c>
      <c r="AC56" s="104">
        <v>49300</v>
      </c>
      <c r="AD56" s="104">
        <v>48172</v>
      </c>
      <c r="AE56" s="104">
        <v>49680</v>
      </c>
      <c r="AF56" s="104">
        <v>38406</v>
      </c>
      <c r="AG56" s="104">
        <v>35791</v>
      </c>
      <c r="AH56" s="104">
        <v>41405</v>
      </c>
      <c r="AI56" s="104">
        <v>51762</v>
      </c>
      <c r="AJ56" s="104">
        <v>50133</v>
      </c>
      <c r="AK56" s="104">
        <v>56777</v>
      </c>
      <c r="AL56" s="104">
        <v>56937</v>
      </c>
      <c r="AM56" s="104">
        <v>572418</v>
      </c>
      <c r="AN56" s="1"/>
      <c r="AO56" s="1"/>
      <c r="AP56" s="1"/>
      <c r="AQ56" s="1"/>
      <c r="AR56" s="1"/>
    </row>
    <row r="57" spans="1:44" ht="15.75" thickTop="1" x14ac:dyDescent="0.25">
      <c r="I57" s="1"/>
      <c r="J57" s="1"/>
      <c r="K57" s="1"/>
      <c r="L57" s="1"/>
      <c r="M57" s="1"/>
      <c r="N57" s="1"/>
      <c r="O57" s="1"/>
      <c r="P57" s="1"/>
      <c r="Q57" s="1"/>
      <c r="R57" s="1"/>
      <c r="S57" s="1"/>
      <c r="T57" s="1"/>
      <c r="U57" s="1"/>
      <c r="V57" s="1"/>
      <c r="W57" s="1"/>
      <c r="X57" s="1"/>
      <c r="Y57" s="89"/>
      <c r="Z57" s="91"/>
      <c r="AA57" s="105"/>
      <c r="AB57" s="105"/>
      <c r="AC57" s="105"/>
      <c r="AD57" s="105"/>
      <c r="AE57" s="105"/>
      <c r="AF57" s="105"/>
      <c r="AG57" s="105"/>
      <c r="AH57" s="105"/>
      <c r="AI57" s="105"/>
      <c r="AJ57" s="105"/>
      <c r="AK57" s="105"/>
      <c r="AL57" s="105"/>
      <c r="AM57" s="105"/>
      <c r="AN57" s="1"/>
      <c r="AO57" s="1"/>
      <c r="AP57" s="1"/>
      <c r="AQ57" s="1"/>
      <c r="AR57" s="1"/>
    </row>
    <row r="58" spans="1:44" x14ac:dyDescent="0.25">
      <c r="I58" s="1"/>
      <c r="J58" s="1"/>
      <c r="K58" s="1"/>
      <c r="L58" s="1"/>
      <c r="M58" s="1"/>
      <c r="N58" s="1"/>
      <c r="O58" s="1"/>
      <c r="P58" s="1"/>
      <c r="Q58" s="1"/>
      <c r="R58" s="1"/>
      <c r="S58" s="1"/>
      <c r="T58" s="1"/>
      <c r="U58" s="1"/>
      <c r="V58" s="1"/>
      <c r="W58" s="1"/>
      <c r="X58" s="1"/>
      <c r="Y58" s="89"/>
      <c r="Z58" s="1"/>
    </row>
    <row r="59" spans="1:44" x14ac:dyDescent="0.25">
      <c r="I59" s="1"/>
      <c r="J59" s="1"/>
      <c r="K59" s="1"/>
      <c r="L59" s="1"/>
      <c r="M59" s="1"/>
      <c r="N59" s="1"/>
      <c r="O59" s="1"/>
      <c r="P59" s="1"/>
      <c r="Q59" s="1"/>
      <c r="R59" s="1"/>
      <c r="S59" s="1"/>
      <c r="T59" s="1"/>
      <c r="U59" s="1"/>
      <c r="V59" s="1"/>
      <c r="W59" s="1"/>
      <c r="X59" s="1"/>
      <c r="Y59" s="89"/>
      <c r="Z59" s="1"/>
    </row>
    <row r="60" spans="1:44" ht="18" x14ac:dyDescent="0.25">
      <c r="I60" s="1"/>
      <c r="J60" s="123" t="s">
        <v>126</v>
      </c>
      <c r="K60" s="124"/>
      <c r="L60" s="125" t="s">
        <v>333</v>
      </c>
      <c r="M60" s="125"/>
      <c r="O60" s="1"/>
      <c r="P60" s="1"/>
      <c r="Q60" s="1"/>
      <c r="R60" s="1"/>
      <c r="S60" s="1"/>
      <c r="T60" s="1"/>
      <c r="U60" s="1"/>
      <c r="V60" s="1"/>
      <c r="W60" s="1"/>
      <c r="X60" s="1"/>
      <c r="Y60" s="89"/>
      <c r="Z60" s="1"/>
    </row>
    <row r="61" spans="1:44" x14ac:dyDescent="0.25">
      <c r="I61" s="126"/>
      <c r="J61" s="127"/>
      <c r="K61" s="1"/>
      <c r="L61" s="1"/>
      <c r="M61" s="1"/>
      <c r="O61" s="1"/>
      <c r="P61" s="1"/>
      <c r="Q61" s="1"/>
      <c r="R61" s="1"/>
      <c r="S61" s="1"/>
      <c r="T61" s="1"/>
      <c r="U61" s="1"/>
      <c r="V61" s="1"/>
      <c r="W61" s="1"/>
      <c r="X61" s="1"/>
      <c r="Y61" s="89"/>
      <c r="Z61" s="1"/>
    </row>
    <row r="62" spans="1:44" x14ac:dyDescent="0.25">
      <c r="I62" s="128" t="s">
        <v>347</v>
      </c>
      <c r="J62" s="129"/>
      <c r="K62" s="1"/>
      <c r="L62" s="1"/>
      <c r="M62" s="1"/>
      <c r="O62" s="1"/>
      <c r="P62" s="1"/>
      <c r="Q62" s="1"/>
      <c r="R62" s="1"/>
      <c r="S62" s="1"/>
      <c r="T62" s="1"/>
      <c r="U62" s="1"/>
      <c r="V62" s="1"/>
      <c r="W62" s="1"/>
      <c r="X62" s="1"/>
      <c r="Y62" s="89"/>
      <c r="Z62" s="1"/>
    </row>
    <row r="63" spans="1:44" x14ac:dyDescent="0.25">
      <c r="I63" s="130" t="s">
        <v>349</v>
      </c>
      <c r="J63" s="131">
        <v>15652495</v>
      </c>
      <c r="K63" s="1"/>
      <c r="L63" s="132">
        <v>8575558</v>
      </c>
      <c r="M63" s="1"/>
      <c r="O63" s="1"/>
      <c r="P63" s="1"/>
      <c r="Q63" s="1"/>
      <c r="R63" s="1"/>
      <c r="S63" s="1"/>
      <c r="T63" s="1"/>
      <c r="U63" s="1"/>
      <c r="V63" s="1"/>
      <c r="W63" s="1"/>
      <c r="X63" s="1"/>
      <c r="Y63" s="89"/>
      <c r="Z63" s="1"/>
    </row>
    <row r="64" spans="1:44" x14ac:dyDescent="0.25">
      <c r="I64" s="1" t="s">
        <v>352</v>
      </c>
      <c r="J64" s="132">
        <v>98454194</v>
      </c>
      <c r="K64" s="1"/>
      <c r="L64" s="132">
        <v>53940262</v>
      </c>
      <c r="M64" s="1"/>
      <c r="O64" s="1"/>
      <c r="P64" s="1"/>
      <c r="Q64" s="1"/>
      <c r="R64" s="1"/>
      <c r="S64" s="1"/>
      <c r="T64" s="1"/>
      <c r="U64" s="1"/>
      <c r="V64" s="1"/>
      <c r="W64" s="1"/>
      <c r="X64" s="1"/>
      <c r="Y64" s="89"/>
      <c r="Z64" s="1"/>
    </row>
    <row r="65" spans="9:26" x14ac:dyDescent="0.25">
      <c r="I65" s="2" t="s">
        <v>354</v>
      </c>
      <c r="J65" s="132">
        <v>16744254</v>
      </c>
      <c r="K65" s="1"/>
      <c r="L65" s="132">
        <v>15924758</v>
      </c>
      <c r="M65" s="1"/>
      <c r="O65" s="1"/>
      <c r="P65" s="1"/>
      <c r="Q65" s="1"/>
      <c r="R65" s="1"/>
      <c r="S65" s="1"/>
      <c r="T65" s="1"/>
      <c r="U65" s="1"/>
      <c r="V65" s="1"/>
      <c r="W65" s="1"/>
      <c r="X65" s="1"/>
      <c r="Y65" s="89"/>
      <c r="Z65" s="1"/>
    </row>
    <row r="66" spans="9:26" x14ac:dyDescent="0.25">
      <c r="I66" s="2" t="s">
        <v>356</v>
      </c>
      <c r="J66" s="133">
        <v>6.2897999999999996</v>
      </c>
      <c r="K66" s="1"/>
      <c r="L66" s="133">
        <v>6.2897999999999996</v>
      </c>
      <c r="M66" s="1"/>
      <c r="O66" s="1"/>
      <c r="P66" s="1"/>
      <c r="Q66" s="1"/>
      <c r="R66" s="1"/>
      <c r="S66" s="1"/>
      <c r="T66" s="1"/>
      <c r="U66" s="1"/>
      <c r="V66" s="1"/>
      <c r="W66" s="1"/>
      <c r="X66" s="1"/>
      <c r="Y66" s="89"/>
      <c r="Z66" s="1"/>
    </row>
    <row r="67" spans="9:26" x14ac:dyDescent="0.25">
      <c r="I67" s="2" t="s">
        <v>357</v>
      </c>
      <c r="J67" s="132">
        <v>105318009</v>
      </c>
      <c r="K67" s="1"/>
      <c r="L67" s="132">
        <v>100163540</v>
      </c>
      <c r="M67" s="1"/>
      <c r="N67" s="134"/>
      <c r="O67" s="1"/>
      <c r="P67" s="1"/>
      <c r="Q67" s="1"/>
      <c r="R67" s="1"/>
      <c r="S67" s="1"/>
      <c r="T67" s="1"/>
      <c r="U67" s="1"/>
      <c r="V67" s="1"/>
      <c r="W67" s="1"/>
      <c r="X67" s="1"/>
      <c r="Y67" s="89"/>
      <c r="Z67" s="1"/>
    </row>
    <row r="68" spans="9:26" x14ac:dyDescent="0.25">
      <c r="I68" s="2" t="s">
        <v>358</v>
      </c>
      <c r="J68" s="135">
        <v>4.1599999999999998E-2</v>
      </c>
      <c r="K68" s="1"/>
      <c r="L68" s="133">
        <v>5.0900000000000001E-2</v>
      </c>
      <c r="M68" s="1"/>
      <c r="O68" s="1"/>
      <c r="P68" s="1"/>
      <c r="Q68" s="1"/>
      <c r="R68" s="1"/>
      <c r="S68" s="1"/>
      <c r="T68" s="1"/>
      <c r="U68" s="1"/>
      <c r="V68" s="1"/>
      <c r="W68" s="1"/>
      <c r="X68" s="1"/>
      <c r="Y68" s="89"/>
      <c r="Z68" s="1"/>
    </row>
    <row r="69" spans="9:26" x14ac:dyDescent="0.25">
      <c r="I69" s="2" t="s">
        <v>360</v>
      </c>
      <c r="J69" s="135">
        <v>3.8899999999999997E-2</v>
      </c>
      <c r="K69" s="1"/>
      <c r="L69" s="135">
        <v>2.7400000000000001E-2</v>
      </c>
      <c r="M69" s="1"/>
      <c r="O69" s="1"/>
      <c r="P69" s="1"/>
      <c r="Q69" s="1"/>
      <c r="R69" s="1"/>
      <c r="S69" s="1"/>
      <c r="T69" s="1"/>
      <c r="U69" s="1"/>
      <c r="V69" s="1"/>
      <c r="W69" s="1"/>
      <c r="X69" s="1"/>
      <c r="Y69" s="89"/>
      <c r="Z69" s="1"/>
    </row>
    <row r="70" spans="9:26" x14ac:dyDescent="0.25">
      <c r="I70" s="2" t="s">
        <v>362</v>
      </c>
      <c r="J70" s="135">
        <v>4.2799999999999998E-2</v>
      </c>
      <c r="K70" s="1"/>
      <c r="L70" s="135">
        <v>3.0200000000000001E-2</v>
      </c>
      <c r="M70" s="1"/>
      <c r="O70" s="1"/>
      <c r="P70" s="1"/>
      <c r="Q70" s="1"/>
      <c r="R70" s="1"/>
      <c r="S70" s="1"/>
      <c r="T70" s="1"/>
      <c r="U70" s="1"/>
      <c r="V70" s="1"/>
      <c r="W70" s="1"/>
      <c r="X70" s="1"/>
      <c r="Y70" s="89"/>
      <c r="Z70" s="1"/>
    </row>
    <row r="71" spans="9:26" x14ac:dyDescent="0.25">
      <c r="I71" s="2" t="s">
        <v>363</v>
      </c>
      <c r="J71" s="136">
        <v>622.5</v>
      </c>
      <c r="K71" s="1"/>
      <c r="L71" s="137">
        <v>622.5</v>
      </c>
      <c r="M71" s="1"/>
      <c r="O71" s="1"/>
      <c r="P71" s="1"/>
      <c r="Q71" s="1"/>
      <c r="R71" s="1"/>
      <c r="S71" s="1"/>
      <c r="T71" s="1"/>
      <c r="U71" s="1"/>
      <c r="V71" s="1"/>
      <c r="W71" s="1"/>
      <c r="X71" s="1"/>
      <c r="Y71" s="89"/>
      <c r="Z71" s="1"/>
    </row>
    <row r="72" spans="9:26" x14ac:dyDescent="0.25">
      <c r="I72" s="2" t="s">
        <v>365</v>
      </c>
      <c r="J72" s="2">
        <v>5</v>
      </c>
      <c r="K72" s="1"/>
      <c r="L72" s="2">
        <v>5</v>
      </c>
      <c r="M72" s="1"/>
      <c r="O72" s="1"/>
      <c r="P72" s="1"/>
      <c r="Q72" s="1"/>
      <c r="R72" s="1"/>
      <c r="S72" s="1"/>
      <c r="T72" s="1"/>
      <c r="U72" s="1"/>
      <c r="V72" s="1"/>
      <c r="W72" s="1"/>
      <c r="X72" s="1"/>
      <c r="Y72" s="89"/>
      <c r="Z72" s="1"/>
    </row>
    <row r="73" spans="9:26" x14ac:dyDescent="0.25">
      <c r="I73" s="138" t="s">
        <v>388</v>
      </c>
      <c r="J73" s="139">
        <v>133.21</v>
      </c>
      <c r="K73" s="140"/>
      <c r="L73" s="139">
        <v>93.92</v>
      </c>
      <c r="M73" s="1"/>
      <c r="O73" s="1"/>
      <c r="P73" s="1"/>
      <c r="Q73" s="1"/>
      <c r="R73" s="1"/>
      <c r="S73" s="1"/>
      <c r="T73" s="1"/>
      <c r="U73" s="1"/>
      <c r="V73" s="1"/>
      <c r="W73" s="1"/>
      <c r="X73" s="1"/>
      <c r="Y73" s="89"/>
      <c r="Z73" s="1"/>
    </row>
    <row r="74" spans="9:26" x14ac:dyDescent="0.25">
      <c r="I74" s="1"/>
      <c r="J74" s="1"/>
      <c r="K74" s="1"/>
      <c r="L74" s="1"/>
      <c r="M74" s="1"/>
      <c r="N74" s="1"/>
      <c r="O74" s="1"/>
      <c r="P74" s="1"/>
      <c r="Q74" s="1"/>
      <c r="R74" s="1"/>
      <c r="S74" s="1"/>
      <c r="T74" s="1"/>
      <c r="U74" s="1"/>
      <c r="V74" s="1"/>
      <c r="W74" s="1"/>
      <c r="X74" s="1"/>
      <c r="Y74" s="89"/>
      <c r="Z74" s="1"/>
    </row>
    <row r="75" spans="9:26" x14ac:dyDescent="0.25">
      <c r="I75" s="1"/>
      <c r="J75" s="1"/>
      <c r="K75" s="1"/>
      <c r="L75" s="1"/>
      <c r="M75" s="1"/>
      <c r="N75" s="1"/>
      <c r="O75" s="1"/>
      <c r="P75" s="1"/>
      <c r="Q75" s="1"/>
      <c r="R75" s="1"/>
      <c r="S75" s="1"/>
      <c r="T75" s="1"/>
      <c r="U75" s="1"/>
      <c r="V75" s="1"/>
      <c r="W75" s="1"/>
      <c r="X75" s="1"/>
      <c r="Y75" s="89"/>
      <c r="Z75" s="1"/>
    </row>
    <row r="76" spans="9:26" x14ac:dyDescent="0.25">
      <c r="I76" s="1"/>
      <c r="J76" s="1"/>
      <c r="K76" s="1"/>
      <c r="L76" s="1"/>
      <c r="M76" s="1"/>
      <c r="N76" s="1"/>
      <c r="O76" s="1"/>
      <c r="P76" s="1"/>
      <c r="Q76" s="1"/>
      <c r="R76" s="1"/>
      <c r="S76" s="1"/>
      <c r="T76" s="1"/>
      <c r="U76" s="1"/>
      <c r="V76" s="1"/>
      <c r="W76" s="1"/>
      <c r="X76" s="1"/>
      <c r="Y76" s="89"/>
      <c r="Z76" s="1"/>
    </row>
  </sheetData>
  <mergeCells count="10">
    <mergeCell ref="I20:J20"/>
    <mergeCell ref="Z20:AA20"/>
    <mergeCell ref="I39:J39"/>
    <mergeCell ref="Z40:AA40"/>
    <mergeCell ref="B1:D1"/>
    <mergeCell ref="F1:H1"/>
    <mergeCell ref="A5:I5"/>
    <mergeCell ref="A6:I6"/>
    <mergeCell ref="I16:O16"/>
    <mergeCell ref="Z16:AF16"/>
  </mergeCells>
  <pageMargins left="0.75" right="0.75" top="1" bottom="1" header="0.5" footer="0.5"/>
  <pageSetup paperSize="5"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workbookViewId="0">
      <selection activeCell="G23" sqref="G23"/>
    </sheetView>
  </sheetViews>
  <sheetFormatPr defaultColWidth="10.85546875" defaultRowHeight="15" x14ac:dyDescent="0.25"/>
  <cols>
    <col min="1" max="1" width="31" style="446" customWidth="1"/>
    <col min="2" max="2" width="13.28515625" style="446" customWidth="1"/>
    <col min="3" max="16384" width="10.85546875" style="446"/>
  </cols>
  <sheetData>
    <row r="1" spans="1:11" ht="21" x14ac:dyDescent="0.35">
      <c r="A1" s="445" t="s">
        <v>889</v>
      </c>
    </row>
    <row r="2" spans="1:11" ht="18.75" x14ac:dyDescent="0.3">
      <c r="A2" s="447" t="s">
        <v>890</v>
      </c>
    </row>
    <row r="3" spans="1:11" ht="15.75" x14ac:dyDescent="0.25">
      <c r="A3" s="448"/>
    </row>
    <row r="4" spans="1:11" ht="15.75" x14ac:dyDescent="0.25">
      <c r="A4" s="448" t="s">
        <v>891</v>
      </c>
      <c r="B4" s="449" t="s">
        <v>892</v>
      </c>
      <c r="C4" s="449" t="s">
        <v>893</v>
      </c>
      <c r="D4" s="449" t="s">
        <v>894</v>
      </c>
      <c r="E4" s="54" t="s">
        <v>895</v>
      </c>
    </row>
    <row r="5" spans="1:11" ht="15.75" x14ac:dyDescent="0.25">
      <c r="A5" s="448"/>
      <c r="B5" s="449" t="s">
        <v>896</v>
      </c>
      <c r="C5" s="449" t="s">
        <v>897</v>
      </c>
      <c r="D5" s="449" t="s">
        <v>897</v>
      </c>
      <c r="E5" s="87" t="s">
        <v>898</v>
      </c>
    </row>
    <row r="6" spans="1:11" x14ac:dyDescent="0.25">
      <c r="A6" s="446" t="s">
        <v>16</v>
      </c>
      <c r="B6" s="446">
        <v>8.7799999999999994</v>
      </c>
      <c r="C6" s="446">
        <v>0.38</v>
      </c>
      <c r="D6" s="446">
        <v>0.08</v>
      </c>
      <c r="E6" s="450">
        <f t="shared" ref="E6:E12" si="0">(B6+C6*C$43/1000+D6*D$43/1000)*42</f>
        <v>370.30391999999995</v>
      </c>
    </row>
    <row r="7" spans="1:11" x14ac:dyDescent="0.25">
      <c r="A7" s="446" t="s">
        <v>17</v>
      </c>
      <c r="B7" s="446">
        <v>9.75</v>
      </c>
      <c r="C7" s="446">
        <v>0.41</v>
      </c>
      <c r="D7" s="446">
        <v>0.08</v>
      </c>
      <c r="E7" s="450">
        <f t="shared" si="0"/>
        <v>411.08675999999997</v>
      </c>
    </row>
    <row r="8" spans="1:11" x14ac:dyDescent="0.25">
      <c r="A8" s="446" t="s">
        <v>18</v>
      </c>
      <c r="B8" s="446">
        <v>10.210000000000001</v>
      </c>
      <c r="C8" s="446">
        <v>0.41</v>
      </c>
      <c r="D8" s="446">
        <v>0.08</v>
      </c>
      <c r="E8" s="450">
        <f t="shared" si="0"/>
        <v>430.40676000000002</v>
      </c>
    </row>
    <row r="9" spans="1:11" x14ac:dyDescent="0.25">
      <c r="A9" s="446" t="s">
        <v>19</v>
      </c>
      <c r="B9" s="446">
        <v>10.96</v>
      </c>
      <c r="C9" s="446">
        <v>0.44</v>
      </c>
      <c r="D9" s="446">
        <v>0.09</v>
      </c>
      <c r="E9" s="450">
        <f t="shared" si="0"/>
        <v>462.07476000000008</v>
      </c>
    </row>
    <row r="10" spans="1:11" x14ac:dyDescent="0.25">
      <c r="A10" s="446" t="s">
        <v>21</v>
      </c>
      <c r="E10" s="450">
        <f t="shared" si="0"/>
        <v>0</v>
      </c>
      <c r="F10" s="446" t="s">
        <v>899</v>
      </c>
    </row>
    <row r="11" spans="1:11" x14ac:dyDescent="0.25">
      <c r="A11" s="446" t="s">
        <v>900</v>
      </c>
      <c r="B11" s="446">
        <v>9.5399999999999991</v>
      </c>
      <c r="C11" s="446">
        <v>0.43</v>
      </c>
      <c r="D11" s="446">
        <v>0.09</v>
      </c>
      <c r="E11" s="450">
        <f t="shared" si="0"/>
        <v>402.42048</v>
      </c>
    </row>
    <row r="12" spans="1:11" x14ac:dyDescent="0.25">
      <c r="A12" s="446" t="s">
        <v>901</v>
      </c>
      <c r="B12" s="451">
        <v>11.27</v>
      </c>
      <c r="C12" s="451">
        <v>0.45</v>
      </c>
      <c r="D12" s="451">
        <v>0.09</v>
      </c>
      <c r="E12" s="450">
        <f t="shared" si="0"/>
        <v>475.10903999999999</v>
      </c>
      <c r="F12" s="451"/>
      <c r="G12" s="451"/>
      <c r="H12" s="451"/>
      <c r="I12" s="451"/>
      <c r="J12" s="451"/>
      <c r="K12" s="451"/>
    </row>
    <row r="13" spans="1:11" x14ac:dyDescent="0.25">
      <c r="B13" s="451"/>
      <c r="C13" s="451"/>
      <c r="D13" s="451"/>
      <c r="E13" s="450"/>
      <c r="F13" s="451"/>
      <c r="G13" s="451"/>
      <c r="H13" s="451"/>
      <c r="I13" s="451"/>
      <c r="J13" s="451"/>
      <c r="K13" s="451"/>
    </row>
    <row r="14" spans="1:11" x14ac:dyDescent="0.25">
      <c r="A14" s="446" t="s">
        <v>902</v>
      </c>
      <c r="B14" s="451">
        <v>8.8800000000000008</v>
      </c>
      <c r="C14" s="451">
        <v>0.38</v>
      </c>
      <c r="D14" s="451">
        <v>0.08</v>
      </c>
      <c r="E14" s="450">
        <f>(B14+C14*C$43/1000+D14*D$43/1000)*42</f>
        <v>374.50391999999999</v>
      </c>
      <c r="F14" s="451"/>
      <c r="G14" s="451"/>
      <c r="H14" s="451"/>
      <c r="I14" s="451"/>
      <c r="J14" s="451"/>
      <c r="K14" s="451"/>
    </row>
    <row r="15" spans="1:11" x14ac:dyDescent="0.25">
      <c r="A15" s="446" t="s">
        <v>903</v>
      </c>
      <c r="B15" s="451">
        <v>11.91</v>
      </c>
      <c r="C15" s="451">
        <v>0.47</v>
      </c>
      <c r="D15" s="451">
        <v>0.09</v>
      </c>
      <c r="E15" s="450">
        <f>(B15+C15*C$43/1000+D15*D$43/1000)*42</f>
        <v>502.01760000000007</v>
      </c>
      <c r="F15" s="451"/>
      <c r="G15" s="451"/>
      <c r="H15" s="451"/>
      <c r="I15" s="451"/>
      <c r="J15" s="451"/>
      <c r="K15" s="451"/>
    </row>
    <row r="16" spans="1:11" x14ac:dyDescent="0.25">
      <c r="A16" s="446" t="s">
        <v>904</v>
      </c>
      <c r="B16" s="451">
        <v>5.79</v>
      </c>
      <c r="C16" s="451">
        <v>0.28000000000000003</v>
      </c>
      <c r="D16" s="451">
        <v>0.06</v>
      </c>
      <c r="E16" s="450">
        <f>(B16+C16*C$43/1000+D16*D$43/1000)*42</f>
        <v>244.33080000000001</v>
      </c>
      <c r="F16" s="451"/>
      <c r="G16" s="451"/>
      <c r="H16" s="451"/>
      <c r="I16" s="451"/>
      <c r="J16" s="451"/>
      <c r="K16" s="451"/>
    </row>
    <row r="17" spans="1:11" x14ac:dyDescent="0.25">
      <c r="A17" s="446" t="s">
        <v>905</v>
      </c>
      <c r="B17" s="451">
        <v>10.15</v>
      </c>
      <c r="C17" s="451">
        <v>0.41</v>
      </c>
      <c r="D17" s="451">
        <v>0.08</v>
      </c>
      <c r="E17" s="450">
        <f>(B17+C17*C$43/1000+D17*D$43/1000)*42</f>
        <v>427.88675999999998</v>
      </c>
      <c r="F17" s="451"/>
      <c r="G17" s="451"/>
      <c r="H17" s="451"/>
      <c r="I17" s="451"/>
      <c r="J17" s="451"/>
      <c r="K17" s="451"/>
    </row>
    <row r="18" spans="1:11" x14ac:dyDescent="0.25">
      <c r="A18" s="446" t="s">
        <v>906</v>
      </c>
      <c r="B18" s="451"/>
      <c r="C18" s="451"/>
      <c r="D18" s="451"/>
      <c r="E18" s="450">
        <f>G22</f>
        <v>644.98983564989396</v>
      </c>
      <c r="F18" s="451"/>
      <c r="G18" s="451"/>
      <c r="H18" s="451"/>
      <c r="I18" s="451"/>
      <c r="J18" s="451"/>
      <c r="K18" s="451"/>
    </row>
    <row r="19" spans="1:11" x14ac:dyDescent="0.25">
      <c r="B19" s="451"/>
      <c r="C19" s="451"/>
      <c r="D19" s="451"/>
      <c r="E19" s="451"/>
      <c r="F19" s="451"/>
      <c r="G19" s="451"/>
      <c r="H19" s="451"/>
      <c r="I19" s="451"/>
      <c r="J19" s="451"/>
      <c r="K19" s="451"/>
    </row>
    <row r="20" spans="1:11" x14ac:dyDescent="0.25">
      <c r="A20" s="446" t="s">
        <v>907</v>
      </c>
      <c r="B20" s="449" t="s">
        <v>892</v>
      </c>
      <c r="C20" s="449" t="s">
        <v>893</v>
      </c>
      <c r="D20" s="449" t="s">
        <v>894</v>
      </c>
      <c r="E20" s="446" t="s">
        <v>895</v>
      </c>
      <c r="F20" s="452" t="s">
        <v>908</v>
      </c>
      <c r="G20" s="452" t="s">
        <v>895</v>
      </c>
      <c r="H20" s="451"/>
      <c r="I20" s="451"/>
      <c r="J20" s="451"/>
      <c r="K20" s="451"/>
    </row>
    <row r="21" spans="1:11" x14ac:dyDescent="0.25">
      <c r="A21" s="451"/>
      <c r="B21" s="449" t="s">
        <v>909</v>
      </c>
      <c r="C21" s="449" t="s">
        <v>910</v>
      </c>
      <c r="D21" s="449" t="s">
        <v>910</v>
      </c>
      <c r="E21" s="449" t="s">
        <v>909</v>
      </c>
      <c r="F21" s="452" t="s">
        <v>911</v>
      </c>
      <c r="G21" s="452" t="s">
        <v>898</v>
      </c>
      <c r="H21" s="451"/>
      <c r="I21" s="451"/>
      <c r="J21" s="451"/>
      <c r="K21" s="451"/>
    </row>
    <row r="22" spans="1:11" x14ac:dyDescent="0.25">
      <c r="A22" s="446" t="s">
        <v>912</v>
      </c>
      <c r="B22" s="453">
        <v>102.41</v>
      </c>
      <c r="C22" s="451">
        <v>32</v>
      </c>
      <c r="D22" s="451">
        <v>4.2</v>
      </c>
      <c r="E22" s="453">
        <f>(B22+C22*C$43/1000+D22*D$43/1000)</f>
        <v>104.74959999999999</v>
      </c>
      <c r="F22" s="451">
        <v>30</v>
      </c>
      <c r="G22" s="454">
        <f>E22*F22*B31/907.2</f>
        <v>644.98983564989396</v>
      </c>
      <c r="H22" s="451"/>
      <c r="I22" s="451"/>
      <c r="J22" s="451"/>
      <c r="K22" s="451"/>
    </row>
    <row r="23" spans="1:11" x14ac:dyDescent="0.25">
      <c r="B23" s="453"/>
      <c r="C23" s="451"/>
      <c r="D23" s="451"/>
      <c r="E23" s="453"/>
      <c r="F23" s="451"/>
      <c r="G23" s="454"/>
      <c r="H23" s="451"/>
      <c r="I23" s="451"/>
      <c r="J23" s="451"/>
      <c r="K23" s="451"/>
    </row>
    <row r="24" spans="1:11" x14ac:dyDescent="0.25">
      <c r="A24" s="455" t="s">
        <v>913</v>
      </c>
    </row>
    <row r="25" spans="1:11" x14ac:dyDescent="0.25">
      <c r="A25" s="455" t="s">
        <v>914</v>
      </c>
    </row>
    <row r="27" spans="1:11" x14ac:dyDescent="0.25">
      <c r="A27" s="446" t="s">
        <v>915</v>
      </c>
      <c r="B27" s="446">
        <v>1.6</v>
      </c>
      <c r="C27" s="446" t="s">
        <v>916</v>
      </c>
      <c r="D27" s="451" t="s">
        <v>917</v>
      </c>
      <c r="E27" s="455" t="s">
        <v>918</v>
      </c>
      <c r="F27" s="451"/>
      <c r="G27" s="451"/>
      <c r="H27" s="451"/>
      <c r="I27" s="451"/>
      <c r="J27" s="451"/>
      <c r="K27" s="451"/>
    </row>
    <row r="28" spans="1:11" ht="15.75" x14ac:dyDescent="0.25">
      <c r="A28" s="448"/>
      <c r="B28" s="456">
        <f>B27*B35/B34</f>
        <v>190.78480000000002</v>
      </c>
      <c r="C28" s="448" t="s">
        <v>898</v>
      </c>
      <c r="D28" s="448"/>
      <c r="E28" s="457"/>
      <c r="F28" s="448"/>
      <c r="G28" s="448"/>
      <c r="H28" s="448"/>
      <c r="I28" s="448"/>
      <c r="J28" s="448"/>
      <c r="K28" s="448"/>
    </row>
    <row r="29" spans="1:11" ht="15.75" x14ac:dyDescent="0.25">
      <c r="A29" s="448"/>
      <c r="B29" s="451">
        <v>0.14299999999999999</v>
      </c>
      <c r="C29" s="451" t="s">
        <v>919</v>
      </c>
      <c r="D29" s="451" t="s">
        <v>917</v>
      </c>
      <c r="E29" s="455" t="s">
        <v>913</v>
      </c>
      <c r="F29" s="448"/>
      <c r="G29" s="448"/>
      <c r="H29" s="448"/>
      <c r="I29" s="448"/>
      <c r="J29" s="448"/>
      <c r="K29" s="448"/>
    </row>
    <row r="30" spans="1:11" ht="15.75" x14ac:dyDescent="0.25">
      <c r="A30" s="448"/>
      <c r="B30" s="456">
        <f>B29*42*B36/F22</f>
        <v>181.61743599999997</v>
      </c>
      <c r="C30" s="448" t="s">
        <v>898</v>
      </c>
      <c r="D30" s="451"/>
      <c r="F30" s="448"/>
      <c r="G30" s="448"/>
      <c r="H30" s="448"/>
      <c r="I30" s="448"/>
      <c r="J30" s="448"/>
      <c r="K30" s="448"/>
    </row>
    <row r="31" spans="1:11" ht="15.75" x14ac:dyDescent="0.25">
      <c r="A31" s="448"/>
      <c r="B31" s="456">
        <f>AVERAGE(B28, B30)</f>
        <v>186.20111800000001</v>
      </c>
      <c r="C31" s="448" t="s">
        <v>898</v>
      </c>
      <c r="D31" s="451" t="s">
        <v>920</v>
      </c>
      <c r="F31" s="448"/>
      <c r="G31" s="448"/>
      <c r="H31" s="448"/>
      <c r="I31" s="448"/>
      <c r="J31" s="448"/>
      <c r="K31" s="448"/>
    </row>
    <row r="33" spans="1:11" x14ac:dyDescent="0.25">
      <c r="A33" s="458" t="s">
        <v>921</v>
      </c>
      <c r="B33" s="452">
        <v>42</v>
      </c>
      <c r="C33" s="451" t="s">
        <v>922</v>
      </c>
      <c r="D33" s="451"/>
      <c r="E33" s="451"/>
      <c r="F33" s="451"/>
      <c r="G33" s="451"/>
      <c r="H33" s="451"/>
      <c r="I33" s="451"/>
      <c r="J33" s="451"/>
      <c r="K33" s="451"/>
    </row>
    <row r="34" spans="1:11" x14ac:dyDescent="0.25">
      <c r="B34" s="459">
        <v>1000</v>
      </c>
      <c r="C34" s="451" t="s">
        <v>923</v>
      </c>
    </row>
    <row r="35" spans="1:11" x14ac:dyDescent="0.25">
      <c r="B35" s="459">
        <v>119240.5</v>
      </c>
      <c r="C35" s="451" t="s">
        <v>924</v>
      </c>
    </row>
    <row r="36" spans="1:11" x14ac:dyDescent="0.25">
      <c r="B36" s="459">
        <v>907.18</v>
      </c>
      <c r="C36" s="451" t="s">
        <v>925</v>
      </c>
    </row>
    <row r="38" spans="1:11" ht="15.75" x14ac:dyDescent="0.25">
      <c r="A38" s="448" t="s">
        <v>926</v>
      </c>
      <c r="B38" s="460">
        <f>E22*F22*B28/B36</f>
        <v>660.88201303203323</v>
      </c>
      <c r="C38" s="446" t="s">
        <v>927</v>
      </c>
    </row>
    <row r="39" spans="1:11" x14ac:dyDescent="0.25">
      <c r="B39" s="460">
        <f>E22*F22*B30/B36</f>
        <v>629.12609759999987</v>
      </c>
      <c r="C39" s="446" t="s">
        <v>928</v>
      </c>
    </row>
    <row r="40" spans="1:11" x14ac:dyDescent="0.25">
      <c r="A40" s="451"/>
      <c r="B40" s="461">
        <f>AVERAGE(B38:B39)</f>
        <v>645.00405531601655</v>
      </c>
      <c r="C40" s="451" t="s">
        <v>929</v>
      </c>
      <c r="D40" s="451"/>
      <c r="E40" s="451"/>
      <c r="F40" s="451"/>
      <c r="G40" s="451"/>
      <c r="H40" s="451"/>
      <c r="I40" s="451"/>
      <c r="J40" s="451"/>
      <c r="K40" s="451"/>
    </row>
    <row r="43" spans="1:11" x14ac:dyDescent="0.25">
      <c r="A43" s="446" t="s">
        <v>930</v>
      </c>
      <c r="B43" s="451">
        <v>1</v>
      </c>
      <c r="C43" s="451">
        <v>34</v>
      </c>
      <c r="D43" s="451">
        <v>298</v>
      </c>
      <c r="E43" s="455" t="s">
        <v>931</v>
      </c>
      <c r="F43" s="451"/>
      <c r="G43" s="451"/>
      <c r="H43" s="451"/>
      <c r="I43" s="451"/>
      <c r="J43" s="451"/>
      <c r="K43" s="451"/>
    </row>
    <row r="44" spans="1:11" x14ac:dyDescent="0.25">
      <c r="B44" s="451"/>
      <c r="C44" s="451"/>
      <c r="D44" s="451"/>
      <c r="E44" s="451"/>
      <c r="F44" s="451"/>
      <c r="G44" s="451"/>
      <c r="H44" s="451"/>
      <c r="I44" s="451"/>
      <c r="J44" s="451"/>
      <c r="K44" s="451"/>
    </row>
    <row r="45" spans="1:11" x14ac:dyDescent="0.25">
      <c r="A45" s="446" t="s">
        <v>932</v>
      </c>
      <c r="B45" s="451"/>
      <c r="C45" s="451"/>
      <c r="D45" s="451"/>
      <c r="E45" s="451"/>
      <c r="F45" s="451"/>
      <c r="G45" s="451"/>
      <c r="H45" s="451"/>
      <c r="I45" s="451"/>
      <c r="J45" s="451"/>
      <c r="K45" s="451"/>
    </row>
    <row r="46" spans="1:11" x14ac:dyDescent="0.25">
      <c r="A46" s="451" t="s">
        <v>933</v>
      </c>
      <c r="B46" s="451"/>
      <c r="C46" s="451"/>
      <c r="D46" s="451"/>
      <c r="E46" s="451"/>
      <c r="F46" s="451"/>
      <c r="G46" s="451"/>
      <c r="H46" s="451"/>
      <c r="I46" s="451"/>
      <c r="J46" s="451"/>
      <c r="K46" s="451"/>
    </row>
    <row r="47" spans="1:11" x14ac:dyDescent="0.25">
      <c r="A47" s="446" t="s">
        <v>934</v>
      </c>
      <c r="B47" s="451"/>
      <c r="C47" s="451"/>
      <c r="D47" s="451"/>
      <c r="E47" s="451"/>
      <c r="F47" s="451"/>
      <c r="G47" s="451"/>
      <c r="H47" s="451"/>
      <c r="I47" s="451"/>
      <c r="J47" s="451"/>
      <c r="K47" s="451"/>
    </row>
    <row r="48" spans="1:11" x14ac:dyDescent="0.25">
      <c r="A48" s="446" t="s">
        <v>935</v>
      </c>
      <c r="B48" s="451"/>
      <c r="C48" s="451"/>
      <c r="D48" s="451"/>
      <c r="E48" s="451"/>
      <c r="F48" s="451"/>
      <c r="G48" s="451"/>
      <c r="H48" s="451"/>
      <c r="I48" s="451"/>
      <c r="J48" s="451"/>
      <c r="K48" s="451"/>
    </row>
    <row r="50" spans="1:2" x14ac:dyDescent="0.25">
      <c r="A50" s="193" t="s">
        <v>936</v>
      </c>
      <c r="B50" s="446" t="s">
        <v>937</v>
      </c>
    </row>
    <row r="51" spans="1:2" x14ac:dyDescent="0.25">
      <c r="A51" s="455" t="s">
        <v>938</v>
      </c>
    </row>
    <row r="86" spans="10:11" x14ac:dyDescent="0.25">
      <c r="J86" s="451"/>
      <c r="K86" s="451"/>
    </row>
  </sheetData>
  <pageMargins left="0.75" right="0.75" top="1" bottom="1" header="0.5" footer="0.5"/>
  <pageSetup paperSize="5"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8"/>
  <sheetViews>
    <sheetView workbookViewId="0">
      <selection activeCell="G14" sqref="G14"/>
    </sheetView>
  </sheetViews>
  <sheetFormatPr defaultColWidth="11.42578125" defaultRowHeight="15" x14ac:dyDescent="0.25"/>
  <cols>
    <col min="1" max="2" width="13.85546875" customWidth="1"/>
    <col min="5" max="5" width="14.42578125" customWidth="1"/>
    <col min="7" max="7" width="31.42578125" bestFit="1" customWidth="1"/>
  </cols>
  <sheetData>
    <row r="1" spans="1:7" x14ac:dyDescent="0.25">
      <c r="A1" t="s">
        <v>433</v>
      </c>
    </row>
    <row r="3" spans="1:7" x14ac:dyDescent="0.25">
      <c r="A3" s="52" t="s">
        <v>176</v>
      </c>
      <c r="D3" s="52" t="s">
        <v>734</v>
      </c>
    </row>
    <row r="4" spans="1:7" x14ac:dyDescent="0.25">
      <c r="A4" t="s">
        <v>412</v>
      </c>
      <c r="B4" t="s">
        <v>413</v>
      </c>
      <c r="D4" t="s">
        <v>732</v>
      </c>
      <c r="E4" t="s">
        <v>733</v>
      </c>
      <c r="G4" t="s">
        <v>772</v>
      </c>
    </row>
    <row r="5" spans="1:7" x14ac:dyDescent="0.25">
      <c r="A5">
        <v>0</v>
      </c>
      <c r="B5" t="s">
        <v>128</v>
      </c>
      <c r="D5" s="8">
        <v>4</v>
      </c>
      <c r="E5">
        <v>6524.9876475000001</v>
      </c>
      <c r="G5" t="s">
        <v>787</v>
      </c>
    </row>
    <row r="6" spans="1:7" x14ac:dyDescent="0.25">
      <c r="A6">
        <v>15</v>
      </c>
      <c r="B6" t="s">
        <v>131</v>
      </c>
      <c r="D6" s="8">
        <v>5</v>
      </c>
      <c r="E6">
        <v>6507.7058466000008</v>
      </c>
      <c r="G6" t="s">
        <v>788</v>
      </c>
    </row>
    <row r="7" spans="1:7" x14ac:dyDescent="0.25">
      <c r="A7">
        <v>22</v>
      </c>
      <c r="B7" t="s">
        <v>148</v>
      </c>
      <c r="D7">
        <v>6</v>
      </c>
      <c r="E7">
        <v>6484.6634454000005</v>
      </c>
      <c r="G7" t="s">
        <v>789</v>
      </c>
    </row>
    <row r="8" spans="1:7" x14ac:dyDescent="0.25">
      <c r="A8">
        <v>32</v>
      </c>
      <c r="B8" t="s">
        <v>130</v>
      </c>
      <c r="D8">
        <v>7</v>
      </c>
      <c r="E8">
        <v>6460.2916748999996</v>
      </c>
      <c r="G8" t="s">
        <v>774</v>
      </c>
    </row>
    <row r="9" spans="1:7" x14ac:dyDescent="0.25">
      <c r="A9">
        <v>40</v>
      </c>
      <c r="B9" t="s">
        <v>129</v>
      </c>
      <c r="D9">
        <v>8</v>
      </c>
      <c r="E9">
        <v>6436.8061506000004</v>
      </c>
      <c r="G9" t="s">
        <v>775</v>
      </c>
    </row>
    <row r="10" spans="1:7" x14ac:dyDescent="0.25">
      <c r="D10">
        <v>9</v>
      </c>
      <c r="E10">
        <v>6411.9912570000006</v>
      </c>
      <c r="G10" t="s">
        <v>776</v>
      </c>
    </row>
    <row r="11" spans="1:7" x14ac:dyDescent="0.25">
      <c r="A11" t="s">
        <v>27</v>
      </c>
      <c r="D11">
        <v>10</v>
      </c>
      <c r="E11">
        <v>6380.9726400000009</v>
      </c>
      <c r="G11" t="s">
        <v>777</v>
      </c>
    </row>
    <row r="12" spans="1:7" x14ac:dyDescent="0.25">
      <c r="A12" t="s">
        <v>412</v>
      </c>
      <c r="B12" t="s">
        <v>413</v>
      </c>
      <c r="D12">
        <v>11</v>
      </c>
      <c r="E12">
        <v>6354.8283771000006</v>
      </c>
      <c r="G12" t="s">
        <v>778</v>
      </c>
    </row>
    <row r="13" spans="1:7" x14ac:dyDescent="0.25">
      <c r="A13" s="166">
        <v>-1</v>
      </c>
      <c r="B13" t="s">
        <v>149</v>
      </c>
      <c r="D13">
        <v>12</v>
      </c>
      <c r="E13">
        <v>6324.2528831999998</v>
      </c>
      <c r="G13" t="s">
        <v>779</v>
      </c>
    </row>
    <row r="14" spans="1:7" x14ac:dyDescent="0.25">
      <c r="A14" s="166">
        <v>5.0000000000000001E-3</v>
      </c>
      <c r="B14" t="s">
        <v>150</v>
      </c>
      <c r="D14">
        <v>13</v>
      </c>
      <c r="E14">
        <v>6293.6773893</v>
      </c>
      <c r="G14" t="s">
        <v>780</v>
      </c>
    </row>
    <row r="15" spans="1:7" x14ac:dyDescent="0.25">
      <c r="D15">
        <v>14</v>
      </c>
      <c r="E15">
        <v>6267.5331264000006</v>
      </c>
      <c r="G15" t="s">
        <v>773</v>
      </c>
    </row>
    <row r="16" spans="1:7" x14ac:dyDescent="0.25">
      <c r="A16" t="s">
        <v>164</v>
      </c>
      <c r="D16">
        <v>15</v>
      </c>
      <c r="E16">
        <v>6236.9576325000007</v>
      </c>
      <c r="G16" t="s">
        <v>781</v>
      </c>
    </row>
    <row r="17" spans="1:7" x14ac:dyDescent="0.25">
      <c r="A17" t="s">
        <v>412</v>
      </c>
      <c r="B17" t="s">
        <v>413</v>
      </c>
      <c r="D17">
        <v>16</v>
      </c>
      <c r="E17">
        <v>6210.8133696000004</v>
      </c>
      <c r="G17" t="s">
        <v>782</v>
      </c>
    </row>
    <row r="18" spans="1:7" x14ac:dyDescent="0.25">
      <c r="A18">
        <v>0</v>
      </c>
      <c r="B18" t="s">
        <v>417</v>
      </c>
      <c r="D18">
        <v>17</v>
      </c>
      <c r="E18">
        <v>6180.2378756999997</v>
      </c>
      <c r="G18" t="s">
        <v>783</v>
      </c>
    </row>
    <row r="19" spans="1:7" x14ac:dyDescent="0.25">
      <c r="A19">
        <v>2500</v>
      </c>
      <c r="B19" t="s">
        <v>298</v>
      </c>
      <c r="D19">
        <v>18</v>
      </c>
      <c r="E19">
        <v>6150.1055049000006</v>
      </c>
      <c r="G19" t="s">
        <v>784</v>
      </c>
    </row>
    <row r="20" spans="1:7" x14ac:dyDescent="0.25">
      <c r="A20">
        <v>25000</v>
      </c>
      <c r="B20" t="s">
        <v>148</v>
      </c>
      <c r="D20">
        <v>19</v>
      </c>
      <c r="E20">
        <v>6123.5181189000004</v>
      </c>
      <c r="G20" t="s">
        <v>785</v>
      </c>
    </row>
    <row r="21" spans="1:7" x14ac:dyDescent="0.25">
      <c r="A21">
        <v>250000</v>
      </c>
      <c r="B21" t="s">
        <v>297</v>
      </c>
      <c r="D21">
        <v>20</v>
      </c>
      <c r="E21">
        <v>6093.3857481000005</v>
      </c>
      <c r="G21" t="s">
        <v>786</v>
      </c>
    </row>
    <row r="22" spans="1:7" x14ac:dyDescent="0.25">
      <c r="A22">
        <v>2500000</v>
      </c>
      <c r="B22" t="s">
        <v>418</v>
      </c>
      <c r="D22">
        <v>21</v>
      </c>
      <c r="E22">
        <v>6066.7983621000003</v>
      </c>
    </row>
    <row r="23" spans="1:7" x14ac:dyDescent="0.25">
      <c r="D23">
        <v>22</v>
      </c>
      <c r="E23">
        <v>6036.6659913000003</v>
      </c>
    </row>
    <row r="24" spans="1:7" x14ac:dyDescent="0.25">
      <c r="A24" t="s">
        <v>419</v>
      </c>
      <c r="D24">
        <v>23</v>
      </c>
      <c r="E24">
        <v>6010.5217284000009</v>
      </c>
    </row>
    <row r="25" spans="1:7" x14ac:dyDescent="0.25">
      <c r="A25" s="167" t="s">
        <v>412</v>
      </c>
      <c r="B25" s="168" t="s">
        <v>413</v>
      </c>
      <c r="D25">
        <v>24</v>
      </c>
      <c r="E25">
        <v>5983.9343424000008</v>
      </c>
    </row>
    <row r="26" spans="1:7" x14ac:dyDescent="0.25">
      <c r="A26">
        <v>0</v>
      </c>
      <c r="B26" t="s">
        <v>420</v>
      </c>
      <c r="D26">
        <v>25</v>
      </c>
      <c r="E26">
        <v>5953.3588485</v>
      </c>
    </row>
    <row r="27" spans="1:7" x14ac:dyDescent="0.25">
      <c r="A27">
        <v>7000</v>
      </c>
      <c r="B27" t="s">
        <v>421</v>
      </c>
      <c r="D27">
        <v>26</v>
      </c>
      <c r="E27">
        <v>5927.2145855999997</v>
      </c>
    </row>
    <row r="28" spans="1:7" x14ac:dyDescent="0.25">
      <c r="A28">
        <v>11000</v>
      </c>
      <c r="B28" t="s">
        <v>422</v>
      </c>
      <c r="D28">
        <v>27</v>
      </c>
      <c r="E28">
        <v>5901.0703227000004</v>
      </c>
    </row>
    <row r="29" spans="1:7" x14ac:dyDescent="0.25">
      <c r="D29">
        <v>28</v>
      </c>
      <c r="E29">
        <v>5874.926059800001</v>
      </c>
    </row>
    <row r="30" spans="1:7" x14ac:dyDescent="0.25">
      <c r="A30" t="s">
        <v>423</v>
      </c>
      <c r="D30">
        <v>29</v>
      </c>
      <c r="E30">
        <v>5844.3505659000011</v>
      </c>
    </row>
    <row r="31" spans="1:7" x14ac:dyDescent="0.25">
      <c r="A31" t="s">
        <v>412</v>
      </c>
      <c r="B31" t="s">
        <v>413</v>
      </c>
      <c r="D31">
        <v>30</v>
      </c>
      <c r="E31">
        <v>5818.2063029999999</v>
      </c>
    </row>
    <row r="32" spans="1:7" x14ac:dyDescent="0.25">
      <c r="A32">
        <v>0</v>
      </c>
      <c r="B32" t="s">
        <v>425</v>
      </c>
      <c r="D32">
        <v>31</v>
      </c>
      <c r="E32">
        <v>5792.0620401000006</v>
      </c>
    </row>
    <row r="33" spans="1:5" x14ac:dyDescent="0.25">
      <c r="A33">
        <v>45</v>
      </c>
      <c r="B33" t="s">
        <v>424</v>
      </c>
      <c r="D33">
        <v>32</v>
      </c>
      <c r="E33">
        <v>5765.9177772000003</v>
      </c>
    </row>
    <row r="34" spans="1:5" x14ac:dyDescent="0.25">
      <c r="A34">
        <v>200</v>
      </c>
      <c r="B34" t="s">
        <v>296</v>
      </c>
      <c r="D34">
        <v>33</v>
      </c>
      <c r="E34">
        <v>5739.7735143000009</v>
      </c>
    </row>
    <row r="35" spans="1:5" x14ac:dyDescent="0.25">
      <c r="D35">
        <v>34</v>
      </c>
      <c r="E35">
        <v>5713.6292513999997</v>
      </c>
    </row>
    <row r="36" spans="1:5" x14ac:dyDescent="0.25">
      <c r="A36" t="s">
        <v>426</v>
      </c>
      <c r="D36">
        <v>35</v>
      </c>
      <c r="E36">
        <v>5687.4849885000003</v>
      </c>
    </row>
    <row r="37" spans="1:5" x14ac:dyDescent="0.25">
      <c r="A37" t="s">
        <v>412</v>
      </c>
      <c r="B37" t="s">
        <v>413</v>
      </c>
      <c r="D37">
        <v>36</v>
      </c>
      <c r="E37">
        <v>5652.4782636</v>
      </c>
    </row>
    <row r="38" spans="1:5" x14ac:dyDescent="0.25">
      <c r="A38">
        <v>0</v>
      </c>
      <c r="B38" t="s">
        <v>427</v>
      </c>
      <c r="D38">
        <v>37</v>
      </c>
      <c r="E38">
        <v>5634.7533396000008</v>
      </c>
    </row>
    <row r="39" spans="1:5" x14ac:dyDescent="0.25">
      <c r="A39">
        <v>4</v>
      </c>
      <c r="B39" t="s">
        <v>428</v>
      </c>
      <c r="D39">
        <v>38</v>
      </c>
      <c r="E39">
        <v>5608.6090767000005</v>
      </c>
    </row>
    <row r="40" spans="1:5" x14ac:dyDescent="0.25">
      <c r="D40">
        <v>39</v>
      </c>
      <c r="E40">
        <v>5582.4648138000002</v>
      </c>
    </row>
    <row r="41" spans="1:5" x14ac:dyDescent="0.25">
      <c r="A41" t="s">
        <v>431</v>
      </c>
      <c r="D41">
        <v>40</v>
      </c>
      <c r="E41">
        <v>5556.3205508999999</v>
      </c>
    </row>
    <row r="42" spans="1:5" x14ac:dyDescent="0.25">
      <c r="A42" t="s">
        <v>412</v>
      </c>
      <c r="B42" t="s">
        <v>413</v>
      </c>
      <c r="D42">
        <v>41</v>
      </c>
      <c r="E42">
        <v>5530.1762880000006</v>
      </c>
    </row>
    <row r="43" spans="1:5" x14ac:dyDescent="0.25">
      <c r="A43">
        <v>0</v>
      </c>
      <c r="B43" t="s">
        <v>866</v>
      </c>
      <c r="D43">
        <v>42</v>
      </c>
      <c r="E43">
        <v>5508.4632561000008</v>
      </c>
    </row>
    <row r="44" spans="1:5" x14ac:dyDescent="0.25">
      <c r="A44">
        <v>100</v>
      </c>
      <c r="B44" t="s">
        <v>432</v>
      </c>
      <c r="D44">
        <v>43</v>
      </c>
      <c r="E44">
        <v>5482.3189932000005</v>
      </c>
    </row>
    <row r="45" spans="1:5" x14ac:dyDescent="0.25">
      <c r="A45">
        <v>1000</v>
      </c>
      <c r="B45" t="s">
        <v>867</v>
      </c>
      <c r="D45">
        <v>44</v>
      </c>
      <c r="E45">
        <v>5455.7316072000003</v>
      </c>
    </row>
    <row r="46" spans="1:5" x14ac:dyDescent="0.25">
      <c r="A46">
        <v>10000</v>
      </c>
      <c r="B46" t="s">
        <v>301</v>
      </c>
      <c r="D46">
        <v>45</v>
      </c>
      <c r="E46">
        <v>5429.5873443</v>
      </c>
    </row>
    <row r="47" spans="1:5" ht="15.75" x14ac:dyDescent="0.25">
      <c r="D47" s="333" t="s">
        <v>735</v>
      </c>
    </row>
    <row r="48" spans="1:5" ht="15.75" x14ac:dyDescent="0.25">
      <c r="D48" s="333" t="s">
        <v>736</v>
      </c>
    </row>
  </sheetData>
  <pageMargins left="0.75" right="0.75" top="1" bottom="1" header="0.5" footer="0.5"/>
  <pageSetup paperSize="9" orientation="portrait" horizontalDpi="4294967292" verticalDpi="4294967292"/>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39"/>
  <sheetViews>
    <sheetView topLeftCell="A14" workbookViewId="0">
      <selection activeCell="F39" sqref="F39"/>
    </sheetView>
  </sheetViews>
  <sheetFormatPr defaultColWidth="8.85546875" defaultRowHeight="15" x14ac:dyDescent="0.25"/>
  <sheetData>
    <row r="1" spans="1:13" ht="15.75" x14ac:dyDescent="0.25">
      <c r="A1" s="496" t="s">
        <v>277</v>
      </c>
      <c r="B1" s="497"/>
      <c r="C1" s="498"/>
      <c r="D1" s="45" t="s">
        <v>276</v>
      </c>
      <c r="E1" s="45" t="s">
        <v>275</v>
      </c>
      <c r="F1" s="45" t="s">
        <v>274</v>
      </c>
      <c r="G1" s="45" t="s">
        <v>273</v>
      </c>
      <c r="I1" s="41" t="s">
        <v>272</v>
      </c>
      <c r="J1" s="41"/>
      <c r="K1" s="41"/>
      <c r="L1" s="41"/>
      <c r="M1" s="41"/>
    </row>
    <row r="2" spans="1:13" x14ac:dyDescent="0.25">
      <c r="A2" s="499" t="s">
        <v>271</v>
      </c>
      <c r="B2" s="499"/>
      <c r="C2" s="499"/>
      <c r="D2" s="45" t="s">
        <v>270</v>
      </c>
      <c r="E2" s="45" t="s">
        <v>270</v>
      </c>
      <c r="F2" s="45" t="s">
        <v>269</v>
      </c>
      <c r="G2" s="45" t="s">
        <v>268</v>
      </c>
      <c r="I2" s="505" t="s">
        <v>267</v>
      </c>
      <c r="J2" s="506"/>
      <c r="K2" s="47" t="s">
        <v>266</v>
      </c>
      <c r="L2" s="47" t="s">
        <v>265</v>
      </c>
      <c r="M2" s="47" t="s">
        <v>55</v>
      </c>
    </row>
    <row r="3" spans="1:13" x14ac:dyDescent="0.25">
      <c r="A3" s="500" t="s">
        <v>264</v>
      </c>
      <c r="B3" s="501"/>
      <c r="C3" s="502"/>
      <c r="D3" s="44">
        <v>129670</v>
      </c>
      <c r="E3" s="44">
        <v>138350</v>
      </c>
      <c r="F3" s="44">
        <v>3205</v>
      </c>
      <c r="G3" s="43">
        <v>0.85299999999999998</v>
      </c>
      <c r="I3" s="503" t="s">
        <v>263</v>
      </c>
      <c r="J3" s="504"/>
      <c r="K3" s="46"/>
      <c r="L3" s="46">
        <v>9.4781711999999995E-4</v>
      </c>
      <c r="M3" s="46" t="s">
        <v>262</v>
      </c>
    </row>
    <row r="4" spans="1:13" x14ac:dyDescent="0.25">
      <c r="A4" s="500" t="s">
        <v>261</v>
      </c>
      <c r="B4" s="501"/>
      <c r="C4" s="502"/>
      <c r="D4" s="44">
        <v>116090</v>
      </c>
      <c r="E4" s="44">
        <v>124340</v>
      </c>
      <c r="F4" s="44">
        <v>2819</v>
      </c>
      <c r="G4" s="43">
        <v>0.86299999999999999</v>
      </c>
      <c r="I4" s="503" t="s">
        <v>260</v>
      </c>
      <c r="J4" s="504"/>
      <c r="K4" s="46"/>
      <c r="L4" s="46">
        <f>L3*1000000</f>
        <v>947.81711999999993</v>
      </c>
      <c r="M4" s="46" t="s">
        <v>259</v>
      </c>
    </row>
    <row r="5" spans="1:13" x14ac:dyDescent="0.25">
      <c r="A5" s="500" t="s">
        <v>258</v>
      </c>
      <c r="B5" s="501"/>
      <c r="C5" s="502"/>
      <c r="D5" s="44">
        <v>112194</v>
      </c>
      <c r="E5" s="44">
        <v>120439</v>
      </c>
      <c r="F5" s="44">
        <v>2836</v>
      </c>
      <c r="G5" s="43">
        <v>0.82799999999999996</v>
      </c>
      <c r="I5" s="503" t="s">
        <v>257</v>
      </c>
      <c r="J5" s="504"/>
      <c r="K5" s="46"/>
      <c r="L5" s="46">
        <v>1055.05</v>
      </c>
      <c r="M5" s="46" t="s">
        <v>256</v>
      </c>
    </row>
    <row r="6" spans="1:13" x14ac:dyDescent="0.25">
      <c r="A6" s="500" t="s">
        <v>255</v>
      </c>
      <c r="B6" s="501"/>
      <c r="C6" s="502"/>
      <c r="D6" s="44">
        <v>112194</v>
      </c>
      <c r="E6" s="44">
        <v>120439</v>
      </c>
      <c r="F6" s="44">
        <v>2836</v>
      </c>
      <c r="G6" s="43">
        <v>0.82799999999999996</v>
      </c>
      <c r="I6" s="503" t="s">
        <v>254</v>
      </c>
      <c r="J6" s="504"/>
      <c r="K6" s="46"/>
      <c r="L6" s="46">
        <f>L5/1000000</f>
        <v>1.0550499999999999E-3</v>
      </c>
      <c r="M6" s="46" t="s">
        <v>253</v>
      </c>
    </row>
    <row r="7" spans="1:13" x14ac:dyDescent="0.25">
      <c r="A7" s="500" t="s">
        <v>252</v>
      </c>
      <c r="B7" s="501"/>
      <c r="C7" s="502"/>
      <c r="D7" s="44">
        <v>128450</v>
      </c>
      <c r="E7" s="44">
        <v>137380</v>
      </c>
      <c r="F7" s="44">
        <v>3167</v>
      </c>
      <c r="G7" s="43">
        <v>0.86499999999999999</v>
      </c>
      <c r="I7" s="503" t="s">
        <v>251</v>
      </c>
      <c r="J7" s="504"/>
      <c r="K7" s="46"/>
      <c r="L7" s="46">
        <f>L6*1000000</f>
        <v>1055.05</v>
      </c>
      <c r="M7" s="46" t="s">
        <v>250</v>
      </c>
    </row>
    <row r="8" spans="1:13" x14ac:dyDescent="0.25">
      <c r="A8" s="500" t="s">
        <v>249</v>
      </c>
      <c r="B8" s="501"/>
      <c r="C8" s="502"/>
      <c r="D8" s="44">
        <v>128450</v>
      </c>
      <c r="E8" s="44">
        <v>137380</v>
      </c>
      <c r="F8" s="44">
        <v>3167</v>
      </c>
      <c r="G8" s="43">
        <v>0.86499999999999999</v>
      </c>
      <c r="I8" s="503" t="s">
        <v>248</v>
      </c>
      <c r="J8" s="504"/>
      <c r="K8" s="46"/>
      <c r="L8" s="46">
        <v>4.18</v>
      </c>
      <c r="M8" s="46" t="s">
        <v>247</v>
      </c>
    </row>
    <row r="9" spans="1:13" x14ac:dyDescent="0.25">
      <c r="A9" s="500" t="s">
        <v>246</v>
      </c>
      <c r="B9" s="501"/>
      <c r="C9" s="502"/>
      <c r="D9" s="44">
        <v>129488</v>
      </c>
      <c r="E9" s="44">
        <v>138490</v>
      </c>
      <c r="F9" s="44">
        <v>3206</v>
      </c>
      <c r="G9" s="43">
        <v>0.871</v>
      </c>
      <c r="I9" s="503" t="s">
        <v>245</v>
      </c>
      <c r="J9" s="504"/>
      <c r="K9" s="46"/>
      <c r="L9" s="46">
        <v>3.6</v>
      </c>
      <c r="M9" s="46" t="s">
        <v>244</v>
      </c>
    </row>
    <row r="10" spans="1:13" x14ac:dyDescent="0.25">
      <c r="A10" s="500" t="s">
        <v>243</v>
      </c>
      <c r="B10" s="501"/>
      <c r="C10" s="502"/>
      <c r="D10" s="44">
        <v>84950</v>
      </c>
      <c r="E10" s="44">
        <v>91410</v>
      </c>
      <c r="F10" s="44">
        <v>1923</v>
      </c>
      <c r="G10" s="43">
        <v>0.82</v>
      </c>
      <c r="I10" s="503" t="s">
        <v>242</v>
      </c>
      <c r="J10" s="504"/>
      <c r="K10" s="46"/>
      <c r="L10" s="46">
        <f>1/L9</f>
        <v>0.27777777777777779</v>
      </c>
      <c r="M10" s="46" t="s">
        <v>241</v>
      </c>
    </row>
    <row r="11" spans="1:13" x14ac:dyDescent="0.25">
      <c r="A11" s="500" t="s">
        <v>240</v>
      </c>
      <c r="B11" s="501"/>
      <c r="C11" s="502"/>
      <c r="D11" s="44">
        <v>140352.52220119376</v>
      </c>
      <c r="E11" s="44">
        <v>150110</v>
      </c>
      <c r="F11" s="44">
        <v>3752</v>
      </c>
      <c r="G11" s="43">
        <v>0.86799999999999999</v>
      </c>
      <c r="I11" s="503" t="s">
        <v>239</v>
      </c>
      <c r="J11" s="504"/>
      <c r="K11" s="46"/>
      <c r="L11" s="46">
        <f>L6*L10</f>
        <v>2.9306944444444443E-4</v>
      </c>
      <c r="M11" s="46" t="s">
        <v>238</v>
      </c>
    </row>
    <row r="12" spans="1:13" x14ac:dyDescent="0.25">
      <c r="A12" s="45" t="s">
        <v>237</v>
      </c>
      <c r="B12" s="45"/>
      <c r="C12" s="45"/>
      <c r="D12" s="45" t="s">
        <v>236</v>
      </c>
      <c r="E12" s="45" t="s">
        <v>236</v>
      </c>
      <c r="F12" s="45" t="s">
        <v>235</v>
      </c>
      <c r="G12" s="45"/>
      <c r="I12" s="503" t="s">
        <v>234</v>
      </c>
      <c r="J12" s="504"/>
      <c r="K12" s="46"/>
      <c r="L12" s="46">
        <f>1/L11</f>
        <v>3412.160561110848</v>
      </c>
      <c r="M12" s="46" t="s">
        <v>233</v>
      </c>
    </row>
    <row r="13" spans="1:13" x14ac:dyDescent="0.25">
      <c r="A13" s="500" t="s">
        <v>232</v>
      </c>
      <c r="B13" s="501"/>
      <c r="C13" s="502"/>
      <c r="D13" s="44">
        <v>983</v>
      </c>
      <c r="E13" s="44">
        <v>1089</v>
      </c>
      <c r="F13" s="44">
        <v>22</v>
      </c>
      <c r="G13" s="43">
        <v>0.72399999999999998</v>
      </c>
      <c r="I13" s="503" t="s">
        <v>231</v>
      </c>
      <c r="J13" s="504"/>
      <c r="K13" s="46"/>
      <c r="L13" s="46">
        <f>L12/1000</f>
        <v>3.4121605611108481</v>
      </c>
      <c r="M13" s="46" t="s">
        <v>230</v>
      </c>
    </row>
    <row r="14" spans="1:13" x14ac:dyDescent="0.25">
      <c r="A14" s="500" t="s">
        <v>229</v>
      </c>
      <c r="B14" s="501"/>
      <c r="C14" s="502"/>
      <c r="D14" s="44">
        <v>290</v>
      </c>
      <c r="E14" s="44">
        <v>343</v>
      </c>
      <c r="F14" s="44">
        <v>2.6</v>
      </c>
      <c r="G14" s="43">
        <v>0</v>
      </c>
    </row>
    <row r="15" spans="1:13" x14ac:dyDescent="0.25">
      <c r="A15" s="500" t="s">
        <v>228</v>
      </c>
      <c r="B15" s="501"/>
      <c r="C15" s="502"/>
      <c r="D15" s="44"/>
      <c r="E15" s="44"/>
      <c r="F15" s="44">
        <v>55.977829999999997</v>
      </c>
      <c r="G15" s="43">
        <v>0.27272727272727271</v>
      </c>
    </row>
    <row r="16" spans="1:13" x14ac:dyDescent="0.25">
      <c r="A16" s="500" t="s">
        <v>227</v>
      </c>
      <c r="B16" s="501"/>
      <c r="C16" s="502"/>
      <c r="D16" s="44">
        <v>1458</v>
      </c>
      <c r="E16" s="44">
        <v>1584</v>
      </c>
      <c r="F16" s="44">
        <v>32.799999999999997</v>
      </c>
      <c r="G16" s="43"/>
    </row>
    <row r="17" spans="1:9" x14ac:dyDescent="0.25">
      <c r="A17" s="507" t="s">
        <v>226</v>
      </c>
      <c r="B17" s="508"/>
      <c r="C17" s="509"/>
      <c r="D17" s="45" t="s">
        <v>225</v>
      </c>
      <c r="E17" s="45" t="s">
        <v>225</v>
      </c>
      <c r="F17" s="45"/>
      <c r="G17" s="45"/>
    </row>
    <row r="18" spans="1:9" x14ac:dyDescent="0.25">
      <c r="A18" s="500" t="s">
        <v>224</v>
      </c>
      <c r="B18" s="501"/>
      <c r="C18" s="502"/>
      <c r="D18" s="44">
        <v>26949429</v>
      </c>
      <c r="E18" s="44">
        <v>28595925</v>
      </c>
      <c r="F18" s="44"/>
      <c r="G18" s="43">
        <v>0.79700000000000004</v>
      </c>
    </row>
    <row r="19" spans="1:9" x14ac:dyDescent="0.25">
      <c r="A19" s="500" t="s">
        <v>223</v>
      </c>
      <c r="B19" s="501"/>
      <c r="C19" s="502"/>
      <c r="D19" s="44">
        <v>19474169</v>
      </c>
      <c r="E19" s="44">
        <v>20673610</v>
      </c>
      <c r="F19" s="44"/>
      <c r="G19" s="43">
        <v>0.58599999999999997</v>
      </c>
    </row>
    <row r="20" spans="1:9" x14ac:dyDescent="0.25">
      <c r="A20" s="500" t="s">
        <v>222</v>
      </c>
      <c r="B20" s="501"/>
      <c r="C20" s="502"/>
      <c r="D20" s="44">
        <v>22639320</v>
      </c>
      <c r="E20" s="44">
        <v>23633493</v>
      </c>
      <c r="F20" s="44"/>
      <c r="G20" s="43">
        <v>0.61199999999999999</v>
      </c>
    </row>
    <row r="21" spans="1:9" x14ac:dyDescent="0.25">
      <c r="A21" s="500" t="s">
        <v>221</v>
      </c>
      <c r="B21" s="501"/>
      <c r="C21" s="502"/>
      <c r="D21" s="44">
        <v>24599422</v>
      </c>
      <c r="E21" s="44">
        <v>25679670</v>
      </c>
      <c r="F21" s="44"/>
      <c r="G21" s="43">
        <v>0.747</v>
      </c>
    </row>
    <row r="23" spans="1:9" x14ac:dyDescent="0.25">
      <c r="B23" s="42" t="s">
        <v>220</v>
      </c>
      <c r="C23" s="9"/>
      <c r="D23" s="9"/>
      <c r="E23" s="9"/>
    </row>
    <row r="24" spans="1:9" ht="26.25" x14ac:dyDescent="0.25">
      <c r="B24" s="40" t="s">
        <v>216</v>
      </c>
      <c r="C24" s="40" t="s">
        <v>165</v>
      </c>
      <c r="D24" s="40" t="s">
        <v>160</v>
      </c>
      <c r="E24" s="40" t="s">
        <v>159</v>
      </c>
    </row>
    <row r="25" spans="1:9" ht="15.75" x14ac:dyDescent="0.25">
      <c r="B25" s="41">
        <v>0.12354204545652796</v>
      </c>
      <c r="C25" s="41">
        <v>1.6942907789840158</v>
      </c>
      <c r="D25" s="41">
        <v>0.48378548770739044</v>
      </c>
      <c r="E25" s="41">
        <v>0.8136249669453004</v>
      </c>
      <c r="G25" t="s">
        <v>219</v>
      </c>
    </row>
    <row r="26" spans="1:9" x14ac:dyDescent="0.25">
      <c r="B26" t="s">
        <v>218</v>
      </c>
    </row>
    <row r="27" spans="1:9" ht="26.25" x14ac:dyDescent="0.25">
      <c r="B27">
        <f>B25*$D$3/asd!$F$3/1000/1.60934</f>
        <v>3.1058355652210912E-3</v>
      </c>
      <c r="C27">
        <f>C25*$D$3/asd!$F$3/1000/1.60934</f>
        <v>4.2594313051473362E-2</v>
      </c>
      <c r="D27">
        <f>D25*$D$3/asd!$F$3/1000/1.60934</f>
        <v>1.216232229365318E-2</v>
      </c>
      <c r="E27">
        <f>E25*$D$3/asd!$F$3/1000/1.60934</f>
        <v>2.045445621166881E-2</v>
      </c>
      <c r="H27" s="40" t="s">
        <v>216</v>
      </c>
      <c r="I27">
        <v>3.1058355652210912E-3</v>
      </c>
    </row>
    <row r="28" spans="1:9" x14ac:dyDescent="0.25">
      <c r="H28" s="40" t="s">
        <v>165</v>
      </c>
      <c r="I28">
        <v>4.2594313051473362E-2</v>
      </c>
    </row>
    <row r="29" spans="1:9" ht="26.25" x14ac:dyDescent="0.25">
      <c r="B29" s="40" t="s">
        <v>216</v>
      </c>
      <c r="C29" s="40" t="s">
        <v>165</v>
      </c>
      <c r="D29" s="40" t="s">
        <v>160</v>
      </c>
      <c r="E29" s="40" t="s">
        <v>159</v>
      </c>
      <c r="H29" s="40" t="s">
        <v>160</v>
      </c>
      <c r="I29">
        <v>1.216232229365318E-2</v>
      </c>
    </row>
    <row r="30" spans="1:9" x14ac:dyDescent="0.25">
      <c r="B30">
        <v>3.1058355652210912E-3</v>
      </c>
      <c r="C30">
        <v>4.2594313051473362E-2</v>
      </c>
      <c r="D30">
        <v>1.216232229365318E-2</v>
      </c>
      <c r="E30">
        <v>2.045445621166881E-2</v>
      </c>
      <c r="H30" s="40" t="s">
        <v>159</v>
      </c>
      <c r="I30">
        <v>2.045445621166881E-2</v>
      </c>
    </row>
    <row r="34" spans="2:6" ht="15.75" x14ac:dyDescent="0.25">
      <c r="B34" s="48" t="s">
        <v>281</v>
      </c>
    </row>
    <row r="35" spans="2:6" x14ac:dyDescent="0.25">
      <c r="B35">
        <v>42</v>
      </c>
      <c r="C35" t="s">
        <v>282</v>
      </c>
    </row>
    <row r="36" spans="2:6" x14ac:dyDescent="0.25">
      <c r="B36">
        <v>947.82</v>
      </c>
      <c r="C36" t="s">
        <v>283</v>
      </c>
    </row>
    <row r="37" spans="2:6" x14ac:dyDescent="0.25">
      <c r="B37">
        <v>1.1000000000000001</v>
      </c>
      <c r="C37" t="s">
        <v>284</v>
      </c>
    </row>
    <row r="38" spans="2:6" x14ac:dyDescent="0.25">
      <c r="B38">
        <v>5</v>
      </c>
      <c r="C38" t="s">
        <v>285</v>
      </c>
    </row>
    <row r="39" spans="2:6" x14ac:dyDescent="0.25">
      <c r="B39">
        <v>7.88</v>
      </c>
      <c r="C39" t="s">
        <v>286</v>
      </c>
      <c r="F39" t="s">
        <v>287</v>
      </c>
    </row>
  </sheetData>
  <mergeCells count="32">
    <mergeCell ref="A20:C20"/>
    <mergeCell ref="A21:C21"/>
    <mergeCell ref="A18:C18"/>
    <mergeCell ref="A19:C19"/>
    <mergeCell ref="A15:C15"/>
    <mergeCell ref="A16:C16"/>
    <mergeCell ref="A17:C17"/>
    <mergeCell ref="I2:J2"/>
    <mergeCell ref="I3:J3"/>
    <mergeCell ref="I4:J4"/>
    <mergeCell ref="I5:J5"/>
    <mergeCell ref="I6:J6"/>
    <mergeCell ref="I7:J7"/>
    <mergeCell ref="I10:J10"/>
    <mergeCell ref="I11:J11"/>
    <mergeCell ref="I12:J12"/>
    <mergeCell ref="I13:J13"/>
    <mergeCell ref="A11:C11"/>
    <mergeCell ref="A13:C13"/>
    <mergeCell ref="I8:J8"/>
    <mergeCell ref="I9:J9"/>
    <mergeCell ref="A14:C14"/>
    <mergeCell ref="A6:C6"/>
    <mergeCell ref="A7:C7"/>
    <mergeCell ref="A8:C8"/>
    <mergeCell ref="A9:C9"/>
    <mergeCell ref="A10:C10"/>
    <mergeCell ref="A1:C1"/>
    <mergeCell ref="A2:C2"/>
    <mergeCell ref="A3:C3"/>
    <mergeCell ref="A4:C4"/>
    <mergeCell ref="A5:C5"/>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OCI</vt:lpstr>
      <vt:lpstr>Petcoke Details</vt:lpstr>
      <vt:lpstr>Emission Factors</vt:lpstr>
      <vt:lpstr>Classification Bounds</vt:lpstr>
      <vt:lpstr>asd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Tan</dc:creator>
  <cp:lastModifiedBy>Eugene Tan</cp:lastModifiedBy>
  <cp:lastPrinted>2015-03-04T21:43:21Z</cp:lastPrinted>
  <dcterms:created xsi:type="dcterms:W3CDTF">2014-05-16T19:01:20Z</dcterms:created>
  <dcterms:modified xsi:type="dcterms:W3CDTF">2015-05-27T16:45:55Z</dcterms:modified>
</cp:coreProperties>
</file>