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reisin\OneDrive - Qontigo\academia\planillas\"/>
    </mc:Choice>
  </mc:AlternateContent>
  <xr:revisionPtr revIDLastSave="0" documentId="13_ncr:1_{4C61CE28-37D3-4514-BC1B-745D4A93C1BC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AcercaDe" sheetId="10" r:id="rId1"/>
    <sheet name="Data" sheetId="1" r:id="rId2"/>
    <sheet name="LIBOR" sheetId="2" r:id="rId3"/>
    <sheet name="Futuros" sheetId="3" r:id="rId4"/>
    <sheet name="Swap (1)" sheetId="7" r:id="rId5"/>
    <sheet name="Swap (2)" sheetId="11" r:id="rId6"/>
    <sheet name="Swap (3)" sheetId="12" r:id="rId7"/>
    <sheet name="Swap (4)" sheetId="13" r:id="rId8"/>
    <sheet name="Resumen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2" i="9" l="1"/>
  <c r="K5" i="9"/>
  <c r="J5" i="9"/>
  <c r="J29" i="13"/>
  <c r="I34" i="13"/>
  <c r="I33" i="13"/>
  <c r="F34" i="13" s="1"/>
  <c r="I32" i="13"/>
  <c r="F33" i="13" s="1"/>
  <c r="I31" i="13"/>
  <c r="F32" i="13" s="1"/>
  <c r="I30" i="13"/>
  <c r="F31" i="13" s="1"/>
  <c r="I29" i="13"/>
  <c r="F30" i="13" s="1"/>
  <c r="I28" i="13"/>
  <c r="F29" i="13" s="1"/>
  <c r="I27" i="13"/>
  <c r="F28" i="13" s="1"/>
  <c r="I26" i="13"/>
  <c r="F27" i="13" s="1"/>
  <c r="I25" i="13"/>
  <c r="F26" i="13" s="1"/>
  <c r="I24" i="13"/>
  <c r="F25" i="13" s="1"/>
  <c r="I23" i="13"/>
  <c r="F24" i="13" s="1"/>
  <c r="I22" i="13"/>
  <c r="F23" i="13" s="1"/>
  <c r="I21" i="13"/>
  <c r="F22" i="13" s="1"/>
  <c r="I20" i="13"/>
  <c r="F21" i="13" s="1"/>
  <c r="I19" i="13"/>
  <c r="I18" i="13"/>
  <c r="F19" i="13"/>
  <c r="F20" i="13"/>
  <c r="F18" i="13"/>
  <c r="J25" i="13"/>
  <c r="F17" i="13"/>
  <c r="I17" i="13"/>
  <c r="I15" i="13"/>
  <c r="J17" i="12"/>
  <c r="G17" i="12"/>
  <c r="J15" i="12"/>
  <c r="G30" i="12"/>
  <c r="J31" i="12"/>
  <c r="J23" i="12"/>
  <c r="J19" i="12"/>
  <c r="J26" i="12"/>
  <c r="J25" i="12"/>
  <c r="J21" i="12"/>
  <c r="I12" i="11"/>
  <c r="H12" i="11"/>
  <c r="G12" i="11"/>
  <c r="J12" i="11"/>
  <c r="F15" i="7"/>
  <c r="F12" i="7"/>
  <c r="H34" i="13"/>
  <c r="H33" i="13"/>
  <c r="G33" i="13"/>
  <c r="J33" i="13" s="1"/>
  <c r="J32" i="13"/>
  <c r="H32" i="13"/>
  <c r="G32" i="13"/>
  <c r="H31" i="13"/>
  <c r="G31" i="13"/>
  <c r="J31" i="13" s="1"/>
  <c r="J30" i="13"/>
  <c r="H30" i="13"/>
  <c r="G30" i="13"/>
  <c r="H29" i="13"/>
  <c r="G29" i="13"/>
  <c r="H28" i="13"/>
  <c r="J27" i="13"/>
  <c r="H27" i="13"/>
  <c r="G27" i="13"/>
  <c r="H26" i="13"/>
  <c r="G26" i="13"/>
  <c r="J26" i="13" s="1"/>
  <c r="H25" i="13"/>
  <c r="G25" i="13"/>
  <c r="H24" i="13"/>
  <c r="J23" i="13"/>
  <c r="H23" i="13"/>
  <c r="G23" i="13"/>
  <c r="H22" i="13"/>
  <c r="H21" i="13"/>
  <c r="G21" i="13"/>
  <c r="J21" i="13" s="1"/>
  <c r="H20" i="13"/>
  <c r="H19" i="13"/>
  <c r="G19" i="13"/>
  <c r="J19" i="13" s="1"/>
  <c r="H18" i="13"/>
  <c r="H17" i="13"/>
  <c r="G17" i="13"/>
  <c r="H15" i="13"/>
  <c r="G15" i="13"/>
  <c r="F15" i="13"/>
  <c r="H12" i="13"/>
  <c r="I12" i="13" s="1"/>
  <c r="G12" i="13"/>
  <c r="F12" i="13"/>
  <c r="J12" i="13" s="1"/>
  <c r="G33" i="12"/>
  <c r="J33" i="12" s="1"/>
  <c r="G32" i="12"/>
  <c r="J32" i="12" s="1"/>
  <c r="G31" i="12"/>
  <c r="J30" i="12"/>
  <c r="G29" i="12"/>
  <c r="J29" i="12" s="1"/>
  <c r="G27" i="12"/>
  <c r="J27" i="12" s="1"/>
  <c r="G26" i="12"/>
  <c r="G25" i="12"/>
  <c r="G23" i="12"/>
  <c r="G21" i="12"/>
  <c r="G19" i="12"/>
  <c r="H15" i="12"/>
  <c r="G15" i="12"/>
  <c r="F15" i="12"/>
  <c r="H12" i="12"/>
  <c r="I12" i="12" s="1"/>
  <c r="J12" i="12" s="1"/>
  <c r="G12" i="12"/>
  <c r="F12" i="12"/>
  <c r="H15" i="11"/>
  <c r="G15" i="11"/>
  <c r="F15" i="11"/>
  <c r="F12" i="11"/>
  <c r="G12" i="7"/>
  <c r="E25" i="3"/>
  <c r="H40" i="3"/>
  <c r="E17" i="3"/>
  <c r="E13" i="3"/>
  <c r="E14" i="3"/>
  <c r="E15" i="3"/>
  <c r="E12" i="3"/>
  <c r="E6" i="2"/>
  <c r="E8" i="2"/>
  <c r="E7" i="2"/>
  <c r="E9" i="2"/>
  <c r="E10" i="2"/>
  <c r="J15" i="13" l="1"/>
  <c r="J17" i="13" s="1"/>
  <c r="I15" i="12"/>
  <c r="I15" i="11"/>
  <c r="J15" i="11" s="1"/>
  <c r="H5" i="9"/>
  <c r="G5" i="9"/>
  <c r="G6" i="9"/>
  <c r="K6" i="9" s="1"/>
  <c r="G7" i="9"/>
  <c r="K7" i="9" s="1"/>
  <c r="G8" i="9"/>
  <c r="K8" i="9" s="1"/>
  <c r="G9" i="9"/>
  <c r="K9" i="9" s="1"/>
  <c r="G10" i="9"/>
  <c r="K10" i="9" s="1"/>
  <c r="G11" i="9"/>
  <c r="K11" i="9" s="1"/>
  <c r="G12" i="9"/>
  <c r="G13" i="9"/>
  <c r="K13" i="9" s="1"/>
  <c r="G14" i="9"/>
  <c r="K14" i="9" s="1"/>
  <c r="G15" i="9"/>
  <c r="K15" i="9" s="1"/>
  <c r="G16" i="9"/>
  <c r="K16" i="9" s="1"/>
  <c r="G17" i="9"/>
  <c r="K17" i="9" s="1"/>
  <c r="G18" i="9"/>
  <c r="K18" i="9" s="1"/>
  <c r="G19" i="9"/>
  <c r="K19" i="9" s="1"/>
  <c r="G20" i="9"/>
  <c r="K20" i="9" s="1"/>
  <c r="G21" i="9"/>
  <c r="K21" i="9" s="1"/>
  <c r="G22" i="9"/>
  <c r="K22" i="9" s="1"/>
  <c r="G23" i="9"/>
  <c r="K23" i="9" s="1"/>
  <c r="G24" i="9"/>
  <c r="K24" i="9" s="1"/>
  <c r="G25" i="9"/>
  <c r="K25" i="9" s="1"/>
  <c r="G26" i="9"/>
  <c r="K26" i="9" s="1"/>
  <c r="G27" i="9"/>
  <c r="K27" i="9" s="1"/>
  <c r="G28" i="9"/>
  <c r="K28" i="9" s="1"/>
  <c r="G29" i="9"/>
  <c r="K29" i="9" s="1"/>
  <c r="G30" i="9"/>
  <c r="K30" i="9" s="1"/>
  <c r="G31" i="9"/>
  <c r="K31" i="9" s="1"/>
  <c r="G32" i="9"/>
  <c r="K32" i="9" s="1"/>
  <c r="G33" i="9"/>
  <c r="K33" i="9" s="1"/>
  <c r="G34" i="9"/>
  <c r="H6" i="2"/>
  <c r="H4" i="9"/>
  <c r="H6" i="9"/>
  <c r="J6" i="9" s="1"/>
  <c r="H7" i="9"/>
  <c r="J7" i="9" s="1"/>
  <c r="H8" i="9"/>
  <c r="J8" i="9" s="1"/>
  <c r="H9" i="9"/>
  <c r="J9" i="9" s="1"/>
  <c r="H10" i="9"/>
  <c r="J10" i="9" s="1"/>
  <c r="H11" i="9"/>
  <c r="J11" i="9" s="1"/>
  <c r="H12" i="9"/>
  <c r="J12" i="9" s="1"/>
  <c r="H13" i="9"/>
  <c r="J13" i="9" s="1"/>
  <c r="H14" i="9"/>
  <c r="J14" i="9" s="1"/>
  <c r="H15" i="9"/>
  <c r="J15" i="9" s="1"/>
  <c r="H16" i="9"/>
  <c r="J16" i="9" s="1"/>
  <c r="H17" i="9"/>
  <c r="J17" i="9" s="1"/>
  <c r="H18" i="9"/>
  <c r="J18" i="9" s="1"/>
  <c r="H19" i="9"/>
  <c r="J19" i="9" s="1"/>
  <c r="H20" i="9"/>
  <c r="J20" i="9" s="1"/>
  <c r="H21" i="9"/>
  <c r="J21" i="9" s="1"/>
  <c r="H22" i="9"/>
  <c r="J22" i="9" s="1"/>
  <c r="H23" i="9"/>
  <c r="J23" i="9" s="1"/>
  <c r="H24" i="9"/>
  <c r="J24" i="9" s="1"/>
  <c r="H25" i="9"/>
  <c r="J25" i="9" s="1"/>
  <c r="H26" i="9"/>
  <c r="J26" i="9" s="1"/>
  <c r="H27" i="9"/>
  <c r="J27" i="9" s="1"/>
  <c r="H28" i="9"/>
  <c r="J28" i="9" s="1"/>
  <c r="H29" i="9"/>
  <c r="J29" i="9" s="1"/>
  <c r="H30" i="9"/>
  <c r="J30" i="9" s="1"/>
  <c r="H31" i="9"/>
  <c r="J31" i="9" s="1"/>
  <c r="H32" i="9"/>
  <c r="J32" i="9" s="1"/>
  <c r="H33" i="9"/>
  <c r="J33" i="9" s="1"/>
  <c r="H34" i="9"/>
  <c r="J34" i="9" s="1"/>
  <c r="H10" i="2" l="1"/>
  <c r="G15" i="7"/>
  <c r="F42" i="3"/>
  <c r="E42" i="3"/>
  <c r="D42" i="3"/>
  <c r="F41" i="3"/>
  <c r="E41" i="3"/>
  <c r="D41" i="3"/>
  <c r="F40" i="3"/>
  <c r="E40" i="3"/>
  <c r="D40" i="3"/>
  <c r="F39" i="3"/>
  <c r="E39" i="3"/>
  <c r="G39" i="3" s="1"/>
  <c r="D39" i="3"/>
  <c r="E23" i="3"/>
  <c r="E22" i="3"/>
  <c r="E24" i="3" s="1"/>
  <c r="E21" i="3"/>
  <c r="D7" i="3"/>
  <c r="D6" i="3"/>
  <c r="D5" i="3"/>
  <c r="D4" i="3"/>
  <c r="H8" i="2"/>
  <c r="H9" i="2"/>
  <c r="H7" i="2"/>
  <c r="E32" i="3" l="1"/>
  <c r="H39" i="3"/>
  <c r="G42" i="3"/>
  <c r="G41" i="3"/>
  <c r="G40" i="3"/>
  <c r="H41" i="3" l="1"/>
  <c r="H42" i="3" s="1"/>
  <c r="H43" i="3" s="1"/>
</calcChain>
</file>

<file path=xl/sharedStrings.xml><?xml version="1.0" encoding="utf-8"?>
<sst xmlns="http://schemas.openxmlformats.org/spreadsheetml/2006/main" count="474" uniqueCount="89">
  <si>
    <t>LIBOR (%)</t>
  </si>
  <si>
    <t>o/n</t>
  </si>
  <si>
    <t>1s</t>
  </si>
  <si>
    <t>1m</t>
  </si>
  <si>
    <t>2m</t>
  </si>
  <si>
    <t>3m</t>
  </si>
  <si>
    <t>Futuros</t>
  </si>
  <si>
    <t>Swaps (%)</t>
  </si>
  <si>
    <t>2y</t>
  </si>
  <si>
    <t>3y</t>
  </si>
  <si>
    <t>4y</t>
  </si>
  <si>
    <t>5y</t>
  </si>
  <si>
    <t>7y</t>
  </si>
  <si>
    <t>10y</t>
  </si>
  <si>
    <t>Data de Yen, 9-Ene-1996</t>
  </si>
  <si>
    <t xml:space="preserve">Spot </t>
  </si>
  <si>
    <t>Valuation date</t>
  </si>
  <si>
    <t>Maturity</t>
  </si>
  <si>
    <t>ZCB</t>
  </si>
  <si>
    <t>Year Fraction act/360</t>
  </si>
  <si>
    <t>Trade date</t>
  </si>
  <si>
    <t>Spot</t>
  </si>
  <si>
    <t>Vencimientos (T)</t>
  </si>
  <si>
    <t>Precio</t>
  </si>
  <si>
    <t>Tasa de Futuro</t>
  </si>
  <si>
    <t>T(i)</t>
  </si>
  <si>
    <t>LIBOR: Tasa spot simple</t>
  </si>
  <si>
    <t>Tenor</t>
  </si>
  <si>
    <t>Expiry</t>
  </si>
  <si>
    <t>tau (act/360)</t>
  </si>
  <si>
    <t xml:space="preserve"> ???</t>
  </si>
  <si>
    <t>La interpolacion geometrica puede usarse para interpolar cualquier valor de Libor hasta (en este caso 3m)</t>
  </si>
  <si>
    <t>ZCB (t; T(i))</t>
  </si>
  <si>
    <t>T(i+1)</t>
  </si>
  <si>
    <t>Tenor (S)</t>
  </si>
  <si>
    <t>Tenor LIBOR</t>
  </si>
  <si>
    <t>LIBOR</t>
  </si>
  <si>
    <t>Swap</t>
  </si>
  <si>
    <t>Futuro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</si>
  <si>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</si>
  <si>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</si>
  <si>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</si>
  <si>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</si>
  <si>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</si>
  <si>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</si>
  <si>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</si>
  <si>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</si>
  <si>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</si>
  <si>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</si>
  <si>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</si>
  <si>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</si>
  <si>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</si>
  <si>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</si>
  <si>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</si>
  <si>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</si>
  <si>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</si>
  <si>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</si>
  <si>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</si>
  <si>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U20</t>
  </si>
  <si>
    <t>S1</t>
  </si>
  <si>
    <t>S2</t>
  </si>
  <si>
    <t>S3</t>
  </si>
  <si>
    <t>S4</t>
  </si>
  <si>
    <t>S5</t>
  </si>
  <si>
    <t>T1</t>
  </si>
  <si>
    <t>T2</t>
  </si>
  <si>
    <t>T3</t>
  </si>
  <si>
    <t>T4</t>
  </si>
  <si>
    <t>T5</t>
  </si>
  <si>
    <t>Instrumento</t>
  </si>
  <si>
    <t>q</t>
  </si>
  <si>
    <t>Rswap*</t>
  </si>
  <si>
    <t>Interp.</t>
  </si>
  <si>
    <t>Sum tau(i-1,i)*P(t,U)</t>
  </si>
  <si>
    <t>tau(i-1,i)</t>
  </si>
  <si>
    <t>Tenor (S,T,U)</t>
  </si>
  <si>
    <t>tau(t,Ti)</t>
  </si>
  <si>
    <t>Instrumento #</t>
  </si>
  <si>
    <t>Cont. comp.</t>
  </si>
  <si>
    <t>Spot Rate</t>
  </si>
  <si>
    <t>Forward Rate</t>
  </si>
  <si>
    <t>tau(i,i+1)</t>
  </si>
  <si>
    <t>Datos tomados del capitulo 3 de</t>
  </si>
  <si>
    <t>S4, T1</t>
  </si>
  <si>
    <t>T1, S5</t>
  </si>
  <si>
    <t>S4, S5</t>
  </si>
  <si>
    <t>1-q</t>
  </si>
  <si>
    <t>Maturity Swap</t>
  </si>
  <si>
    <t>Estos valores son quotes de mercado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</si>
</sst>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yy;@"/>
    <numFmt numFmtId="166" formatCode="0.0000"/>
    <numFmt numFmtId="167" formatCode="0.00000"/>
    <numFmt numFmtId="168" formatCode="0.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1" xfId="0" applyBorder="1"/>
    <xf numFmtId="0" fontId="4" fillId="0" borderId="0" xfId="0" applyFont="1"/>
    <xf numFmtId="0" fontId="3" fillId="0" borderId="0" xfId="0" applyFont="1" applyAlignment="1">
      <alignment horizontal="left" vertical="center"/>
    </xf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0" borderId="0" xfId="0" applyBorder="1"/>
    <xf numFmtId="0" fontId="0" fillId="0" borderId="0" xfId="0" applyFill="1" applyBorder="1"/>
    <xf numFmtId="0" fontId="0" fillId="0" borderId="2" xfId="0" applyBorder="1"/>
    <xf numFmtId="164" fontId="0" fillId="0" borderId="2" xfId="0" applyNumberFormat="1" applyBorder="1"/>
    <xf numFmtId="0" fontId="0" fillId="0" borderId="1" xfId="0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0" fillId="0" borderId="0" xfId="0" applyNumberFormat="1" applyFill="1"/>
    <xf numFmtId="2" fontId="0" fillId="0" borderId="0" xfId="0" applyNumberFormat="1" applyAlignment="1">
      <alignment horizontal="right"/>
    </xf>
    <xf numFmtId="0" fontId="0" fillId="0" borderId="1" xfId="0" applyFill="1" applyBorder="1" applyAlignment="1">
      <alignment horizontal="right"/>
    </xf>
    <xf numFmtId="166" fontId="0" fillId="0" borderId="0" xfId="0" applyNumberFormat="1"/>
    <xf numFmtId="164" fontId="2" fillId="0" borderId="0" xfId="0" applyNumberFormat="1" applyFont="1"/>
    <xf numFmtId="164" fontId="0" fillId="0" borderId="0" xfId="0" applyNumberFormat="1" applyAlignment="1">
      <alignment horizontal="left"/>
    </xf>
    <xf numFmtId="164" fontId="2" fillId="0" borderId="0" xfId="0" applyNumberFormat="1" applyFont="1" applyAlignment="1">
      <alignment horizontal="left"/>
    </xf>
    <xf numFmtId="167" fontId="0" fillId="0" borderId="0" xfId="0" applyNumberFormat="1"/>
    <xf numFmtId="0" fontId="0" fillId="4" borderId="0" xfId="0" applyFill="1" applyAlignment="1">
      <alignment horizontal="right"/>
    </xf>
    <xf numFmtId="0" fontId="0" fillId="0" borderId="0" xfId="0" applyBorder="1" applyAlignment="1">
      <alignment horizontal="right"/>
    </xf>
    <xf numFmtId="164" fontId="0" fillId="0" borderId="0" xfId="0" applyNumberFormat="1" applyBorder="1"/>
    <xf numFmtId="2" fontId="0" fillId="0" borderId="0" xfId="0" applyNumberFormat="1" applyBorder="1" applyAlignment="1">
      <alignment horizontal="right"/>
    </xf>
    <xf numFmtId="166" fontId="0" fillId="0" borderId="0" xfId="0" applyNumberFormat="1" applyBorder="1"/>
    <xf numFmtId="2" fontId="0" fillId="0" borderId="0" xfId="0" applyNumberFormat="1" applyBorder="1"/>
    <xf numFmtId="168" fontId="0" fillId="0" borderId="0" xfId="1" applyNumberFormat="1" applyFont="1"/>
    <xf numFmtId="0" fontId="0" fillId="5" borderId="0" xfId="0" applyFill="1"/>
    <xf numFmtId="166" fontId="0" fillId="4" borderId="0" xfId="0" applyNumberFormat="1" applyFill="1"/>
    <xf numFmtId="166" fontId="2" fillId="0" borderId="0" xfId="0" applyNumberFormat="1" applyFont="1" applyAlignment="1">
      <alignment horizontal="right"/>
    </xf>
    <xf numFmtId="166" fontId="2" fillId="0" borderId="0" xfId="0" applyNumberFormat="1" applyFont="1" applyBorder="1"/>
    <xf numFmtId="166" fontId="5" fillId="0" borderId="0" xfId="0" applyNumberFormat="1" applyFont="1" applyBorder="1"/>
    <xf numFmtId="167" fontId="0" fillId="0" borderId="0" xfId="0" applyNumberFormat="1" applyFill="1"/>
    <xf numFmtId="0" fontId="0" fillId="0" borderId="0" xfId="0" applyFill="1"/>
    <xf numFmtId="10" fontId="0" fillId="6" borderId="0" xfId="1" applyNumberFormat="1" applyFont="1" applyFill="1"/>
    <xf numFmtId="166" fontId="0" fillId="7" borderId="0" xfId="0" applyNumberFormat="1" applyFill="1"/>
    <xf numFmtId="166" fontId="0" fillId="0" borderId="0" xfId="0" applyNumberFormat="1" applyFill="1"/>
    <xf numFmtId="0" fontId="0" fillId="0" borderId="0" xfId="0" applyFont="1"/>
    <xf numFmtId="166" fontId="0" fillId="0" borderId="0" xfId="0" applyNumberFormat="1" applyFont="1"/>
    <xf numFmtId="1" fontId="0" fillId="0" borderId="0" xfId="0" applyNumberFormat="1"/>
    <xf numFmtId="0" fontId="0" fillId="0" borderId="4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0" fontId="2" fillId="0" borderId="0" xfId="0" applyFont="1"/>
    <xf numFmtId="166" fontId="0" fillId="4" borderId="0" xfId="0" applyNumberFormat="1" applyFill="1" applyAlignment="1">
      <alignment horizontal="right"/>
    </xf>
    <xf numFmtId="168" fontId="0" fillId="0" borderId="0" xfId="1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64" fontId="0" fillId="0" borderId="0" xfId="0" applyNumberFormat="1" applyFill="1" applyAlignment="1">
      <alignment horizontal="left"/>
    </xf>
    <xf numFmtId="0" fontId="0" fillId="0" borderId="0" xfId="0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5" borderId="0" xfId="0" applyNumberFormat="1" applyFill="1" applyAlignment="1">
      <alignment horizontal="left"/>
    </xf>
    <xf numFmtId="0" fontId="0" fillId="0" borderId="2" xfId="0" applyBorder="1" applyAlignment="1">
      <alignment horizontal="right"/>
    </xf>
    <xf numFmtId="164" fontId="0" fillId="0" borderId="2" xfId="0" applyNumberFormat="1" applyBorder="1" applyAlignment="1">
      <alignment horizontal="left"/>
    </xf>
    <xf numFmtId="164" fontId="0" fillId="5" borderId="0" xfId="0" applyNumberFormat="1" applyFill="1" applyAlignment="1">
      <alignment horizontal="center"/>
    </xf>
    <xf numFmtId="0" fontId="6" fillId="0" borderId="0" xfId="0" applyFont="1"/>
    <xf numFmtId="2" fontId="6" fillId="0" borderId="0" xfId="0" applyNumberFormat="1" applyFont="1"/>
    <xf numFmtId="10" fontId="6" fillId="0" borderId="0" xfId="1" applyNumberFormat="1" applyFont="1"/>
    <xf numFmtId="2" fontId="6" fillId="0" borderId="0" xfId="0" applyNumberFormat="1" applyFont="1" applyAlignment="1">
      <alignment horizontal="left"/>
    </xf>
    <xf numFmtId="10" fontId="6" fillId="0" borderId="0" xfId="1" applyNumberFormat="1" applyFont="1" applyFill="1"/>
    <xf numFmtId="166" fontId="0" fillId="0" borderId="2" xfId="0" applyNumberFormat="1" applyBorder="1"/>
    <xf numFmtId="0" fontId="0" fillId="0" borderId="2" xfId="0" applyFill="1" applyBorder="1" applyAlignment="1">
      <alignment horizontal="left"/>
    </xf>
    <xf numFmtId="0" fontId="0" fillId="5" borderId="0" xfId="0" applyFill="1" applyAlignment="1">
      <alignment horizontal="left"/>
    </xf>
    <xf numFmtId="166" fontId="2" fillId="0" borderId="0" xfId="0" applyNumberFormat="1" applyFont="1" applyFill="1" applyBorder="1"/>
    <xf numFmtId="166" fontId="0" fillId="0" borderId="0" xfId="0" applyNumberFormat="1" applyFont="1" applyFill="1"/>
    <xf numFmtId="166" fontId="5" fillId="0" borderId="0" xfId="0" applyNumberFormat="1" applyFont="1" applyFill="1" applyBorder="1"/>
    <xf numFmtId="164" fontId="0" fillId="0" borderId="2" xfId="0" applyNumberFormat="1" applyFill="1" applyBorder="1" applyAlignment="1">
      <alignment horizontal="left"/>
    </xf>
    <xf numFmtId="167" fontId="0" fillId="0" borderId="2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919072615923014E-2"/>
          <c:y val="5.1400554097404488E-2"/>
          <c:w val="0.87465135608048994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v>LIBOR</c:v>
          </c:tx>
          <c:spPr>
            <a:ln w="28575">
              <a:noFill/>
            </a:ln>
          </c:spPr>
          <c:xVal>
            <c:numRef>
              <c:f>Resumen!$N$3:$N$7</c:f>
              <c:numCache>
                <c:formatCode>General</c:formatCode>
                <c:ptCount val="5"/>
                <c:pt idx="0">
                  <c:v>2.7777777777777779E-3</c:v>
                </c:pt>
                <c:pt idx="1">
                  <c:v>1.9444444444444445E-2</c:v>
                </c:pt>
                <c:pt idx="2">
                  <c:v>9.166666666666666E-2</c:v>
                </c:pt>
                <c:pt idx="3">
                  <c:v>0.16666666666666666</c:v>
                </c:pt>
                <c:pt idx="4">
                  <c:v>0.25277777777777777</c:v>
                </c:pt>
              </c:numCache>
            </c:numRef>
          </c:xVal>
          <c:yVal>
            <c:numRef>
              <c:f>Resumen!$O$3:$O$7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3-4F4F-910D-5F72D971471E}"/>
            </c:ext>
          </c:extLst>
        </c:ser>
        <c:ser>
          <c:idx val="1"/>
          <c:order val="1"/>
          <c:tx>
            <c:v>Futuros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Resumen!$P$3:$P$7</c:f>
              <c:numCache>
                <c:formatCode>General</c:formatCode>
                <c:ptCount val="5"/>
                <c:pt idx="0">
                  <c:v>0.19166666666666668</c:v>
                </c:pt>
                <c:pt idx="1">
                  <c:v>0.44444444444444442</c:v>
                </c:pt>
                <c:pt idx="2">
                  <c:v>0.69722222222222219</c:v>
                </c:pt>
                <c:pt idx="3">
                  <c:v>0.95</c:v>
                </c:pt>
                <c:pt idx="4">
                  <c:v>1.2027777777777777</c:v>
                </c:pt>
              </c:numCache>
            </c:numRef>
          </c:xVal>
          <c:yVal>
            <c:numRef>
              <c:f>Resumen!$Q$3:$Q$7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F3-4F4F-910D-5F72D971471E}"/>
            </c:ext>
          </c:extLst>
        </c:ser>
        <c:ser>
          <c:idx val="2"/>
          <c:order val="2"/>
          <c:tx>
            <c:v>Swap</c:v>
          </c:tx>
          <c:spPr>
            <a:ln w="28575">
              <a:noFill/>
            </a:ln>
          </c:spPr>
          <c:xVal>
            <c:numRef>
              <c:f>Resumen!$R$3:$R$22</c:f>
              <c:numCache>
                <c:formatCode>General</c:formatCode>
                <c:ptCount val="20"/>
                <c:pt idx="0">
                  <c:v>0.50555555555555554</c:v>
                </c:pt>
                <c:pt idx="1">
                  <c:v>1.0222222222222221</c:v>
                </c:pt>
                <c:pt idx="2">
                  <c:v>1.5194444444444444</c:v>
                </c:pt>
                <c:pt idx="3">
                  <c:v>2.0333333333333332</c:v>
                </c:pt>
                <c:pt idx="4">
                  <c:v>2.5388888888888888</c:v>
                </c:pt>
                <c:pt idx="5">
                  <c:v>3.0444444444444443</c:v>
                </c:pt>
                <c:pt idx="6">
                  <c:v>3.55</c:v>
                </c:pt>
                <c:pt idx="7">
                  <c:v>4.0583333333333336</c:v>
                </c:pt>
                <c:pt idx="8">
                  <c:v>4.5638888888888891</c:v>
                </c:pt>
                <c:pt idx="9">
                  <c:v>5.0750000000000002</c:v>
                </c:pt>
                <c:pt idx="10">
                  <c:v>5.5777777777777775</c:v>
                </c:pt>
                <c:pt idx="11">
                  <c:v>6.0888888888888886</c:v>
                </c:pt>
                <c:pt idx="12">
                  <c:v>6.5916666666666668</c:v>
                </c:pt>
                <c:pt idx="13">
                  <c:v>7.1083333333333334</c:v>
                </c:pt>
                <c:pt idx="14">
                  <c:v>7.6055555555555552</c:v>
                </c:pt>
                <c:pt idx="15">
                  <c:v>8.1194444444444436</c:v>
                </c:pt>
                <c:pt idx="16">
                  <c:v>8.625</c:v>
                </c:pt>
                <c:pt idx="17">
                  <c:v>9.1333333333333329</c:v>
                </c:pt>
                <c:pt idx="18">
                  <c:v>9.6361111111111111</c:v>
                </c:pt>
                <c:pt idx="19">
                  <c:v>10.147222222222222</c:v>
                </c:pt>
              </c:numCache>
            </c:numRef>
          </c:xVal>
          <c:yVal>
            <c:numRef>
              <c:f>Resumen!$S$3:$S$22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F3-4F4F-910D-5F72D9714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05824"/>
        <c:axId val="110604288"/>
      </c:scatterChart>
      <c:valAx>
        <c:axId val="110605824"/>
        <c:scaling>
          <c:logBase val="10"/>
          <c:orientation val="minMax"/>
          <c:max val="11"/>
        </c:scaling>
        <c:delete val="0"/>
        <c:axPos val="b"/>
        <c:numFmt formatCode="General" sourceLinked="1"/>
        <c:majorTickMark val="out"/>
        <c:minorTickMark val="none"/>
        <c:tickLblPos val="nextTo"/>
        <c:crossAx val="110604288"/>
        <c:crossesAt val="-2"/>
        <c:crossBetween val="midCat"/>
      </c:valAx>
      <c:valAx>
        <c:axId val="110604288"/>
        <c:scaling>
          <c:orientation val="minMax"/>
          <c:max val="5"/>
          <c:min val="-2"/>
        </c:scaling>
        <c:delete val="1"/>
        <c:axPos val="l"/>
        <c:numFmt formatCode="General" sourceLinked="1"/>
        <c:majorTickMark val="out"/>
        <c:minorTickMark val="none"/>
        <c:tickLblPos val="nextTo"/>
        <c:crossAx val="110605824"/>
        <c:crossesAt val="1.0000000000000002E-3"/>
        <c:crossBetween val="midCat"/>
      </c:valAx>
    </c:plotArea>
    <c:legend>
      <c:legendPos val="r"/>
      <c:layout>
        <c:manualLayout>
          <c:xMode val="edge"/>
          <c:yMode val="edge"/>
          <c:x val="4.6917541557305334E-2"/>
          <c:y val="7.389509644627755E-2"/>
          <c:w val="0.2586380139982502"/>
          <c:h val="0.2097494479856684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Resumen!$H$4:$H$34</c:f>
              <c:numCache>
                <c:formatCode>0.0000</c:formatCode>
                <c:ptCount val="31"/>
                <c:pt idx="0">
                  <c:v>0</c:v>
                </c:pt>
                <c:pt idx="1">
                  <c:v>2.7777777777777779E-3</c:v>
                </c:pt>
                <c:pt idx="2">
                  <c:v>1.9444444444444445E-2</c:v>
                </c:pt>
                <c:pt idx="3">
                  <c:v>9.166666666666666E-2</c:v>
                </c:pt>
                <c:pt idx="4">
                  <c:v>0.16666666666666666</c:v>
                </c:pt>
                <c:pt idx="5">
                  <c:v>0.19166666666666668</c:v>
                </c:pt>
                <c:pt idx="6">
                  <c:v>0.25277777777777777</c:v>
                </c:pt>
                <c:pt idx="7">
                  <c:v>0.44444444444444442</c:v>
                </c:pt>
                <c:pt idx="8">
                  <c:v>0.50555555555555554</c:v>
                </c:pt>
                <c:pt idx="9">
                  <c:v>0.69722222222222219</c:v>
                </c:pt>
                <c:pt idx="10">
                  <c:v>0.95</c:v>
                </c:pt>
                <c:pt idx="11">
                  <c:v>1.0222222222222221</c:v>
                </c:pt>
                <c:pt idx="12">
                  <c:v>1.2027777777777777</c:v>
                </c:pt>
                <c:pt idx="13">
                  <c:v>1.5194444444444444</c:v>
                </c:pt>
                <c:pt idx="14">
                  <c:v>2.0333333333333332</c:v>
                </c:pt>
                <c:pt idx="15">
                  <c:v>2.5388888888888888</c:v>
                </c:pt>
                <c:pt idx="16">
                  <c:v>3.0444444444444443</c:v>
                </c:pt>
                <c:pt idx="17">
                  <c:v>3.55</c:v>
                </c:pt>
                <c:pt idx="18">
                  <c:v>4.0583333333333336</c:v>
                </c:pt>
                <c:pt idx="19">
                  <c:v>4.5638888888888891</c:v>
                </c:pt>
                <c:pt idx="20">
                  <c:v>5.0750000000000002</c:v>
                </c:pt>
                <c:pt idx="21">
                  <c:v>5.5777777777777775</c:v>
                </c:pt>
                <c:pt idx="22">
                  <c:v>6.0888888888888886</c:v>
                </c:pt>
                <c:pt idx="23">
                  <c:v>6.5916666666666668</c:v>
                </c:pt>
                <c:pt idx="24">
                  <c:v>7.1083333333333334</c:v>
                </c:pt>
                <c:pt idx="25">
                  <c:v>7.6055555555555552</c:v>
                </c:pt>
                <c:pt idx="26">
                  <c:v>8.1194444444444436</c:v>
                </c:pt>
                <c:pt idx="27">
                  <c:v>8.625</c:v>
                </c:pt>
                <c:pt idx="28">
                  <c:v>9.1333333333333329</c:v>
                </c:pt>
                <c:pt idx="29">
                  <c:v>9.6361111111111111</c:v>
                </c:pt>
                <c:pt idx="30">
                  <c:v>10.147222222222222</c:v>
                </c:pt>
              </c:numCache>
            </c:numRef>
          </c:xVal>
          <c:yVal>
            <c:numRef>
              <c:f>Resumen!$F$4:$F$34</c:f>
              <c:numCache>
                <c:formatCode>0.0000</c:formatCode>
                <c:ptCount val="31"/>
                <c:pt idx="0" formatCode="0.00000">
                  <c:v>1</c:v>
                </c:pt>
                <c:pt idx="1">
                  <c:v>0.99998638907414872</c:v>
                </c:pt>
                <c:pt idx="2">
                  <c:v>0.99990278722901949</c:v>
                </c:pt>
                <c:pt idx="3">
                  <c:v>0.99954381930691072</c:v>
                </c:pt>
                <c:pt idx="4">
                  <c:v>0.99908417284156192</c:v>
                </c:pt>
                <c:pt idx="5">
                  <c:v>0.99893964577753869</c:v>
                </c:pt>
                <c:pt idx="6">
                  <c:v>0.99858644540949815</c:v>
                </c:pt>
                <c:pt idx="7">
                  <c:v>0.99727585722240597</c:v>
                </c:pt>
                <c:pt idx="8">
                  <c:v>0.99681930972033905</c:v>
                </c:pt>
                <c:pt idx="9">
                  <c:v>0.99538876602015935</c:v>
                </c:pt>
                <c:pt idx="10">
                  <c:v>0.99312939664279698</c:v>
                </c:pt>
                <c:pt idx="11">
                  <c:v>0.99234181784276454</c:v>
                </c:pt>
                <c:pt idx="12">
                  <c:v>0.99037560225984667</c:v>
                </c:pt>
                <c:pt idx="13">
                  <c:v>0.98581512741383759</c:v>
                </c:pt>
                <c:pt idx="14">
                  <c:v>0.97709801014787756</c:v>
                </c:pt>
                <c:pt idx="15">
                  <c:v>0.96578827633617492</c:v>
                </c:pt>
                <c:pt idx="16">
                  <c:v>0.9523413191753165</c:v>
                </c:pt>
                <c:pt idx="17">
                  <c:v>0.93718590827878567</c:v>
                </c:pt>
                <c:pt idx="18">
                  <c:v>0.92002897085339685</c:v>
                </c:pt>
                <c:pt idx="19">
                  <c:v>0.90223678992490053</c:v>
                </c:pt>
                <c:pt idx="20">
                  <c:v>0.88269336124099962</c:v>
                </c:pt>
                <c:pt idx="21">
                  <c:v>0.86458361549060758</c:v>
                </c:pt>
                <c:pt idx="22">
                  <c:v>0.84516557974957651</c:v>
                </c:pt>
                <c:pt idx="23">
                  <c:v>0.82512366686182026</c:v>
                </c:pt>
                <c:pt idx="24">
                  <c:v>0.80362279615475918</c:v>
                </c:pt>
                <c:pt idx="25">
                  <c:v>0.78787069106833496</c:v>
                </c:pt>
                <c:pt idx="26">
                  <c:v>0.77138397215460475</c:v>
                </c:pt>
                <c:pt idx="27">
                  <c:v>0.75497097519721246</c:v>
                </c:pt>
                <c:pt idx="28">
                  <c:v>0.73829458167158546</c:v>
                </c:pt>
                <c:pt idx="29">
                  <c:v>0.72164451824764464</c:v>
                </c:pt>
                <c:pt idx="30">
                  <c:v>0.70458082020260848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10-434C-91BE-0705A241B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25536"/>
        <c:axId val="111023232"/>
      </c:scatterChart>
      <c:valAx>
        <c:axId val="111025536"/>
        <c:scaling>
          <c:orientation val="minMax"/>
          <c:max val="11"/>
          <c:min val="1.0000000000000002E-3"/>
        </c:scaling>
        <c:delete val="0"/>
        <c:axPos val="b"/>
        <c:numFmt formatCode="0" sourceLinked="0"/>
        <c:majorTickMark val="out"/>
        <c:minorTickMark val="none"/>
        <c:tickLblPos val="nextTo"/>
        <c:crossAx val="111023232"/>
        <c:crosses val="autoZero"/>
        <c:crossBetween val="midCat"/>
      </c:valAx>
      <c:valAx>
        <c:axId val="111023232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11025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94685039370079"/>
          <c:y val="5.1400554097404488E-2"/>
          <c:w val="0.80605949256342957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v>Tasa Spot</c:v>
          </c:tx>
          <c:spPr>
            <a:ln>
              <a:noFill/>
            </a:ln>
          </c:spPr>
          <c:xVal>
            <c:numRef>
              <c:f>Resumen!$H$5:$H$34</c:f>
              <c:numCache>
                <c:formatCode>0.0000</c:formatCode>
                <c:ptCount val="30"/>
                <c:pt idx="0">
                  <c:v>2.7777777777777779E-3</c:v>
                </c:pt>
                <c:pt idx="1">
                  <c:v>1.9444444444444445E-2</c:v>
                </c:pt>
                <c:pt idx="2">
                  <c:v>9.166666666666666E-2</c:v>
                </c:pt>
                <c:pt idx="3">
                  <c:v>0.16666666666666666</c:v>
                </c:pt>
                <c:pt idx="4">
                  <c:v>0.19166666666666668</c:v>
                </c:pt>
                <c:pt idx="5">
                  <c:v>0.25277777777777777</c:v>
                </c:pt>
                <c:pt idx="6">
                  <c:v>0.44444444444444442</c:v>
                </c:pt>
                <c:pt idx="7">
                  <c:v>0.50555555555555554</c:v>
                </c:pt>
                <c:pt idx="8">
                  <c:v>0.69722222222222219</c:v>
                </c:pt>
                <c:pt idx="9">
                  <c:v>0.95</c:v>
                </c:pt>
                <c:pt idx="10">
                  <c:v>1.0222222222222221</c:v>
                </c:pt>
                <c:pt idx="11">
                  <c:v>1.2027777777777777</c:v>
                </c:pt>
                <c:pt idx="12">
                  <c:v>1.5194444444444444</c:v>
                </c:pt>
                <c:pt idx="13">
                  <c:v>2.0333333333333332</c:v>
                </c:pt>
                <c:pt idx="14">
                  <c:v>2.5388888888888888</c:v>
                </c:pt>
                <c:pt idx="15">
                  <c:v>3.0444444444444443</c:v>
                </c:pt>
                <c:pt idx="16">
                  <c:v>3.55</c:v>
                </c:pt>
                <c:pt idx="17">
                  <c:v>4.0583333333333336</c:v>
                </c:pt>
                <c:pt idx="18">
                  <c:v>4.5638888888888891</c:v>
                </c:pt>
                <c:pt idx="19">
                  <c:v>5.0750000000000002</c:v>
                </c:pt>
                <c:pt idx="20">
                  <c:v>5.5777777777777775</c:v>
                </c:pt>
                <c:pt idx="21">
                  <c:v>6.0888888888888886</c:v>
                </c:pt>
                <c:pt idx="22">
                  <c:v>6.5916666666666668</c:v>
                </c:pt>
                <c:pt idx="23">
                  <c:v>7.1083333333333334</c:v>
                </c:pt>
                <c:pt idx="24">
                  <c:v>7.6055555555555552</c:v>
                </c:pt>
                <c:pt idx="25">
                  <c:v>8.1194444444444436</c:v>
                </c:pt>
                <c:pt idx="26">
                  <c:v>8.625</c:v>
                </c:pt>
                <c:pt idx="27">
                  <c:v>9.1333333333333329</c:v>
                </c:pt>
                <c:pt idx="28">
                  <c:v>9.6361111111111111</c:v>
                </c:pt>
                <c:pt idx="29">
                  <c:v>10.147222222222222</c:v>
                </c:pt>
              </c:numCache>
            </c:numRef>
          </c:xVal>
          <c:yVal>
            <c:numRef>
              <c:f>Resumen!$J$5:$J$34</c:f>
              <c:numCache>
                <c:formatCode>0.000%</c:formatCode>
                <c:ptCount val="30"/>
                <c:pt idx="0">
                  <c:v>4.8999666530784754E-3</c:v>
                </c:pt>
                <c:pt idx="1">
                  <c:v>4.9997569601925619E-3</c:v>
                </c:pt>
                <c:pt idx="2">
                  <c:v>4.9776520926146685E-3</c:v>
                </c:pt>
                <c:pt idx="3">
                  <c:v>5.4974807061174691E-3</c:v>
                </c:pt>
                <c:pt idx="4">
                  <c:v>5.5352180646242024E-3</c:v>
                </c:pt>
                <c:pt idx="5">
                  <c:v>5.5960401808997692E-3</c:v>
                </c:pt>
                <c:pt idx="6">
                  <c:v>6.1376850155416465E-3</c:v>
                </c:pt>
                <c:pt idx="7">
                  <c:v>6.3015021628359353E-3</c:v>
                </c:pt>
                <c:pt idx="8">
                  <c:v>6.6290177923413506E-3</c:v>
                </c:pt>
                <c:pt idx="9">
                  <c:v>7.2571732863065761E-3</c:v>
                </c:pt>
                <c:pt idx="10">
                  <c:v>7.5205336413243394E-3</c:v>
                </c:pt>
                <c:pt idx="11">
                  <c:v>8.0405639035418842E-3</c:v>
                </c:pt>
                <c:pt idx="12">
                  <c:v>9.4024099159989508E-3</c:v>
                </c:pt>
                <c:pt idx="13">
                  <c:v>1.1394253043411682E-2</c:v>
                </c:pt>
                <c:pt idx="14">
                  <c:v>1.3710975923319317E-2</c:v>
                </c:pt>
                <c:pt idx="15">
                  <c:v>1.6039635733994528E-2</c:v>
                </c:pt>
                <c:pt idx="16">
                  <c:v>1.8274255899252703E-2</c:v>
                </c:pt>
                <c:pt idx="17">
                  <c:v>2.0538017094902456E-2</c:v>
                </c:pt>
                <c:pt idx="18">
                  <c:v>2.2541801373597035E-2</c:v>
                </c:pt>
                <c:pt idx="19">
                  <c:v>2.4586681370020087E-2</c:v>
                </c:pt>
                <c:pt idx="20">
                  <c:v>2.6086958483792503E-2</c:v>
                </c:pt>
                <c:pt idx="21">
                  <c:v>2.7627818724321532E-2</c:v>
                </c:pt>
                <c:pt idx="22">
                  <c:v>2.9161366066463773E-2</c:v>
                </c:pt>
                <c:pt idx="23">
                  <c:v>3.0756193984176453E-2</c:v>
                </c:pt>
                <c:pt idx="24">
                  <c:v>3.1348308282963797E-2</c:v>
                </c:pt>
                <c:pt idx="25">
                  <c:v>3.1968814221967623E-2</c:v>
                </c:pt>
                <c:pt idx="26">
                  <c:v>3.2588518715302182E-2</c:v>
                </c:pt>
                <c:pt idx="27">
                  <c:v>3.3220332686393995E-2</c:v>
                </c:pt>
                <c:pt idx="28">
                  <c:v>3.3854177745873196E-2</c:v>
                </c:pt>
                <c:pt idx="29">
                  <c:v>3.4507200749923528E-2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2D-45F1-B05F-DBCB5EEB0A70}"/>
            </c:ext>
          </c:extLst>
        </c:ser>
        <c:ser>
          <c:idx val="1"/>
          <c:order val="1"/>
          <c:tx>
            <c:v>Tasa Forward</c:v>
          </c:tx>
          <c:spPr>
            <a:ln>
              <a:noFill/>
            </a:ln>
          </c:spPr>
          <c:xVal>
            <c:numRef>
              <c:f>Resumen!$H$5:$H$34</c:f>
              <c:numCache>
                <c:formatCode>0.0000</c:formatCode>
                <c:ptCount val="30"/>
                <c:pt idx="0">
                  <c:v>2.7777777777777779E-3</c:v>
                </c:pt>
                <c:pt idx="1">
                  <c:v>1.9444444444444445E-2</c:v>
                </c:pt>
                <c:pt idx="2">
                  <c:v>9.166666666666666E-2</c:v>
                </c:pt>
                <c:pt idx="3">
                  <c:v>0.16666666666666666</c:v>
                </c:pt>
                <c:pt idx="4">
                  <c:v>0.19166666666666668</c:v>
                </c:pt>
                <c:pt idx="5">
                  <c:v>0.25277777777777777</c:v>
                </c:pt>
                <c:pt idx="6">
                  <c:v>0.44444444444444442</c:v>
                </c:pt>
                <c:pt idx="7">
                  <c:v>0.50555555555555554</c:v>
                </c:pt>
                <c:pt idx="8">
                  <c:v>0.69722222222222219</c:v>
                </c:pt>
                <c:pt idx="9">
                  <c:v>0.95</c:v>
                </c:pt>
                <c:pt idx="10">
                  <c:v>1.0222222222222221</c:v>
                </c:pt>
                <c:pt idx="11">
                  <c:v>1.2027777777777777</c:v>
                </c:pt>
                <c:pt idx="12">
                  <c:v>1.5194444444444444</c:v>
                </c:pt>
                <c:pt idx="13">
                  <c:v>2.0333333333333332</c:v>
                </c:pt>
                <c:pt idx="14">
                  <c:v>2.5388888888888888</c:v>
                </c:pt>
                <c:pt idx="15">
                  <c:v>3.0444444444444443</c:v>
                </c:pt>
                <c:pt idx="16">
                  <c:v>3.55</c:v>
                </c:pt>
                <c:pt idx="17">
                  <c:v>4.0583333333333336</c:v>
                </c:pt>
                <c:pt idx="18">
                  <c:v>4.5638888888888891</c:v>
                </c:pt>
                <c:pt idx="19">
                  <c:v>5.0750000000000002</c:v>
                </c:pt>
                <c:pt idx="20">
                  <c:v>5.5777777777777775</c:v>
                </c:pt>
                <c:pt idx="21">
                  <c:v>6.0888888888888886</c:v>
                </c:pt>
                <c:pt idx="22">
                  <c:v>6.5916666666666668</c:v>
                </c:pt>
                <c:pt idx="23">
                  <c:v>7.1083333333333334</c:v>
                </c:pt>
                <c:pt idx="24">
                  <c:v>7.6055555555555552</c:v>
                </c:pt>
                <c:pt idx="25">
                  <c:v>8.1194444444444436</c:v>
                </c:pt>
                <c:pt idx="26">
                  <c:v>8.625</c:v>
                </c:pt>
                <c:pt idx="27">
                  <c:v>9.1333333333333329</c:v>
                </c:pt>
                <c:pt idx="28">
                  <c:v>9.6361111111111111</c:v>
                </c:pt>
                <c:pt idx="29">
                  <c:v>10.147222222222222</c:v>
                </c:pt>
              </c:numCache>
            </c:numRef>
          </c:xVal>
          <c:yVal>
            <c:numRef>
              <c:f>Resumen!$K$5:$K$33</c:f>
              <c:numCache>
                <c:formatCode>0.000%</c:formatCode>
                <c:ptCount val="29"/>
                <c:pt idx="0">
                  <c:v>5.0163886780449102E-3</c:v>
                </c:pt>
                <c:pt idx="1">
                  <c:v>4.9717007821129281E-3</c:v>
                </c:pt>
                <c:pt idx="2">
                  <c:v>6.1328267892875581E-3</c:v>
                </c:pt>
                <c:pt idx="3">
                  <c:v>5.7868004546691E-3</c:v>
                </c:pt>
                <c:pt idx="4">
                  <c:v>5.7868004546731341E-3</c:v>
                </c:pt>
                <c:pt idx="5">
                  <c:v>6.8520282032577444E-3</c:v>
                </c:pt>
                <c:pt idx="6">
                  <c:v>7.4928995977034916E-3</c:v>
                </c:pt>
                <c:pt idx="7">
                  <c:v>7.4928995977034604E-3</c:v>
                </c:pt>
                <c:pt idx="8">
                  <c:v>8.9897780004304408E-3</c:v>
                </c:pt>
                <c:pt idx="9">
                  <c:v>1.0984735234250302E-2</c:v>
                </c:pt>
                <c:pt idx="10">
                  <c:v>1.0984735234250443E-2</c:v>
                </c:pt>
                <c:pt idx="11">
                  <c:v>1.4575035559805178E-2</c:v>
                </c:pt>
                <c:pt idx="12">
                  <c:v>1.7283648668788783E-2</c:v>
                </c:pt>
                <c:pt idx="13">
                  <c:v>2.302878442932145E-2</c:v>
                </c:pt>
                <c:pt idx="14">
                  <c:v>2.7734114123868944E-2</c:v>
                </c:pt>
                <c:pt idx="15">
                  <c:v>3.1731089421906319E-2</c:v>
                </c:pt>
                <c:pt idx="16">
                  <c:v>3.6347234625177804E-2</c:v>
                </c:pt>
                <c:pt idx="17">
                  <c:v>3.8627124621799125E-2</c:v>
                </c:pt>
                <c:pt idx="18">
                  <c:v>4.2846126120688964E-2</c:v>
                </c:pt>
                <c:pt idx="19">
                  <c:v>4.1230639626677605E-2</c:v>
                </c:pt>
                <c:pt idx="20">
                  <c:v>4.4443293523138291E-2</c:v>
                </c:pt>
                <c:pt idx="21">
                  <c:v>4.773338691715881E-2</c:v>
                </c:pt>
                <c:pt idx="22">
                  <c:v>5.1103111450478529E-2</c:v>
                </c:pt>
                <c:pt idx="23">
                  <c:v>3.9813227224845364E-2</c:v>
                </c:pt>
                <c:pt idx="24">
                  <c:v>4.1152302119224299E-2</c:v>
                </c:pt>
                <c:pt idx="25">
                  <c:v>4.254124527583468E-2</c:v>
                </c:pt>
                <c:pt idx="26">
                  <c:v>4.394045498278782E-2</c:v>
                </c:pt>
                <c:pt idx="27">
                  <c:v>4.5368446008677732E-2</c:v>
                </c:pt>
                <c:pt idx="28">
                  <c:v>4.6818813799111549E-2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2D-45F1-B05F-DBCB5EEB0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08096"/>
        <c:axId val="111506560"/>
      </c:scatterChart>
      <c:valAx>
        <c:axId val="111508096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crossAx val="111506560"/>
        <c:crosses val="autoZero"/>
        <c:crossBetween val="midCat"/>
      </c:valAx>
      <c:valAx>
        <c:axId val="11150656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11508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983267716535433"/>
          <c:y val="0.10146799358413532"/>
          <c:w val="0.19901312335958002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28575</xdr:rowOff>
    </xdr:from>
    <xdr:to>
      <xdr:col>10</xdr:col>
      <xdr:colOff>229396</xdr:colOff>
      <xdr:row>23</xdr:row>
      <xdr:rowOff>133950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3BB378-09AE-4699-AB07-D44CBDB45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219075"/>
          <a:ext cx="5706271" cy="4296375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571500</xdr:colOff>
      <xdr:row>2</xdr:row>
      <xdr:rowOff>47625</xdr:rowOff>
    </xdr:from>
    <xdr:to>
      <xdr:col>20</xdr:col>
      <xdr:colOff>10212</xdr:colOff>
      <xdr:row>38</xdr:row>
      <xdr:rowOff>153372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F3A3A3-157A-4FB8-86F2-7AE00B170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77100" y="428625"/>
          <a:ext cx="4925112" cy="69637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409575</xdr:colOff>
      <xdr:row>1</xdr:row>
      <xdr:rowOff>133350</xdr:rowOff>
    </xdr:from>
    <xdr:to>
      <xdr:col>17</xdr:col>
      <xdr:colOff>172183</xdr:colOff>
      <xdr:row>6</xdr:row>
      <xdr:rowOff>152537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CD4475-EDFC-4245-891B-9707553A1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62650" y="323850"/>
          <a:ext cx="5249008" cy="981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257175</xdr:colOff>
      <xdr:row>1</xdr:row>
      <xdr:rowOff>95250</xdr:rowOff>
    </xdr:from>
    <xdr:to>
      <xdr:col>10</xdr:col>
      <xdr:colOff>438736</xdr:colOff>
      <xdr:row>3</xdr:row>
      <xdr:rowOff>171515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17B96D-3A2A-4D99-8F8C-A9F29F3B9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0" y="285750"/>
          <a:ext cx="4201111" cy="466790"/>
        </a:xfrm>
        <a:prstGeom prst="rect">
          <a:avLst/>
        </a:prstGeom>
      </xdr:spPr>
    </xdr:pic>
    <xdr:clientData/>
  </xdr:twoCellAnchor>
  <xdr:twoCellAnchor editAs="oneCell">
    <xdr:from>
      <xdr:col>8</xdr:col>
      <xdr:colOff>590550</xdr:colOff>
      <xdr:row>36</xdr:row>
      <xdr:rowOff>85725</xdr:rowOff>
    </xdr:from>
    <xdr:to>
      <xdr:col>16</xdr:col>
      <xdr:colOff>238842</xdr:colOff>
      <xdr:row>41</xdr:row>
      <xdr:rowOff>9649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333C5A-6170-4627-B34B-1005EE4A2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24875" y="6981825"/>
          <a:ext cx="5134692" cy="885949"/>
        </a:xfrm>
        <a:prstGeom prst="rect">
          <a:avLst/>
        </a:prstGeom>
      </xdr:spPr>
    </xdr:pic>
    <xdr:clientData/>
  </xdr:twoCellAnchor>
  <xdr:twoCellAnchor editAs="oneCell">
    <xdr:from>
      <xdr:col>6</xdr:col>
      <xdr:colOff>133350</xdr:colOff>
      <xdr:row>23</xdr:row>
      <xdr:rowOff>114300</xdr:rowOff>
    </xdr:from>
    <xdr:to>
      <xdr:col>15</xdr:col>
      <xdr:colOff>297257</xdr:colOff>
      <xdr:row>30</xdr:row>
      <xdr:rowOff>57150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FF7537-EB37-4188-9D03-03906AA7E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76925" y="4524375"/>
          <a:ext cx="7231457" cy="1285875"/>
        </a:xfrm>
        <a:prstGeom prst="rect">
          <a:avLst/>
        </a:prstGeom>
      </xdr:spPr>
    </xdr:pic>
    <xdr:clientData/>
  </xdr:twoCellAnchor>
  <xdr:twoCellAnchor editAs="oneCell">
    <xdr:from>
      <xdr:col>6</xdr:col>
      <xdr:colOff>257175</xdr:colOff>
      <xdr:row>9</xdr:row>
      <xdr:rowOff>85725</xdr:rowOff>
    </xdr:from>
    <xdr:to>
      <xdr:col>12</xdr:col>
      <xdr:colOff>153117</xdr:colOff>
      <xdr:row>14</xdr:row>
      <xdr:rowOff>9649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3AB67F1-A7AD-4CF5-9A74-51F94DF743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0" y="1809750"/>
          <a:ext cx="5134692" cy="885949"/>
        </a:xfrm>
        <a:prstGeom prst="rect">
          <a:avLst/>
        </a:prstGeom>
      </xdr:spPr>
    </xdr:pic>
    <xdr:clientData/>
  </xdr:twoCellAnchor>
  <xdr:twoCellAnchor editAs="oneCell">
    <xdr:from>
      <xdr:col>6</xdr:col>
      <xdr:colOff>333375</xdr:colOff>
      <xdr:row>14</xdr:row>
      <xdr:rowOff>161925</xdr:rowOff>
    </xdr:from>
    <xdr:to>
      <xdr:col>12</xdr:col>
      <xdr:colOff>486527</xdr:colOff>
      <xdr:row>17</xdr:row>
      <xdr:rowOff>57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37D475F-5095-43CC-B8D7-06B55E61C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48250" y="2847975"/>
          <a:ext cx="5391902" cy="409632"/>
        </a:xfrm>
        <a:prstGeom prst="rect">
          <a:avLst/>
        </a:prstGeom>
      </xdr:spPr>
    </xdr:pic>
    <xdr:clientData/>
  </xdr:twoCellAnchor>
  <xdr:twoCellAnchor>
    <xdr:from>
      <xdr:col>5</xdr:col>
      <xdr:colOff>123824</xdr:colOff>
      <xdr:row>15</xdr:row>
      <xdr:rowOff>19050</xdr:rowOff>
    </xdr:from>
    <xdr:to>
      <xdr:col>6</xdr:col>
      <xdr:colOff>171449</xdr:colOff>
      <xdr:row>15</xdr:row>
      <xdr:rowOff>171450</xdr:rowOff>
    </xdr:to>
    <xdr:sp macro="" textlink="">
      <xdr:nvSpPr>
        <xdr:cNvPr id="7" name="Arrow: Left 6">
          <a:extLst>
            <a:ext uri="{FF2B5EF4-FFF2-40B4-BE49-F238E27FC236}">
              <a16:creationId xmlns:a16="http://schemas.microsoft.com/office/drawing/2014/main" id="{DE27F012-4462-41FA-BA4C-D33FF1BEB21E}"/>
            </a:ext>
          </a:extLst>
        </xdr:cNvPr>
        <xdr:cNvSpPr/>
      </xdr:nvSpPr>
      <xdr:spPr>
        <a:xfrm>
          <a:off x="3809999" y="2895600"/>
          <a:ext cx="1076325" cy="1524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466725</xdr:colOff>
      <xdr:row>18</xdr:row>
      <xdr:rowOff>171450</xdr:rowOff>
    </xdr:from>
    <xdr:to>
      <xdr:col>5</xdr:col>
      <xdr:colOff>923925</xdr:colOff>
      <xdr:row>32</xdr:row>
      <xdr:rowOff>161925</xdr:rowOff>
    </xdr:to>
    <xdr:sp macro="" textlink="">
      <xdr:nvSpPr>
        <xdr:cNvPr id="8" name="Right Brace 7">
          <a:extLst>
            <a:ext uri="{FF2B5EF4-FFF2-40B4-BE49-F238E27FC236}">
              <a16:creationId xmlns:a16="http://schemas.microsoft.com/office/drawing/2014/main" id="{8EE6537B-5044-4E76-868A-2C5B87304781}"/>
            </a:ext>
          </a:extLst>
        </xdr:cNvPr>
        <xdr:cNvSpPr/>
      </xdr:nvSpPr>
      <xdr:spPr>
        <a:xfrm>
          <a:off x="5181600" y="3619500"/>
          <a:ext cx="457200" cy="2676525"/>
        </a:xfrm>
        <a:prstGeom prst="rightBrac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123825</xdr:colOff>
      <xdr:row>4</xdr:row>
      <xdr:rowOff>161925</xdr:rowOff>
    </xdr:from>
    <xdr:to>
      <xdr:col>19</xdr:col>
      <xdr:colOff>534138</xdr:colOff>
      <xdr:row>8</xdr:row>
      <xdr:rowOff>142979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343C61-C3E8-4DCE-85EA-0CA57D654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4875" y="742950"/>
          <a:ext cx="5287113" cy="743054"/>
        </a:xfrm>
        <a:prstGeom prst="rect">
          <a:avLst/>
        </a:prstGeom>
      </xdr:spPr>
    </xdr:pic>
    <xdr:clientData/>
  </xdr:twoCellAnchor>
  <xdr:twoCellAnchor>
    <xdr:from>
      <xdr:col>6</xdr:col>
      <xdr:colOff>85725</xdr:colOff>
      <xdr:row>7</xdr:row>
      <xdr:rowOff>85725</xdr:rowOff>
    </xdr:from>
    <xdr:to>
      <xdr:col>12</xdr:col>
      <xdr:colOff>466725</xdr:colOff>
      <xdr:row>10</xdr:row>
      <xdr:rowOff>161925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382BD3E4-3CB8-4F9C-9635-6F90E2AB9554}"/>
            </a:ext>
          </a:extLst>
        </xdr:cNvPr>
        <xdr:cNvCxnSpPr/>
      </xdr:nvCxnSpPr>
      <xdr:spPr>
        <a:xfrm flipH="1">
          <a:off x="5486400" y="1428750"/>
          <a:ext cx="6143625" cy="647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104776</xdr:colOff>
      <xdr:row>7</xdr:row>
      <xdr:rowOff>171450</xdr:rowOff>
    </xdr:from>
    <xdr:to>
      <xdr:col>12</xdr:col>
      <xdr:colOff>428625</xdr:colOff>
      <xdr:row>13</xdr:row>
      <xdr:rowOff>152400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CD01C051-D5FC-4D2A-9EC4-430617CD6920}"/>
            </a:ext>
          </a:extLst>
        </xdr:cNvPr>
        <xdr:cNvCxnSpPr/>
      </xdr:nvCxnSpPr>
      <xdr:spPr>
        <a:xfrm flipH="1">
          <a:off x="5505451" y="1514475"/>
          <a:ext cx="6086474" cy="1123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17</xdr:row>
      <xdr:rowOff>114300</xdr:rowOff>
    </xdr:from>
    <xdr:to>
      <xdr:col>11</xdr:col>
      <xdr:colOff>552450</xdr:colOff>
      <xdr:row>23</xdr:row>
      <xdr:rowOff>28575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A01ED72E-01AA-49E2-9674-30FE76476A94}"/>
            </a:ext>
          </a:extLst>
        </xdr:cNvPr>
        <xdr:cNvCxnSpPr/>
      </xdr:nvCxnSpPr>
      <xdr:spPr>
        <a:xfrm flipH="1" flipV="1">
          <a:off x="9086851" y="3362325"/>
          <a:ext cx="1162049" cy="1057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114301</xdr:colOff>
      <xdr:row>19</xdr:row>
      <xdr:rowOff>114300</xdr:rowOff>
    </xdr:from>
    <xdr:to>
      <xdr:col>11</xdr:col>
      <xdr:colOff>514350</xdr:colOff>
      <xdr:row>23</xdr:row>
      <xdr:rowOff>57150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AB3771DA-A4F5-46C9-80FC-3F81533E6C5D}"/>
            </a:ext>
          </a:extLst>
        </xdr:cNvPr>
        <xdr:cNvCxnSpPr/>
      </xdr:nvCxnSpPr>
      <xdr:spPr>
        <a:xfrm flipH="1" flipV="1">
          <a:off x="9105901" y="3743325"/>
          <a:ext cx="1104899" cy="704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21</xdr:row>
      <xdr:rowOff>66676</xdr:rowOff>
    </xdr:from>
    <xdr:to>
      <xdr:col>11</xdr:col>
      <xdr:colOff>542925</xdr:colOff>
      <xdr:row>23</xdr:row>
      <xdr:rowOff>104775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FBFE4237-F00B-4D6C-99C8-1AE2E4CC18BE}"/>
            </a:ext>
          </a:extLst>
        </xdr:cNvPr>
        <xdr:cNvCxnSpPr/>
      </xdr:nvCxnSpPr>
      <xdr:spPr>
        <a:xfrm flipH="1" flipV="1">
          <a:off x="9096375" y="4076701"/>
          <a:ext cx="1143000" cy="4190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152401</xdr:colOff>
      <xdr:row>23</xdr:row>
      <xdr:rowOff>76200</xdr:rowOff>
    </xdr:from>
    <xdr:to>
      <xdr:col>11</xdr:col>
      <xdr:colOff>542925</xdr:colOff>
      <xdr:row>23</xdr:row>
      <xdr:rowOff>104775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9F86B8C4-9C5C-45E7-A773-63D999CF2E40}"/>
            </a:ext>
          </a:extLst>
        </xdr:cNvPr>
        <xdr:cNvCxnSpPr/>
      </xdr:nvCxnSpPr>
      <xdr:spPr>
        <a:xfrm flipH="1" flipV="1">
          <a:off x="9144001" y="4467225"/>
          <a:ext cx="1095374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180975</xdr:colOff>
      <xdr:row>23</xdr:row>
      <xdr:rowOff>142875</xdr:rowOff>
    </xdr:from>
    <xdr:to>
      <xdr:col>11</xdr:col>
      <xdr:colOff>581025</xdr:colOff>
      <xdr:row>27</xdr:row>
      <xdr:rowOff>95250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E6EB73AF-552B-47F1-BF56-E769F84DBCA9}"/>
            </a:ext>
          </a:extLst>
        </xdr:cNvPr>
        <xdr:cNvCxnSpPr/>
      </xdr:nvCxnSpPr>
      <xdr:spPr>
        <a:xfrm flipH="1">
          <a:off x="9172575" y="4533900"/>
          <a:ext cx="1104900" cy="714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24</xdr:row>
      <xdr:rowOff>0</xdr:rowOff>
    </xdr:from>
    <xdr:to>
      <xdr:col>12</xdr:col>
      <xdr:colOff>19050</xdr:colOff>
      <xdr:row>33</xdr:row>
      <xdr:rowOff>66675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23A0D66D-ECA4-4BA1-8915-18EC468C9FC4}"/>
            </a:ext>
          </a:extLst>
        </xdr:cNvPr>
        <xdr:cNvCxnSpPr/>
      </xdr:nvCxnSpPr>
      <xdr:spPr>
        <a:xfrm flipH="1">
          <a:off x="9134475" y="4581525"/>
          <a:ext cx="1190625" cy="1781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123825</xdr:colOff>
      <xdr:row>9</xdr:row>
      <xdr:rowOff>180975</xdr:rowOff>
    </xdr:from>
    <xdr:to>
      <xdr:col>19</xdr:col>
      <xdr:colOff>410296</xdr:colOff>
      <xdr:row>14</xdr:row>
      <xdr:rowOff>123950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68FAAD8-C06A-4573-AFD0-4E0451335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20275" y="1905000"/>
          <a:ext cx="5163271" cy="895475"/>
        </a:xfrm>
        <a:prstGeom prst="rect">
          <a:avLst/>
        </a:prstGeom>
      </xdr:spPr>
    </xdr:pic>
    <xdr:clientData/>
  </xdr:twoCellAnchor>
  <xdr:twoCellAnchor>
    <xdr:from>
      <xdr:col>10</xdr:col>
      <xdr:colOff>142877</xdr:colOff>
      <xdr:row>11</xdr:row>
      <xdr:rowOff>76201</xdr:rowOff>
    </xdr:from>
    <xdr:to>
      <xdr:col>13</xdr:col>
      <xdr:colOff>171450</xdr:colOff>
      <xdr:row>12</xdr:row>
      <xdr:rowOff>171450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58AF2CBD-0F4B-401F-A1C0-E96C59F2E933}"/>
            </a:ext>
          </a:extLst>
        </xdr:cNvPr>
        <xdr:cNvCxnSpPr/>
      </xdr:nvCxnSpPr>
      <xdr:spPr>
        <a:xfrm flipH="1" flipV="1">
          <a:off x="9134477" y="2181226"/>
          <a:ext cx="1952623" cy="2857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133351</xdr:colOff>
      <xdr:row>13</xdr:row>
      <xdr:rowOff>76200</xdr:rowOff>
    </xdr:from>
    <xdr:to>
      <xdr:col>13</xdr:col>
      <xdr:colOff>114300</xdr:colOff>
      <xdr:row>14</xdr:row>
      <xdr:rowOff>76201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F0EDD5A-3888-486B-8B21-4A4D729E86EE}"/>
            </a:ext>
          </a:extLst>
        </xdr:cNvPr>
        <xdr:cNvCxnSpPr/>
      </xdr:nvCxnSpPr>
      <xdr:spPr>
        <a:xfrm flipH="1">
          <a:off x="9124951" y="2562225"/>
          <a:ext cx="1904999" cy="1905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123825</xdr:colOff>
      <xdr:row>17</xdr:row>
      <xdr:rowOff>57150</xdr:rowOff>
    </xdr:from>
    <xdr:to>
      <xdr:col>19</xdr:col>
      <xdr:colOff>57821</xdr:colOff>
      <xdr:row>21</xdr:row>
      <xdr:rowOff>85835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10E919A-3CA5-478F-BAE1-6772606BE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20275" y="3305175"/>
          <a:ext cx="4810796" cy="790685"/>
        </a:xfrm>
        <a:prstGeom prst="rect">
          <a:avLst/>
        </a:prstGeom>
      </xdr:spPr>
    </xdr:pic>
    <xdr:clientData/>
  </xdr:twoCellAnchor>
  <xdr:twoCellAnchor>
    <xdr:from>
      <xdr:col>10</xdr:col>
      <xdr:colOff>104775</xdr:colOff>
      <xdr:row>16</xdr:row>
      <xdr:rowOff>123825</xdr:rowOff>
    </xdr:from>
    <xdr:to>
      <xdr:col>12</xdr:col>
      <xdr:colOff>323848</xdr:colOff>
      <xdr:row>19</xdr:row>
      <xdr:rowOff>161925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F30FDC2-5915-4B8D-9820-AC8656BF265D}"/>
            </a:ext>
          </a:extLst>
        </xdr:cNvPr>
        <xdr:cNvCxnSpPr/>
      </xdr:nvCxnSpPr>
      <xdr:spPr>
        <a:xfrm flipH="1" flipV="1">
          <a:off x="9096375" y="3181350"/>
          <a:ext cx="1533523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18</xdr:row>
      <xdr:rowOff>76200</xdr:rowOff>
    </xdr:from>
    <xdr:to>
      <xdr:col>12</xdr:col>
      <xdr:colOff>285749</xdr:colOff>
      <xdr:row>20</xdr:row>
      <xdr:rowOff>57150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DB5C1DC9-8631-4A92-B027-60DA24A98F3A}"/>
            </a:ext>
          </a:extLst>
        </xdr:cNvPr>
        <xdr:cNvCxnSpPr/>
      </xdr:nvCxnSpPr>
      <xdr:spPr>
        <a:xfrm flipH="1" flipV="1">
          <a:off x="9134475" y="3514725"/>
          <a:ext cx="1457324" cy="361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21</xdr:row>
      <xdr:rowOff>0</xdr:rowOff>
    </xdr:from>
    <xdr:to>
      <xdr:col>12</xdr:col>
      <xdr:colOff>361949</xdr:colOff>
      <xdr:row>32</xdr:row>
      <xdr:rowOff>66675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871C2F00-A834-4EED-93C6-646C77BFAE5E}"/>
            </a:ext>
          </a:extLst>
        </xdr:cNvPr>
        <xdr:cNvCxnSpPr/>
      </xdr:nvCxnSpPr>
      <xdr:spPr>
        <a:xfrm flipH="1">
          <a:off x="9144000" y="4010025"/>
          <a:ext cx="1523999" cy="2162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25</xdr:row>
      <xdr:rowOff>0</xdr:rowOff>
    </xdr:from>
    <xdr:to>
      <xdr:col>18</xdr:col>
      <xdr:colOff>333871</xdr:colOff>
      <xdr:row>27</xdr:row>
      <xdr:rowOff>142948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431A5E8-E685-4605-9FF6-6A0220C7C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44200" y="4772025"/>
          <a:ext cx="3553321" cy="523948"/>
        </a:xfrm>
        <a:prstGeom prst="rect">
          <a:avLst/>
        </a:prstGeom>
      </xdr:spPr>
    </xdr:pic>
    <xdr:clientData/>
  </xdr:twoCellAnchor>
  <xdr:twoCellAnchor>
    <xdr:from>
      <xdr:col>6</xdr:col>
      <xdr:colOff>238127</xdr:colOff>
      <xdr:row>16</xdr:row>
      <xdr:rowOff>133350</xdr:rowOff>
    </xdr:from>
    <xdr:to>
      <xdr:col>12</xdr:col>
      <xdr:colOff>447675</xdr:colOff>
      <xdr:row>25</xdr:row>
      <xdr:rowOff>123825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B0B89E9-6B23-4CE4-BD8A-1F38E86DE188}"/>
            </a:ext>
          </a:extLst>
        </xdr:cNvPr>
        <xdr:cNvCxnSpPr/>
      </xdr:nvCxnSpPr>
      <xdr:spPr>
        <a:xfrm flipH="1" flipV="1">
          <a:off x="5638802" y="3190875"/>
          <a:ext cx="5114923" cy="1704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133350</xdr:colOff>
      <xdr:row>26</xdr:row>
      <xdr:rowOff>71474</xdr:rowOff>
    </xdr:from>
    <xdr:to>
      <xdr:col>12</xdr:col>
      <xdr:colOff>438150</xdr:colOff>
      <xdr:row>33</xdr:row>
      <xdr:rowOff>114300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B766149F-8E23-4CF4-89D7-7C28B9B2AA72}"/>
            </a:ext>
          </a:extLst>
        </xdr:cNvPr>
        <xdr:cNvCxnSpPr>
          <a:stCxn id="12" idx="1"/>
        </xdr:cNvCxnSpPr>
      </xdr:nvCxnSpPr>
      <xdr:spPr>
        <a:xfrm flipH="1">
          <a:off x="5534025" y="5033999"/>
          <a:ext cx="5210175" cy="13763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4762</xdr:colOff>
      <xdr:row>1</xdr:row>
      <xdr:rowOff>19049</xdr:rowOff>
    </xdr:from>
    <xdr:to>
      <xdr:col>27</xdr:col>
      <xdr:colOff>309562</xdr:colOff>
      <xdr:row>16</xdr:row>
      <xdr:rowOff>152399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23812</xdr:colOff>
      <xdr:row>17</xdr:row>
      <xdr:rowOff>161925</xdr:rowOff>
    </xdr:from>
    <xdr:to>
      <xdr:col>27</xdr:col>
      <xdr:colOff>328612</xdr:colOff>
      <xdr:row>32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23812</xdr:colOff>
      <xdr:row>33</xdr:row>
      <xdr:rowOff>9525</xdr:rowOff>
    </xdr:from>
    <xdr:to>
      <xdr:col>27</xdr:col>
      <xdr:colOff>328612</xdr:colOff>
      <xdr:row>47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F8A6C-B7EA-49F1-8A60-A57FF36B2BF6}">
  <dimension ref="M2"/>
  <sheetViews>
    <sheetView tabSelected="1" workbookViewId="0"/>
  </sheetViews>
  <sheetFormatPr defaultRowHeight="15" x14ac:dyDescent="0.25"/>
  <sheetData>
    <row r="2" spans="13:13" x14ac:dyDescent="0.25">
      <c r="M2" t="s">
        <v>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2"/>
  <sheetViews>
    <sheetView showGridLines="0" showRowColHeaders="0" workbookViewId="0">
      <selection activeCell="F7" sqref="F7:F10"/>
    </sheetView>
  </sheetViews>
  <sheetFormatPr defaultRowHeight="15" x14ac:dyDescent="0.25"/>
  <cols>
    <col min="1" max="1" width="9.140625" style="5"/>
    <col min="2" max="2" width="14.5703125" customWidth="1"/>
    <col min="3" max="3" width="12.85546875" customWidth="1"/>
    <col min="4" max="4" width="1.7109375" customWidth="1"/>
    <col min="5" max="5" width="11.85546875" customWidth="1"/>
    <col min="7" max="7" width="1.5703125" customWidth="1"/>
  </cols>
  <sheetData>
    <row r="2" spans="2:9" x14ac:dyDescent="0.25">
      <c r="B2" s="8" t="s">
        <v>16</v>
      </c>
      <c r="C2" s="9">
        <v>35073</v>
      </c>
    </row>
    <row r="3" spans="2:9" x14ac:dyDescent="0.25">
      <c r="B3" s="6" t="s">
        <v>15</v>
      </c>
      <c r="C3" s="7">
        <v>35075</v>
      </c>
    </row>
    <row r="5" spans="2:9" x14ac:dyDescent="0.25">
      <c r="B5" s="4" t="s">
        <v>14</v>
      </c>
    </row>
    <row r="6" spans="2:9" ht="15.75" thickBot="1" x14ac:dyDescent="0.3">
      <c r="B6" s="3" t="s">
        <v>0</v>
      </c>
      <c r="C6" s="3"/>
      <c r="D6" s="3"/>
      <c r="E6" s="3" t="s">
        <v>6</v>
      </c>
      <c r="F6" s="3"/>
      <c r="G6" s="3"/>
      <c r="H6" s="3" t="s">
        <v>7</v>
      </c>
      <c r="I6" s="3"/>
    </row>
    <row r="7" spans="2:9" x14ac:dyDescent="0.25">
      <c r="B7" t="s">
        <v>1</v>
      </c>
      <c r="C7" s="62">
        <v>0.49</v>
      </c>
      <c r="D7" s="2"/>
      <c r="E7" s="1">
        <v>35144</v>
      </c>
      <c r="F7" s="62">
        <v>99.34</v>
      </c>
      <c r="H7" t="s">
        <v>8</v>
      </c>
      <c r="I7" s="61">
        <v>1.1399999999999999</v>
      </c>
    </row>
    <row r="8" spans="2:9" x14ac:dyDescent="0.25">
      <c r="B8" t="s">
        <v>2</v>
      </c>
      <c r="C8" s="62">
        <v>0.5</v>
      </c>
      <c r="D8" s="2"/>
      <c r="E8" s="1">
        <v>35235</v>
      </c>
      <c r="F8" s="62">
        <v>99.25</v>
      </c>
      <c r="H8" t="s">
        <v>9</v>
      </c>
      <c r="I8" s="61">
        <v>1.6</v>
      </c>
    </row>
    <row r="9" spans="2:9" x14ac:dyDescent="0.25">
      <c r="B9" t="s">
        <v>3</v>
      </c>
      <c r="C9" s="62">
        <v>0.53</v>
      </c>
      <c r="D9" s="2"/>
      <c r="E9" s="1">
        <v>35326</v>
      </c>
      <c r="F9" s="62">
        <v>99.1</v>
      </c>
      <c r="H9" t="s">
        <v>10</v>
      </c>
      <c r="I9" s="61">
        <v>2.04</v>
      </c>
    </row>
    <row r="10" spans="2:9" x14ac:dyDescent="0.25">
      <c r="B10" t="s">
        <v>4</v>
      </c>
      <c r="C10" s="62">
        <v>0.55000000000000004</v>
      </c>
      <c r="D10" s="2"/>
      <c r="E10" s="1">
        <v>35417</v>
      </c>
      <c r="F10" s="62">
        <v>98.9</v>
      </c>
      <c r="H10" t="s">
        <v>11</v>
      </c>
      <c r="I10" s="61">
        <v>2.4300000000000002</v>
      </c>
    </row>
    <row r="11" spans="2:9" x14ac:dyDescent="0.25">
      <c r="B11" t="s">
        <v>5</v>
      </c>
      <c r="C11" s="62">
        <v>0.56000000000000005</v>
      </c>
      <c r="D11" s="2"/>
      <c r="H11" t="s">
        <v>12</v>
      </c>
      <c r="I11" s="61">
        <v>3.01</v>
      </c>
    </row>
    <row r="12" spans="2:9" x14ac:dyDescent="0.25">
      <c r="H12" t="s">
        <v>13</v>
      </c>
      <c r="I12" s="61">
        <v>3.36</v>
      </c>
    </row>
  </sheetData>
  <pageMargins left="0.7" right="0.7" top="0.75" bottom="0.75" header="0.3" footer="0.3"/>
  <pageSetup paperSize="11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H13"/>
  <sheetViews>
    <sheetView showGridLines="0" workbookViewId="0">
      <selection activeCell="F6" sqref="F6:F10"/>
    </sheetView>
  </sheetViews>
  <sheetFormatPr defaultRowHeight="15" x14ac:dyDescent="0.25"/>
  <cols>
    <col min="2" max="2" width="11.28515625" customWidth="1"/>
    <col min="3" max="3" width="15.42578125" customWidth="1"/>
    <col min="4" max="4" width="2.42578125" customWidth="1"/>
    <col min="5" max="5" width="19.5703125" bestFit="1" customWidth="1"/>
    <col min="6" max="6" width="12.140625" customWidth="1"/>
    <col min="7" max="7" width="2.140625" customWidth="1"/>
    <col min="8" max="8" width="11.140625" customWidth="1"/>
  </cols>
  <sheetData>
    <row r="3" spans="2:8" ht="15.75" thickBot="1" x14ac:dyDescent="0.3">
      <c r="B3" s="3" t="s">
        <v>34</v>
      </c>
      <c r="C3" s="14" t="s">
        <v>17</v>
      </c>
      <c r="D3" s="3"/>
      <c r="E3" s="14" t="s">
        <v>19</v>
      </c>
      <c r="F3" s="14" t="s">
        <v>0</v>
      </c>
      <c r="G3" s="14"/>
      <c r="H3" s="14" t="s">
        <v>18</v>
      </c>
    </row>
    <row r="4" spans="2:8" x14ac:dyDescent="0.25">
      <c r="B4" s="11" t="s">
        <v>20</v>
      </c>
      <c r="C4" s="16">
        <v>35073</v>
      </c>
    </row>
    <row r="5" spans="2:8" x14ac:dyDescent="0.25">
      <c r="B5" s="12" t="s">
        <v>21</v>
      </c>
      <c r="C5" s="13">
        <v>35075</v>
      </c>
      <c r="D5" s="13"/>
      <c r="E5" s="12"/>
      <c r="F5" s="12"/>
      <c r="G5" s="12"/>
      <c r="H5" s="12"/>
    </row>
    <row r="6" spans="2:8" x14ac:dyDescent="0.25">
      <c r="B6" t="s">
        <v>1</v>
      </c>
      <c r="C6" s="1">
        <v>35076</v>
      </c>
      <c r="D6" s="1"/>
      <c r="E6" s="28">
        <f>(C6-$C$5)/360</f>
        <v>2.7777777777777779E-3</v>
      </c>
      <c r="F6" s="63">
        <v>4.8999999999999998E-3</v>
      </c>
      <c r="G6" s="2"/>
      <c r="H6" s="19">
        <f>1/(1+E6*F6)</f>
        <v>0.99998638907414872</v>
      </c>
    </row>
    <row r="7" spans="2:8" x14ac:dyDescent="0.25">
      <c r="B7" t="s">
        <v>2</v>
      </c>
      <c r="C7" s="1">
        <v>35082</v>
      </c>
      <c r="D7" s="1"/>
      <c r="E7" s="28">
        <f t="shared" ref="E7:E10" si="0">(C7-$C$5)/360</f>
        <v>1.9444444444444445E-2</v>
      </c>
      <c r="F7" s="63">
        <v>5.0000000000000001E-3</v>
      </c>
      <c r="G7" s="2"/>
      <c r="H7" s="19">
        <f>1/(1+E7*F7)</f>
        <v>0.99990278722901949</v>
      </c>
    </row>
    <row r="8" spans="2:8" x14ac:dyDescent="0.25">
      <c r="B8" t="s">
        <v>3</v>
      </c>
      <c r="C8" s="1">
        <v>35108</v>
      </c>
      <c r="D8" s="1"/>
      <c r="E8" s="28">
        <f>(C8-$C$5)/360</f>
        <v>9.166666666666666E-2</v>
      </c>
      <c r="F8" s="63">
        <v>5.3E-3</v>
      </c>
      <c r="G8" s="2"/>
      <c r="H8" s="19">
        <f>1/(1+E8*F8)</f>
        <v>0.99951440258607693</v>
      </c>
    </row>
    <row r="9" spans="2:8" x14ac:dyDescent="0.25">
      <c r="B9" t="s">
        <v>4</v>
      </c>
      <c r="C9" s="1">
        <v>35135</v>
      </c>
      <c r="D9" s="1"/>
      <c r="E9" s="28">
        <f t="shared" si="0"/>
        <v>0.16666666666666666</v>
      </c>
      <c r="F9" s="63">
        <v>5.4999999999999997E-3</v>
      </c>
      <c r="G9" s="2"/>
      <c r="H9" s="19">
        <f>1/(1+E9*F9)</f>
        <v>0.99908417284156192</v>
      </c>
    </row>
    <row r="10" spans="2:8" x14ac:dyDescent="0.25">
      <c r="B10" t="s">
        <v>5</v>
      </c>
      <c r="C10" s="1">
        <v>35166</v>
      </c>
      <c r="D10" s="1"/>
      <c r="E10" s="28">
        <f t="shared" si="0"/>
        <v>0.25277777777777777</v>
      </c>
      <c r="F10" s="63">
        <v>5.5999999999999999E-3</v>
      </c>
      <c r="G10" s="2"/>
      <c r="H10" s="19">
        <f>1/(1+E10*F10)</f>
        <v>0.99858644540949815</v>
      </c>
    </row>
    <row r="13" spans="2:8" x14ac:dyDescent="0.25">
      <c r="B13" t="s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48"/>
  <sheetViews>
    <sheetView showGridLines="0" workbookViewId="0">
      <selection activeCell="D8" sqref="D8"/>
    </sheetView>
  </sheetViews>
  <sheetFormatPr defaultRowHeight="15" x14ac:dyDescent="0.25"/>
  <cols>
    <col min="2" max="2" width="17.42578125" customWidth="1"/>
    <col min="3" max="3" width="13" customWidth="1"/>
    <col min="4" max="4" width="15.7109375" customWidth="1"/>
    <col min="5" max="6" width="15.42578125" customWidth="1"/>
    <col min="7" max="7" width="14.5703125" customWidth="1"/>
    <col min="8" max="9" width="18.28515625" customWidth="1"/>
  </cols>
  <sheetData>
    <row r="2" spans="2:6" x14ac:dyDescent="0.25">
      <c r="B2" s="4" t="s">
        <v>14</v>
      </c>
    </row>
    <row r="3" spans="2:6" ht="15.75" thickBot="1" x14ac:dyDescent="0.3">
      <c r="B3" s="3" t="s">
        <v>22</v>
      </c>
      <c r="C3" s="46" t="s">
        <v>23</v>
      </c>
      <c r="D3" s="46" t="s">
        <v>24</v>
      </c>
      <c r="E3" s="18" t="s">
        <v>25</v>
      </c>
      <c r="F3" s="18" t="s">
        <v>33</v>
      </c>
    </row>
    <row r="4" spans="2:6" x14ac:dyDescent="0.25">
      <c r="B4" s="21">
        <v>35144</v>
      </c>
      <c r="C4" s="64">
        <v>99.34</v>
      </c>
      <c r="D4" s="50">
        <f>1-C4/100</f>
        <v>6.5999999999999392E-3</v>
      </c>
      <c r="E4" s="20">
        <v>35144</v>
      </c>
      <c r="F4" s="1">
        <v>35235</v>
      </c>
    </row>
    <row r="5" spans="2:6" x14ac:dyDescent="0.25">
      <c r="B5" s="21">
        <v>35235</v>
      </c>
      <c r="C5" s="64">
        <v>99.25</v>
      </c>
      <c r="D5" s="50">
        <f>1-C5/100</f>
        <v>7.4999999999999512E-3</v>
      </c>
      <c r="E5" s="1">
        <v>35235</v>
      </c>
      <c r="F5" s="1">
        <v>35326</v>
      </c>
    </row>
    <row r="6" spans="2:6" x14ac:dyDescent="0.25">
      <c r="B6" s="21">
        <v>35326</v>
      </c>
      <c r="C6" s="64">
        <v>99.1</v>
      </c>
      <c r="D6" s="50">
        <f>1-C6/100</f>
        <v>9.000000000000008E-3</v>
      </c>
      <c r="E6" s="1">
        <v>35326</v>
      </c>
      <c r="F6" s="1">
        <v>35417</v>
      </c>
    </row>
    <row r="7" spans="2:6" x14ac:dyDescent="0.25">
      <c r="B7" s="21">
        <v>35417</v>
      </c>
      <c r="C7" s="64">
        <v>98.9</v>
      </c>
      <c r="D7" s="50">
        <f>1-C7/100</f>
        <v>1.0999999999999899E-2</v>
      </c>
      <c r="E7" s="1">
        <v>35417</v>
      </c>
      <c r="F7" s="1">
        <v>35508</v>
      </c>
    </row>
    <row r="8" spans="2:6" x14ac:dyDescent="0.25">
      <c r="B8" s="21">
        <v>35508</v>
      </c>
      <c r="C8" s="47"/>
      <c r="D8" s="51"/>
    </row>
    <row r="9" spans="2:6" x14ac:dyDescent="0.25">
      <c r="B9" s="1"/>
      <c r="C9" s="2"/>
    </row>
    <row r="11" spans="2:6" ht="15.75" thickBot="1" x14ac:dyDescent="0.3">
      <c r="B11" s="3" t="s">
        <v>17</v>
      </c>
      <c r="C11" s="3" t="s">
        <v>27</v>
      </c>
      <c r="D11" s="3" t="s">
        <v>28</v>
      </c>
      <c r="E11" s="14" t="s">
        <v>18</v>
      </c>
    </row>
    <row r="12" spans="2:6" x14ac:dyDescent="0.25">
      <c r="B12" t="s">
        <v>59</v>
      </c>
      <c r="C12" t="s">
        <v>1</v>
      </c>
      <c r="D12" s="21">
        <v>35076</v>
      </c>
      <c r="E12" s="19">
        <f>LIBOR!H6</f>
        <v>0.99998638907414872</v>
      </c>
    </row>
    <row r="13" spans="2:6" x14ac:dyDescent="0.25">
      <c r="B13" t="s">
        <v>60</v>
      </c>
      <c r="C13" t="s">
        <v>2</v>
      </c>
      <c r="D13" s="21">
        <v>35082</v>
      </c>
      <c r="E13" s="19">
        <f>LIBOR!H7</f>
        <v>0.99990278722901949</v>
      </c>
    </row>
    <row r="14" spans="2:6" x14ac:dyDescent="0.25">
      <c r="B14" t="s">
        <v>61</v>
      </c>
      <c r="C14" t="s">
        <v>3</v>
      </c>
      <c r="D14" s="21">
        <v>35108</v>
      </c>
      <c r="E14" s="19">
        <f>LIBOR!H8</f>
        <v>0.99951440258607693</v>
      </c>
    </row>
    <row r="15" spans="2:6" x14ac:dyDescent="0.25">
      <c r="B15" t="s">
        <v>62</v>
      </c>
      <c r="C15" t="s">
        <v>4</v>
      </c>
      <c r="D15" s="21">
        <v>35135</v>
      </c>
      <c r="E15" s="19">
        <f>LIBOR!H9</f>
        <v>0.99908417284156192</v>
      </c>
    </row>
    <row r="16" spans="2:6" x14ac:dyDescent="0.25">
      <c r="B16" s="48" t="s">
        <v>64</v>
      </c>
      <c r="D16" s="22">
        <v>35144</v>
      </c>
      <c r="E16" s="33" t="s">
        <v>30</v>
      </c>
    </row>
    <row r="17" spans="2:8" x14ac:dyDescent="0.25">
      <c r="B17" t="s">
        <v>63</v>
      </c>
      <c r="C17" t="s">
        <v>5</v>
      </c>
      <c r="D17" s="21">
        <v>35166</v>
      </c>
      <c r="E17" s="19">
        <f>LIBOR!H10</f>
        <v>0.99858644540949815</v>
      </c>
    </row>
    <row r="20" spans="2:8" ht="15.75" thickBot="1" x14ac:dyDescent="0.3">
      <c r="B20" s="18"/>
      <c r="C20" s="52"/>
      <c r="D20" s="52"/>
      <c r="E20" s="18" t="s">
        <v>29</v>
      </c>
    </row>
    <row r="21" spans="2:8" x14ac:dyDescent="0.25">
      <c r="B21" t="s">
        <v>83</v>
      </c>
      <c r="C21" s="21">
        <v>35135</v>
      </c>
      <c r="D21" s="22">
        <v>35144</v>
      </c>
      <c r="E21" s="19">
        <f>(D21-C21)/360</f>
        <v>2.5000000000000001E-2</v>
      </c>
    </row>
    <row r="22" spans="2:8" x14ac:dyDescent="0.25">
      <c r="B22" t="s">
        <v>84</v>
      </c>
      <c r="C22" s="22">
        <v>35144</v>
      </c>
      <c r="D22" s="21">
        <v>35166</v>
      </c>
      <c r="E22" s="19">
        <f>(D22-C22)/360</f>
        <v>6.1111111111111109E-2</v>
      </c>
    </row>
    <row r="23" spans="2:8" x14ac:dyDescent="0.25">
      <c r="B23" t="s">
        <v>85</v>
      </c>
      <c r="C23" s="21">
        <v>35135</v>
      </c>
      <c r="D23" s="21">
        <v>35166</v>
      </c>
      <c r="E23" s="19">
        <f>(D23-C23)/360</f>
        <v>8.611111111111111E-2</v>
      </c>
    </row>
    <row r="24" spans="2:8" x14ac:dyDescent="0.25">
      <c r="C24" s="21"/>
      <c r="D24" s="24" t="s">
        <v>70</v>
      </c>
      <c r="E24" s="32">
        <f>E22/E23</f>
        <v>0.70967741935483875</v>
      </c>
    </row>
    <row r="25" spans="2:8" x14ac:dyDescent="0.25">
      <c r="C25" s="51"/>
      <c r="D25" s="24" t="s">
        <v>86</v>
      </c>
      <c r="E25" s="49">
        <f>E21/E23</f>
        <v>0.29032258064516131</v>
      </c>
    </row>
    <row r="27" spans="2:8" ht="15.75" thickBot="1" x14ac:dyDescent="0.3">
      <c r="B27" s="3" t="s">
        <v>17</v>
      </c>
      <c r="C27" s="3" t="s">
        <v>35</v>
      </c>
      <c r="D27" s="3" t="s">
        <v>28</v>
      </c>
      <c r="E27" s="14" t="s">
        <v>18</v>
      </c>
    </row>
    <row r="28" spans="2:8" x14ac:dyDescent="0.25">
      <c r="B28" t="s">
        <v>59</v>
      </c>
      <c r="C28" t="s">
        <v>1</v>
      </c>
      <c r="D28" s="21">
        <v>35076</v>
      </c>
      <c r="E28" s="19">
        <v>0.99998638907414872</v>
      </c>
    </row>
    <row r="29" spans="2:8" x14ac:dyDescent="0.25">
      <c r="B29" t="s">
        <v>60</v>
      </c>
      <c r="C29" t="s">
        <v>2</v>
      </c>
      <c r="D29" s="21">
        <v>35082</v>
      </c>
      <c r="E29" s="19">
        <v>0.99990278722901949</v>
      </c>
    </row>
    <row r="30" spans="2:8" x14ac:dyDescent="0.25">
      <c r="B30" t="s">
        <v>61</v>
      </c>
      <c r="C30" t="s">
        <v>3</v>
      </c>
      <c r="D30" s="21">
        <v>35108</v>
      </c>
      <c r="E30" s="19">
        <v>0.99954381930691072</v>
      </c>
    </row>
    <row r="31" spans="2:8" x14ac:dyDescent="0.25">
      <c r="B31" t="s">
        <v>62</v>
      </c>
      <c r="C31" t="s">
        <v>4</v>
      </c>
      <c r="D31" s="21">
        <v>35135</v>
      </c>
      <c r="E31" s="19">
        <v>0.99908417284156192</v>
      </c>
    </row>
    <row r="32" spans="2:8" x14ac:dyDescent="0.25">
      <c r="B32" s="48" t="s">
        <v>64</v>
      </c>
      <c r="D32" s="22">
        <v>35144</v>
      </c>
      <c r="E32" s="33">
        <f>E31^E24*E33^E25</f>
        <v>0.99893964577753869</v>
      </c>
      <c r="F32" s="10"/>
      <c r="G32" s="10"/>
      <c r="H32" s="10"/>
    </row>
    <row r="33" spans="1:9" x14ac:dyDescent="0.25">
      <c r="B33" t="s">
        <v>63</v>
      </c>
      <c r="C33" t="s">
        <v>5</v>
      </c>
      <c r="D33" s="21">
        <v>35166</v>
      </c>
      <c r="E33" s="19">
        <v>0.99858644540949815</v>
      </c>
      <c r="F33" s="10"/>
      <c r="G33" s="10"/>
      <c r="H33" s="10"/>
    </row>
    <row r="34" spans="1:9" x14ac:dyDescent="0.25">
      <c r="A34" s="10"/>
      <c r="B34" s="10"/>
      <c r="C34" s="25"/>
      <c r="D34" s="25"/>
      <c r="E34" s="15"/>
      <c r="F34" s="15"/>
      <c r="G34" s="10"/>
      <c r="I34" s="10"/>
    </row>
    <row r="35" spans="1:9" x14ac:dyDescent="0.25">
      <c r="A35" s="10"/>
      <c r="B35" s="26" t="s">
        <v>31</v>
      </c>
      <c r="C35" s="27"/>
      <c r="D35" s="28"/>
      <c r="E35" s="26"/>
      <c r="F35" s="26"/>
      <c r="G35" s="10"/>
      <c r="I35" s="10"/>
    </row>
    <row r="36" spans="1:9" x14ac:dyDescent="0.25">
      <c r="A36" s="10"/>
      <c r="B36" s="26"/>
      <c r="C36" s="29"/>
      <c r="D36" s="28"/>
      <c r="E36" s="26"/>
      <c r="F36" s="26"/>
      <c r="G36" s="10"/>
      <c r="I36" s="10"/>
    </row>
    <row r="37" spans="1:9" x14ac:dyDescent="0.25">
      <c r="A37" s="10"/>
      <c r="B37" s="26"/>
      <c r="C37" s="29"/>
      <c r="D37" s="28"/>
      <c r="E37" s="26"/>
      <c r="F37" s="26"/>
      <c r="G37" s="10"/>
      <c r="I37" s="10"/>
    </row>
    <row r="38" spans="1:9" ht="15.75" thickBot="1" x14ac:dyDescent="0.3">
      <c r="A38" s="10"/>
      <c r="B38" s="3" t="s">
        <v>22</v>
      </c>
      <c r="C38" s="14" t="s">
        <v>23</v>
      </c>
      <c r="D38" s="14" t="s">
        <v>24</v>
      </c>
      <c r="E38" s="18" t="s">
        <v>25</v>
      </c>
      <c r="F38" s="18" t="s">
        <v>33</v>
      </c>
      <c r="G38" s="18" t="s">
        <v>29</v>
      </c>
      <c r="H38" s="18" t="s">
        <v>32</v>
      </c>
      <c r="I38" s="15"/>
    </row>
    <row r="39" spans="1:9" x14ac:dyDescent="0.25">
      <c r="A39" s="10"/>
      <c r="B39" s="1">
        <v>35144</v>
      </c>
      <c r="C39" s="17">
        <v>99.34</v>
      </c>
      <c r="D39" s="19">
        <f>1-C39/100</f>
        <v>6.5999999999999392E-3</v>
      </c>
      <c r="E39" s="1">
        <f>B39</f>
        <v>35144</v>
      </c>
      <c r="F39" s="1">
        <f>B40</f>
        <v>35235</v>
      </c>
      <c r="G39" s="23">
        <f>(F39-E39)/360</f>
        <v>0.25277777777777777</v>
      </c>
      <c r="H39" s="34">
        <f>E32</f>
        <v>0.99893964577753869</v>
      </c>
      <c r="I39" s="10"/>
    </row>
    <row r="40" spans="1:9" x14ac:dyDescent="0.25">
      <c r="A40" s="10"/>
      <c r="B40" s="1">
        <v>35235</v>
      </c>
      <c r="C40" s="2">
        <v>99.25</v>
      </c>
      <c r="D40" s="19">
        <f>1-C40/100</f>
        <v>7.4999999999999512E-3</v>
      </c>
      <c r="E40" s="1">
        <f>B40</f>
        <v>35235</v>
      </c>
      <c r="F40" s="1">
        <f>B41</f>
        <v>35326</v>
      </c>
      <c r="G40" s="23">
        <f>(F40-E40)/360</f>
        <v>0.25277777777777777</v>
      </c>
      <c r="H40" s="35">
        <f>H39/(1+G39*D39)</f>
        <v>0.99727585722240597</v>
      </c>
      <c r="I40" s="10"/>
    </row>
    <row r="41" spans="1:9" x14ac:dyDescent="0.25">
      <c r="B41" s="1">
        <v>35326</v>
      </c>
      <c r="C41" s="2">
        <v>99.1</v>
      </c>
      <c r="D41" s="19">
        <f>1-C41/100</f>
        <v>9.000000000000008E-3</v>
      </c>
      <c r="E41" s="1">
        <f>B41</f>
        <v>35326</v>
      </c>
      <c r="F41" s="1">
        <f>B42</f>
        <v>35417</v>
      </c>
      <c r="G41" s="23">
        <f>(F41-E41)/360</f>
        <v>0.25277777777777777</v>
      </c>
      <c r="H41" s="35">
        <f>H40/(1+G40*D40)</f>
        <v>0.99538876602015935</v>
      </c>
      <c r="I41" s="10"/>
    </row>
    <row r="42" spans="1:9" x14ac:dyDescent="0.25">
      <c r="B42" s="1">
        <v>35417</v>
      </c>
      <c r="C42" s="2">
        <v>98.9</v>
      </c>
      <c r="D42" s="19">
        <f>1-C42/100</f>
        <v>1.0999999999999899E-2</v>
      </c>
      <c r="E42" s="1">
        <f>B42</f>
        <v>35417</v>
      </c>
      <c r="F42" s="1">
        <f>B43</f>
        <v>35508</v>
      </c>
      <c r="G42" s="23">
        <f>(F42-E42)/360</f>
        <v>0.25277777777777777</v>
      </c>
      <c r="H42" s="35">
        <f>H41/(1+G41*D41)</f>
        <v>0.99312939664279698</v>
      </c>
      <c r="I42" s="10"/>
    </row>
    <row r="43" spans="1:9" x14ac:dyDescent="0.25">
      <c r="B43" s="1">
        <v>35508</v>
      </c>
      <c r="H43" s="35">
        <f>H42/(1+G42*D42)</f>
        <v>0.99037560225984667</v>
      </c>
      <c r="I43" s="10"/>
    </row>
    <row r="44" spans="1:9" x14ac:dyDescent="0.25">
      <c r="I44" s="10"/>
    </row>
    <row r="45" spans="1:9" x14ac:dyDescent="0.25">
      <c r="I45" s="10"/>
    </row>
    <row r="46" spans="1:9" x14ac:dyDescent="0.25">
      <c r="I46" s="10"/>
    </row>
    <row r="47" spans="1:9" x14ac:dyDescent="0.25">
      <c r="I47" s="10"/>
    </row>
    <row r="48" spans="1:9" x14ac:dyDescent="0.25">
      <c r="I48" s="10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M34"/>
  <sheetViews>
    <sheetView showGridLines="0" workbookViewId="0"/>
  </sheetViews>
  <sheetFormatPr defaultRowHeight="15" x14ac:dyDescent="0.25"/>
  <cols>
    <col min="2" max="2" width="13.85546875" bestFit="1" customWidth="1"/>
    <col min="3" max="4" width="14.42578125" customWidth="1"/>
    <col min="5" max="5" width="14.85546875" customWidth="1"/>
    <col min="6" max="6" width="14.28515625" customWidth="1"/>
    <col min="7" max="7" width="8.85546875" customWidth="1"/>
    <col min="8" max="8" width="12.85546875" customWidth="1"/>
    <col min="9" max="9" width="21.5703125" customWidth="1"/>
    <col min="10" max="11" width="10.5703125" bestFit="1" customWidth="1"/>
  </cols>
  <sheetData>
    <row r="1" spans="2:11" x14ac:dyDescent="0.25">
      <c r="J1" t="s">
        <v>72</v>
      </c>
    </row>
    <row r="2" spans="2:11" ht="15.75" thickBot="1" x14ac:dyDescent="0.3">
      <c r="B2" s="46" t="s">
        <v>87</v>
      </c>
      <c r="C2" s="3" t="s">
        <v>75</v>
      </c>
      <c r="D2" s="46" t="s">
        <v>28</v>
      </c>
      <c r="E2" s="14" t="s">
        <v>69</v>
      </c>
      <c r="F2" s="18" t="s">
        <v>18</v>
      </c>
      <c r="G2" s="18" t="s">
        <v>70</v>
      </c>
      <c r="H2" s="18" t="s">
        <v>74</v>
      </c>
      <c r="I2" s="18" t="s">
        <v>73</v>
      </c>
      <c r="J2" s="18" t="s">
        <v>71</v>
      </c>
    </row>
    <row r="3" spans="2:11" x14ac:dyDescent="0.25">
      <c r="C3" s="11" t="s">
        <v>20</v>
      </c>
      <c r="D3" s="54">
        <v>35073</v>
      </c>
      <c r="E3" s="25"/>
    </row>
    <row r="4" spans="2:11" x14ac:dyDescent="0.25">
      <c r="B4" s="12"/>
      <c r="C4" s="12" t="s">
        <v>21</v>
      </c>
      <c r="D4" s="59">
        <v>35075</v>
      </c>
      <c r="E4" s="58"/>
      <c r="F4" s="12"/>
      <c r="G4" s="12"/>
      <c r="H4" s="12"/>
      <c r="I4" s="12"/>
      <c r="J4" s="12"/>
    </row>
    <row r="5" spans="2:11" x14ac:dyDescent="0.25">
      <c r="C5" s="51" t="s">
        <v>59</v>
      </c>
      <c r="D5" s="21">
        <v>35076</v>
      </c>
      <c r="E5" t="s">
        <v>36</v>
      </c>
      <c r="F5" s="19">
        <v>0.99998638907414905</v>
      </c>
    </row>
    <row r="6" spans="2:11" x14ac:dyDescent="0.25">
      <c r="C6" s="51" t="s">
        <v>60</v>
      </c>
      <c r="D6" s="21">
        <v>35082</v>
      </c>
      <c r="E6" t="s">
        <v>36</v>
      </c>
      <c r="F6" s="19">
        <v>0.99990278722901949</v>
      </c>
    </row>
    <row r="7" spans="2:11" x14ac:dyDescent="0.25">
      <c r="C7" s="51" t="s">
        <v>61</v>
      </c>
      <c r="D7" s="21">
        <v>35108</v>
      </c>
      <c r="E7" t="s">
        <v>36</v>
      </c>
      <c r="F7" s="19">
        <v>0.99954381930691072</v>
      </c>
    </row>
    <row r="8" spans="2:11" x14ac:dyDescent="0.25">
      <c r="C8" s="51" t="s">
        <v>62</v>
      </c>
      <c r="D8" s="21">
        <v>35135</v>
      </c>
      <c r="E8" t="s">
        <v>36</v>
      </c>
      <c r="F8" s="19">
        <v>0.99908417284156192</v>
      </c>
    </row>
    <row r="9" spans="2:11" x14ac:dyDescent="0.25">
      <c r="C9" s="51" t="s">
        <v>64</v>
      </c>
      <c r="D9" s="21">
        <v>35144</v>
      </c>
      <c r="E9" t="s">
        <v>38</v>
      </c>
      <c r="F9" s="34">
        <v>0.99893964577753869</v>
      </c>
    </row>
    <row r="10" spans="2:11" x14ac:dyDescent="0.25">
      <c r="C10" s="55" t="s">
        <v>63</v>
      </c>
      <c r="D10" s="56">
        <v>35166</v>
      </c>
      <c r="E10" s="41" t="s">
        <v>36</v>
      </c>
      <c r="F10" s="42">
        <v>0.99858644540949815</v>
      </c>
    </row>
    <row r="11" spans="2:11" x14ac:dyDescent="0.25">
      <c r="C11" s="51" t="s">
        <v>65</v>
      </c>
      <c r="D11" s="21">
        <v>35235</v>
      </c>
      <c r="E11" t="s">
        <v>38</v>
      </c>
      <c r="F11" s="35">
        <v>0.99727585722240597</v>
      </c>
      <c r="G11" s="19"/>
      <c r="H11" s="19"/>
      <c r="I11" s="19"/>
      <c r="J11" s="19"/>
    </row>
    <row r="12" spans="2:11" x14ac:dyDescent="0.25">
      <c r="B12" s="57"/>
      <c r="C12" s="57" t="s">
        <v>39</v>
      </c>
      <c r="D12" s="57">
        <v>35257</v>
      </c>
      <c r="E12" s="31" t="s">
        <v>37</v>
      </c>
      <c r="F12" s="39">
        <f>F11^G12*F13^(1-G12)</f>
        <v>0.99681930972033905</v>
      </c>
      <c r="G12" s="19">
        <f>(D13-D12)/(D13-D11)</f>
        <v>0.75824175824175821</v>
      </c>
      <c r="H12" s="23"/>
      <c r="I12" s="19"/>
      <c r="J12" s="38"/>
      <c r="K12" s="19"/>
    </row>
    <row r="13" spans="2:11" x14ac:dyDescent="0.25">
      <c r="B13" s="51"/>
      <c r="C13" s="51" t="s">
        <v>66</v>
      </c>
      <c r="D13" s="21">
        <v>35326</v>
      </c>
      <c r="E13" t="s">
        <v>38</v>
      </c>
      <c r="F13" s="35">
        <v>0.99538876602015935</v>
      </c>
      <c r="G13" s="19"/>
      <c r="H13" s="23"/>
      <c r="I13" s="19"/>
      <c r="J13" s="19"/>
    </row>
    <row r="14" spans="2:11" x14ac:dyDescent="0.25">
      <c r="B14" s="51"/>
      <c r="C14" s="51" t="s">
        <v>67</v>
      </c>
      <c r="D14" s="21">
        <v>35417</v>
      </c>
      <c r="E14" t="s">
        <v>38</v>
      </c>
      <c r="F14" s="35">
        <v>0.99312939664279698</v>
      </c>
      <c r="G14" s="19"/>
      <c r="H14" s="23"/>
      <c r="I14" s="19"/>
      <c r="J14" s="19"/>
    </row>
    <row r="15" spans="2:11" x14ac:dyDescent="0.25">
      <c r="B15" s="57"/>
      <c r="C15" s="57" t="s">
        <v>40</v>
      </c>
      <c r="D15" s="57">
        <v>35443</v>
      </c>
      <c r="E15" s="31" t="s">
        <v>37</v>
      </c>
      <c r="F15" s="39">
        <f>F14^G15*F16^(1-G15)</f>
        <v>0.99234181784276454</v>
      </c>
      <c r="G15" s="19">
        <f>(D16-D15)/(D16-D14)</f>
        <v>0.7142857142857143</v>
      </c>
      <c r="H15" s="23"/>
      <c r="I15" s="19"/>
      <c r="J15" s="38"/>
      <c r="K15" s="19"/>
    </row>
    <row r="16" spans="2:11" x14ac:dyDescent="0.25">
      <c r="B16" s="51"/>
      <c r="C16" s="51" t="s">
        <v>68</v>
      </c>
      <c r="D16" s="21">
        <v>35508</v>
      </c>
      <c r="E16" t="s">
        <v>38</v>
      </c>
      <c r="F16" s="35">
        <v>0.99037560225984667</v>
      </c>
      <c r="G16" s="19"/>
      <c r="H16" s="23"/>
      <c r="I16" s="19"/>
      <c r="J16" s="19"/>
    </row>
    <row r="17" spans="2:13" x14ac:dyDescent="0.25">
      <c r="B17" s="57"/>
      <c r="C17" s="57" t="s">
        <v>41</v>
      </c>
      <c r="D17" s="57">
        <v>35622</v>
      </c>
      <c r="E17" s="31" t="s">
        <v>37</v>
      </c>
      <c r="F17" s="39"/>
      <c r="G17" s="19"/>
      <c r="H17" s="23"/>
      <c r="I17" s="19"/>
      <c r="J17" s="38"/>
    </row>
    <row r="18" spans="2:13" x14ac:dyDescent="0.25">
      <c r="B18" s="60" t="s">
        <v>8</v>
      </c>
      <c r="C18" s="57" t="s">
        <v>42</v>
      </c>
      <c r="D18" s="57">
        <v>35807</v>
      </c>
      <c r="E18" s="31" t="s">
        <v>37</v>
      </c>
      <c r="F18" s="39"/>
      <c r="G18" s="37"/>
      <c r="H18" s="36"/>
      <c r="I18" s="37"/>
      <c r="J18" s="65">
        <v>1.14E-2</v>
      </c>
    </row>
    <row r="19" spans="2:13" x14ac:dyDescent="0.25">
      <c r="B19" s="60"/>
      <c r="C19" s="57" t="s">
        <v>43</v>
      </c>
      <c r="D19" s="57">
        <v>35989</v>
      </c>
      <c r="E19" s="31" t="s">
        <v>37</v>
      </c>
      <c r="F19" s="39"/>
      <c r="G19" s="19"/>
      <c r="H19" s="23"/>
      <c r="J19" s="38"/>
    </row>
    <row r="20" spans="2:13" x14ac:dyDescent="0.25">
      <c r="B20" s="60" t="s">
        <v>9</v>
      </c>
      <c r="C20" s="57" t="s">
        <v>44</v>
      </c>
      <c r="D20" s="57">
        <v>36171</v>
      </c>
      <c r="E20" s="31" t="s">
        <v>37</v>
      </c>
      <c r="F20" s="39"/>
      <c r="G20" s="37"/>
      <c r="H20" s="36"/>
      <c r="I20" s="37"/>
      <c r="J20" s="65">
        <v>1.6E-2</v>
      </c>
    </row>
    <row r="21" spans="2:13" x14ac:dyDescent="0.25">
      <c r="B21" s="60"/>
      <c r="C21" s="57" t="s">
        <v>45</v>
      </c>
      <c r="D21" s="57">
        <v>36353</v>
      </c>
      <c r="E21" s="31" t="s">
        <v>37</v>
      </c>
      <c r="F21" s="39"/>
      <c r="G21" s="19"/>
      <c r="H21" s="23"/>
      <c r="J21" s="38"/>
    </row>
    <row r="22" spans="2:13" x14ac:dyDescent="0.25">
      <c r="B22" s="60" t="s">
        <v>10</v>
      </c>
      <c r="C22" s="57" t="s">
        <v>46</v>
      </c>
      <c r="D22" s="57">
        <v>36536</v>
      </c>
      <c r="E22" s="31" t="s">
        <v>37</v>
      </c>
      <c r="F22" s="39"/>
      <c r="G22" s="37"/>
      <c r="H22" s="36"/>
      <c r="I22" s="37"/>
      <c r="J22" s="65">
        <v>2.0400000000000001E-2</v>
      </c>
    </row>
    <row r="23" spans="2:13" x14ac:dyDescent="0.25">
      <c r="B23" s="60"/>
      <c r="C23" s="57" t="s">
        <v>47</v>
      </c>
      <c r="D23" s="57">
        <v>36718</v>
      </c>
      <c r="E23" s="31" t="s">
        <v>37</v>
      </c>
      <c r="F23" s="39"/>
      <c r="G23" s="19"/>
      <c r="H23" s="23"/>
      <c r="J23" s="38"/>
    </row>
    <row r="24" spans="2:13" x14ac:dyDescent="0.25">
      <c r="B24" s="60" t="s">
        <v>11</v>
      </c>
      <c r="C24" s="57" t="s">
        <v>48</v>
      </c>
      <c r="D24" s="57">
        <v>36902</v>
      </c>
      <c r="E24" s="31" t="s">
        <v>37</v>
      </c>
      <c r="F24" s="39"/>
      <c r="G24" s="37"/>
      <c r="H24" s="36"/>
      <c r="I24" s="37"/>
      <c r="J24" s="65">
        <v>2.4299999999999999E-2</v>
      </c>
      <c r="K24" s="19"/>
      <c r="M24" t="s">
        <v>88</v>
      </c>
    </row>
    <row r="25" spans="2:13" x14ac:dyDescent="0.25">
      <c r="B25" s="60"/>
      <c r="C25" s="57" t="s">
        <v>49</v>
      </c>
      <c r="D25" s="57">
        <v>37083</v>
      </c>
      <c r="E25" s="31" t="s">
        <v>37</v>
      </c>
      <c r="F25" s="39"/>
      <c r="G25" s="19"/>
      <c r="H25" s="23"/>
      <c r="J25" s="38"/>
      <c r="K25" s="19"/>
    </row>
    <row r="26" spans="2:13" x14ac:dyDescent="0.25">
      <c r="B26" s="60"/>
      <c r="C26" s="57" t="s">
        <v>50</v>
      </c>
      <c r="D26" s="57">
        <v>37267</v>
      </c>
      <c r="E26" s="31" t="s">
        <v>37</v>
      </c>
      <c r="F26" s="39"/>
      <c r="G26" s="19"/>
      <c r="H26" s="23"/>
      <c r="J26" s="38"/>
      <c r="K26" s="19"/>
    </row>
    <row r="27" spans="2:13" x14ac:dyDescent="0.25">
      <c r="B27" s="60"/>
      <c r="C27" s="57" t="s">
        <v>51</v>
      </c>
      <c r="D27" s="57">
        <v>37448</v>
      </c>
      <c r="E27" s="31" t="s">
        <v>37</v>
      </c>
      <c r="F27" s="39"/>
      <c r="G27" s="19"/>
      <c r="H27" s="23"/>
      <c r="J27" s="38"/>
      <c r="K27" s="19"/>
    </row>
    <row r="28" spans="2:13" x14ac:dyDescent="0.25">
      <c r="B28" s="60"/>
      <c r="C28" s="57" t="s">
        <v>52</v>
      </c>
      <c r="D28" s="57">
        <v>37634</v>
      </c>
      <c r="E28" s="31" t="s">
        <v>37</v>
      </c>
      <c r="F28" s="39"/>
      <c r="G28" s="40"/>
      <c r="H28" s="36"/>
      <c r="I28" s="37"/>
      <c r="J28" s="65">
        <v>3.0099999999999998E-2</v>
      </c>
      <c r="K28" s="19"/>
    </row>
    <row r="29" spans="2:13" x14ac:dyDescent="0.25">
      <c r="B29" s="60" t="s">
        <v>12</v>
      </c>
      <c r="C29" s="57" t="s">
        <v>53</v>
      </c>
      <c r="D29" s="57">
        <v>37813</v>
      </c>
      <c r="E29" s="31" t="s">
        <v>37</v>
      </c>
      <c r="F29" s="39"/>
      <c r="G29" s="19"/>
      <c r="H29" s="23"/>
      <c r="J29" s="38"/>
      <c r="K29" s="19"/>
    </row>
    <row r="30" spans="2:13" x14ac:dyDescent="0.25">
      <c r="B30" s="60"/>
      <c r="C30" s="57" t="s">
        <v>54</v>
      </c>
      <c r="D30" s="57">
        <v>37998</v>
      </c>
      <c r="E30" s="31" t="s">
        <v>37</v>
      </c>
      <c r="F30" s="39"/>
      <c r="G30" s="19"/>
      <c r="H30" s="23"/>
      <c r="J30" s="38"/>
      <c r="K30" s="19"/>
    </row>
    <row r="31" spans="2:13" x14ac:dyDescent="0.25">
      <c r="B31" s="60"/>
      <c r="C31" s="57" t="s">
        <v>55</v>
      </c>
      <c r="D31" s="57">
        <v>38180</v>
      </c>
      <c r="E31" s="31" t="s">
        <v>37</v>
      </c>
      <c r="F31" s="39"/>
      <c r="G31" s="19"/>
      <c r="H31" s="23"/>
      <c r="J31" s="38"/>
    </row>
    <row r="32" spans="2:13" x14ac:dyDescent="0.25">
      <c r="B32" s="60"/>
      <c r="C32" s="57" t="s">
        <v>56</v>
      </c>
      <c r="D32" s="57">
        <v>38363</v>
      </c>
      <c r="E32" s="31" t="s">
        <v>37</v>
      </c>
      <c r="F32" s="39"/>
      <c r="G32" s="19"/>
      <c r="H32" s="23"/>
      <c r="J32" s="38"/>
    </row>
    <row r="33" spans="2:10" x14ac:dyDescent="0.25">
      <c r="B33" s="60"/>
      <c r="C33" s="57" t="s">
        <v>57</v>
      </c>
      <c r="D33" s="57">
        <v>38544</v>
      </c>
      <c r="E33" s="31" t="s">
        <v>37</v>
      </c>
      <c r="F33" s="39"/>
      <c r="G33" s="19"/>
      <c r="H33" s="23"/>
      <c r="J33" s="38"/>
    </row>
    <row r="34" spans="2:10" x14ac:dyDescent="0.25">
      <c r="B34" s="60" t="s">
        <v>13</v>
      </c>
      <c r="C34" s="57" t="s">
        <v>58</v>
      </c>
      <c r="D34" s="57">
        <v>38728</v>
      </c>
      <c r="E34" s="31" t="s">
        <v>37</v>
      </c>
      <c r="F34" s="39"/>
      <c r="G34" s="37"/>
      <c r="H34" s="36"/>
      <c r="I34" s="37"/>
      <c r="J34" s="65">
        <v>3.3599999999999998E-2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59AB5-F655-44BF-B9FA-3B388A4BBE35}">
  <dimension ref="B1:K34"/>
  <sheetViews>
    <sheetView showGridLines="0" workbookViewId="0"/>
  </sheetViews>
  <sheetFormatPr defaultRowHeight="15" x14ac:dyDescent="0.25"/>
  <cols>
    <col min="2" max="2" width="13.85546875" bestFit="1" customWidth="1"/>
    <col min="3" max="4" width="14.42578125" customWidth="1"/>
    <col min="5" max="5" width="14.85546875" customWidth="1"/>
    <col min="6" max="6" width="14.28515625" customWidth="1"/>
    <col min="7" max="7" width="8.85546875" customWidth="1"/>
    <col min="8" max="8" width="12.85546875" customWidth="1"/>
    <col min="9" max="9" width="21.5703125" customWidth="1"/>
    <col min="10" max="11" width="10.5703125" bestFit="1" customWidth="1"/>
  </cols>
  <sheetData>
    <row r="1" spans="2:11" x14ac:dyDescent="0.25">
      <c r="J1" t="s">
        <v>72</v>
      </c>
    </row>
    <row r="2" spans="2:11" ht="15.75" thickBot="1" x14ac:dyDescent="0.3">
      <c r="B2" s="46" t="s">
        <v>87</v>
      </c>
      <c r="C2" s="3" t="s">
        <v>75</v>
      </c>
      <c r="D2" s="46" t="s">
        <v>28</v>
      </c>
      <c r="E2" s="14" t="s">
        <v>69</v>
      </c>
      <c r="F2" s="18" t="s">
        <v>18</v>
      </c>
      <c r="G2" s="18" t="s">
        <v>70</v>
      </c>
      <c r="H2" s="18" t="s">
        <v>74</v>
      </c>
      <c r="I2" s="18" t="s">
        <v>73</v>
      </c>
      <c r="J2" s="18" t="s">
        <v>71</v>
      </c>
    </row>
    <row r="3" spans="2:11" x14ac:dyDescent="0.25">
      <c r="C3" s="11" t="s">
        <v>20</v>
      </c>
      <c r="D3" s="54">
        <v>35073</v>
      </c>
      <c r="E3" s="25"/>
    </row>
    <row r="4" spans="2:11" x14ac:dyDescent="0.25">
      <c r="B4" s="12"/>
      <c r="C4" s="12" t="s">
        <v>21</v>
      </c>
      <c r="D4" s="59">
        <v>35075</v>
      </c>
      <c r="E4" s="58"/>
      <c r="F4" s="12"/>
      <c r="G4" s="12"/>
      <c r="H4" s="12"/>
      <c r="I4" s="12"/>
      <c r="J4" s="12"/>
    </row>
    <row r="5" spans="2:11" x14ac:dyDescent="0.25">
      <c r="C5" s="51" t="s">
        <v>59</v>
      </c>
      <c r="D5" s="21">
        <v>35076</v>
      </c>
      <c r="E5" t="s">
        <v>36</v>
      </c>
      <c r="F5" s="19">
        <v>0.99998638907414905</v>
      </c>
    </row>
    <row r="6" spans="2:11" x14ac:dyDescent="0.25">
      <c r="C6" s="51" t="s">
        <v>60</v>
      </c>
      <c r="D6" s="21">
        <v>35082</v>
      </c>
      <c r="E6" t="s">
        <v>36</v>
      </c>
      <c r="F6" s="19">
        <v>0.99990278722901949</v>
      </c>
    </row>
    <row r="7" spans="2:11" x14ac:dyDescent="0.25">
      <c r="C7" s="51" t="s">
        <v>61</v>
      </c>
      <c r="D7" s="21">
        <v>35108</v>
      </c>
      <c r="E7" t="s">
        <v>36</v>
      </c>
      <c r="F7" s="19">
        <v>0.99954381930691072</v>
      </c>
    </row>
    <row r="8" spans="2:11" x14ac:dyDescent="0.25">
      <c r="C8" s="51" t="s">
        <v>62</v>
      </c>
      <c r="D8" s="21">
        <v>35135</v>
      </c>
      <c r="E8" t="s">
        <v>36</v>
      </c>
      <c r="F8" s="19">
        <v>0.99908417284156192</v>
      </c>
    </row>
    <row r="9" spans="2:11" x14ac:dyDescent="0.25">
      <c r="C9" s="51" t="s">
        <v>64</v>
      </c>
      <c r="D9" s="21">
        <v>35144</v>
      </c>
      <c r="E9" t="s">
        <v>38</v>
      </c>
      <c r="F9" s="34">
        <v>0.99893964577753869</v>
      </c>
    </row>
    <row r="10" spans="2:11" x14ac:dyDescent="0.25">
      <c r="C10" s="55" t="s">
        <v>63</v>
      </c>
      <c r="D10" s="56">
        <v>35166</v>
      </c>
      <c r="E10" s="41" t="s">
        <v>36</v>
      </c>
      <c r="F10" s="42">
        <v>0.99858644540949815</v>
      </c>
    </row>
    <row r="11" spans="2:11" x14ac:dyDescent="0.25">
      <c r="C11" s="51" t="s">
        <v>65</v>
      </c>
      <c r="D11" s="21">
        <v>35235</v>
      </c>
      <c r="E11" t="s">
        <v>38</v>
      </c>
      <c r="F11" s="35">
        <v>0.99727585722240597</v>
      </c>
      <c r="G11" s="19"/>
      <c r="H11" s="19"/>
      <c r="I11" s="19"/>
      <c r="J11" s="19"/>
    </row>
    <row r="12" spans="2:11" x14ac:dyDescent="0.25">
      <c r="B12" s="57"/>
      <c r="C12" s="57" t="s">
        <v>39</v>
      </c>
      <c r="D12" s="57">
        <v>35257</v>
      </c>
      <c r="E12" s="31" t="s">
        <v>37</v>
      </c>
      <c r="F12" s="39">
        <f>F11^G12*F13^(1-G12)</f>
        <v>0.99681930972033905</v>
      </c>
      <c r="G12" s="19">
        <f>(D13-D12)/(D13-D11)</f>
        <v>0.75824175824175821</v>
      </c>
      <c r="H12" s="23">
        <f>(D12-D4)/360</f>
        <v>0.50555555555555554</v>
      </c>
      <c r="I12" s="19">
        <f>H12*F12</f>
        <v>0.50394753991417141</v>
      </c>
      <c r="J12" s="38">
        <f>(1-F12)/(I12)</f>
        <v>6.3115503653468743E-3</v>
      </c>
      <c r="K12" s="19"/>
    </row>
    <row r="13" spans="2:11" x14ac:dyDescent="0.25">
      <c r="B13" s="51"/>
      <c r="C13" s="51" t="s">
        <v>66</v>
      </c>
      <c r="D13" s="21">
        <v>35326</v>
      </c>
      <c r="E13" t="s">
        <v>38</v>
      </c>
      <c r="F13" s="35">
        <v>0.99538876602015935</v>
      </c>
      <c r="G13" s="19"/>
      <c r="H13" s="23"/>
      <c r="I13" s="19"/>
      <c r="J13" s="19"/>
    </row>
    <row r="14" spans="2:11" x14ac:dyDescent="0.25">
      <c r="B14" s="51"/>
      <c r="C14" s="51" t="s">
        <v>67</v>
      </c>
      <c r="D14" s="21">
        <v>35417</v>
      </c>
      <c r="E14" t="s">
        <v>38</v>
      </c>
      <c r="F14" s="35">
        <v>0.99312939664279698</v>
      </c>
      <c r="G14" s="19"/>
      <c r="H14" s="23"/>
      <c r="I14" s="19"/>
      <c r="J14" s="19"/>
    </row>
    <row r="15" spans="2:11" x14ac:dyDescent="0.25">
      <c r="B15" s="57"/>
      <c r="C15" s="57" t="s">
        <v>40</v>
      </c>
      <c r="D15" s="57">
        <v>35443</v>
      </c>
      <c r="E15" s="31" t="s">
        <v>37</v>
      </c>
      <c r="F15" s="39">
        <f>F14^G15*F16^(1-G15)</f>
        <v>0.99234181784276454</v>
      </c>
      <c r="G15" s="19">
        <f>(D16-D15)/(D16-D14)</f>
        <v>0.7142857142857143</v>
      </c>
      <c r="H15" s="23">
        <f>(D15-D12)/360</f>
        <v>0.51666666666666672</v>
      </c>
      <c r="I15" s="19">
        <f>H15*F15+I12</f>
        <v>1.0166574791329333</v>
      </c>
      <c r="J15" s="38">
        <f>(1-F15)/I15</f>
        <v>7.5327062598967154E-3</v>
      </c>
      <c r="K15" s="19"/>
    </row>
    <row r="16" spans="2:11" x14ac:dyDescent="0.25">
      <c r="B16" s="51"/>
      <c r="C16" s="51" t="s">
        <v>68</v>
      </c>
      <c r="D16" s="21">
        <v>35508</v>
      </c>
      <c r="E16" t="s">
        <v>38</v>
      </c>
      <c r="F16" s="35">
        <v>0.99037560225984667</v>
      </c>
      <c r="G16" s="19"/>
      <c r="H16" s="23"/>
      <c r="I16" s="19"/>
      <c r="J16" s="19"/>
    </row>
    <row r="17" spans="2:11" x14ac:dyDescent="0.25">
      <c r="B17" s="57"/>
      <c r="C17" s="57" t="s">
        <v>41</v>
      </c>
      <c r="D17" s="57">
        <v>35622</v>
      </c>
      <c r="E17" s="31" t="s">
        <v>37</v>
      </c>
      <c r="F17" s="39"/>
      <c r="G17" s="19"/>
      <c r="H17" s="23"/>
      <c r="I17" s="19"/>
      <c r="J17" s="38"/>
    </row>
    <row r="18" spans="2:11" x14ac:dyDescent="0.25">
      <c r="B18" s="60" t="s">
        <v>8</v>
      </c>
      <c r="C18" s="57" t="s">
        <v>42</v>
      </c>
      <c r="D18" s="57">
        <v>35807</v>
      </c>
      <c r="E18" s="31" t="s">
        <v>37</v>
      </c>
      <c r="F18" s="39"/>
      <c r="G18" s="37"/>
      <c r="H18" s="36"/>
      <c r="I18" s="37"/>
      <c r="J18" s="65">
        <v>1.14E-2</v>
      </c>
    </row>
    <row r="19" spans="2:11" x14ac:dyDescent="0.25">
      <c r="B19" s="60"/>
      <c r="C19" s="57" t="s">
        <v>43</v>
      </c>
      <c r="D19" s="57">
        <v>35989</v>
      </c>
      <c r="E19" s="31" t="s">
        <v>37</v>
      </c>
      <c r="F19" s="39"/>
      <c r="G19" s="19"/>
      <c r="H19" s="23"/>
      <c r="J19" s="38"/>
    </row>
    <row r="20" spans="2:11" x14ac:dyDescent="0.25">
      <c r="B20" s="60" t="s">
        <v>9</v>
      </c>
      <c r="C20" s="57" t="s">
        <v>44</v>
      </c>
      <c r="D20" s="57">
        <v>36171</v>
      </c>
      <c r="E20" s="31" t="s">
        <v>37</v>
      </c>
      <c r="F20" s="39"/>
      <c r="G20" s="37"/>
      <c r="H20" s="36"/>
      <c r="I20" s="37"/>
      <c r="J20" s="65">
        <v>1.6E-2</v>
      </c>
    </row>
    <row r="21" spans="2:11" x14ac:dyDescent="0.25">
      <c r="B21" s="60"/>
      <c r="C21" s="57" t="s">
        <v>45</v>
      </c>
      <c r="D21" s="57">
        <v>36353</v>
      </c>
      <c r="E21" s="31" t="s">
        <v>37</v>
      </c>
      <c r="F21" s="39"/>
      <c r="G21" s="19"/>
      <c r="H21" s="23"/>
      <c r="J21" s="38"/>
    </row>
    <row r="22" spans="2:11" x14ac:dyDescent="0.25">
      <c r="B22" s="60" t="s">
        <v>10</v>
      </c>
      <c r="C22" s="57" t="s">
        <v>46</v>
      </c>
      <c r="D22" s="57">
        <v>36536</v>
      </c>
      <c r="E22" s="31" t="s">
        <v>37</v>
      </c>
      <c r="F22" s="39"/>
      <c r="G22" s="37"/>
      <c r="H22" s="36"/>
      <c r="I22" s="37"/>
      <c r="J22" s="65">
        <v>2.0400000000000001E-2</v>
      </c>
    </row>
    <row r="23" spans="2:11" x14ac:dyDescent="0.25">
      <c r="B23" s="60"/>
      <c r="C23" s="57" t="s">
        <v>47</v>
      </c>
      <c r="D23" s="57">
        <v>36718</v>
      </c>
      <c r="E23" s="31" t="s">
        <v>37</v>
      </c>
      <c r="F23" s="39"/>
      <c r="G23" s="19"/>
      <c r="H23" s="23"/>
      <c r="J23" s="38"/>
    </row>
    <row r="24" spans="2:11" x14ac:dyDescent="0.25">
      <c r="B24" s="60" t="s">
        <v>11</v>
      </c>
      <c r="C24" s="57" t="s">
        <v>48</v>
      </c>
      <c r="D24" s="57">
        <v>36902</v>
      </c>
      <c r="E24" s="31" t="s">
        <v>37</v>
      </c>
      <c r="F24" s="39"/>
      <c r="G24" s="37"/>
      <c r="H24" s="36"/>
      <c r="I24" s="37"/>
      <c r="J24" s="65">
        <v>2.4299999999999999E-2</v>
      </c>
      <c r="K24" s="19"/>
    </row>
    <row r="25" spans="2:11" x14ac:dyDescent="0.25">
      <c r="B25" s="60"/>
      <c r="C25" s="57" t="s">
        <v>49</v>
      </c>
      <c r="D25" s="57">
        <v>37083</v>
      </c>
      <c r="E25" s="31" t="s">
        <v>37</v>
      </c>
      <c r="F25" s="39"/>
      <c r="G25" s="19"/>
      <c r="H25" s="23"/>
      <c r="J25" s="38"/>
      <c r="K25" s="19"/>
    </row>
    <row r="26" spans="2:11" x14ac:dyDescent="0.25">
      <c r="B26" s="60"/>
      <c r="C26" s="57" t="s">
        <v>50</v>
      </c>
      <c r="D26" s="57">
        <v>37267</v>
      </c>
      <c r="E26" s="31" t="s">
        <v>37</v>
      </c>
      <c r="F26" s="39"/>
      <c r="G26" s="19"/>
      <c r="H26" s="23"/>
      <c r="J26" s="38"/>
      <c r="K26" s="19"/>
    </row>
    <row r="27" spans="2:11" x14ac:dyDescent="0.25">
      <c r="B27" s="60"/>
      <c r="C27" s="57" t="s">
        <v>51</v>
      </c>
      <c r="D27" s="57">
        <v>37448</v>
      </c>
      <c r="E27" s="31" t="s">
        <v>37</v>
      </c>
      <c r="F27" s="39"/>
      <c r="G27" s="19"/>
      <c r="H27" s="23"/>
      <c r="J27" s="38"/>
      <c r="K27" s="19"/>
    </row>
    <row r="28" spans="2:11" x14ac:dyDescent="0.25">
      <c r="B28" s="60"/>
      <c r="C28" s="57" t="s">
        <v>52</v>
      </c>
      <c r="D28" s="57">
        <v>37634</v>
      </c>
      <c r="E28" s="31" t="s">
        <v>37</v>
      </c>
      <c r="F28" s="39"/>
      <c r="G28" s="40"/>
      <c r="H28" s="36"/>
      <c r="I28" s="37"/>
      <c r="J28" s="65">
        <v>3.0099999999999998E-2</v>
      </c>
      <c r="K28" s="19"/>
    </row>
    <row r="29" spans="2:11" x14ac:dyDescent="0.25">
      <c r="B29" s="60" t="s">
        <v>12</v>
      </c>
      <c r="C29" s="57" t="s">
        <v>53</v>
      </c>
      <c r="D29" s="57">
        <v>37813</v>
      </c>
      <c r="E29" s="31" t="s">
        <v>37</v>
      </c>
      <c r="F29" s="39"/>
      <c r="G29" s="19"/>
      <c r="H29" s="23"/>
      <c r="J29" s="38"/>
      <c r="K29" s="19"/>
    </row>
    <row r="30" spans="2:11" x14ac:dyDescent="0.25">
      <c r="B30" s="60"/>
      <c r="C30" s="57" t="s">
        <v>54</v>
      </c>
      <c r="D30" s="57">
        <v>37998</v>
      </c>
      <c r="E30" s="31" t="s">
        <v>37</v>
      </c>
      <c r="F30" s="39"/>
      <c r="G30" s="19"/>
      <c r="H30" s="23"/>
      <c r="J30" s="38"/>
      <c r="K30" s="19"/>
    </row>
    <row r="31" spans="2:11" x14ac:dyDescent="0.25">
      <c r="B31" s="60"/>
      <c r="C31" s="57" t="s">
        <v>55</v>
      </c>
      <c r="D31" s="57">
        <v>38180</v>
      </c>
      <c r="E31" s="31" t="s">
        <v>37</v>
      </c>
      <c r="F31" s="39"/>
      <c r="G31" s="19"/>
      <c r="H31" s="23"/>
      <c r="J31" s="38"/>
    </row>
    <row r="32" spans="2:11" x14ac:dyDescent="0.25">
      <c r="B32" s="60"/>
      <c r="C32" s="57" t="s">
        <v>56</v>
      </c>
      <c r="D32" s="57">
        <v>38363</v>
      </c>
      <c r="E32" s="31" t="s">
        <v>37</v>
      </c>
      <c r="F32" s="39"/>
      <c r="G32" s="19"/>
      <c r="H32" s="23"/>
      <c r="J32" s="38"/>
    </row>
    <row r="33" spans="2:10" x14ac:dyDescent="0.25">
      <c r="B33" s="60"/>
      <c r="C33" s="57" t="s">
        <v>57</v>
      </c>
      <c r="D33" s="57">
        <v>38544</v>
      </c>
      <c r="E33" s="31" t="s">
        <v>37</v>
      </c>
      <c r="F33" s="39"/>
      <c r="G33" s="19"/>
      <c r="H33" s="23"/>
      <c r="J33" s="38"/>
    </row>
    <row r="34" spans="2:10" x14ac:dyDescent="0.25">
      <c r="B34" s="60" t="s">
        <v>13</v>
      </c>
      <c r="C34" s="57" t="s">
        <v>58</v>
      </c>
      <c r="D34" s="57">
        <v>38728</v>
      </c>
      <c r="E34" s="31" t="s">
        <v>37</v>
      </c>
      <c r="F34" s="39"/>
      <c r="G34" s="37"/>
      <c r="H34" s="36"/>
      <c r="I34" s="37"/>
      <c r="J34" s="65">
        <v>3.3599999999999998E-2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EE667-0839-40D4-BE62-9F46786E0E3E}">
  <dimension ref="B1:K34"/>
  <sheetViews>
    <sheetView showGridLines="0" workbookViewId="0"/>
  </sheetViews>
  <sheetFormatPr defaultRowHeight="15" x14ac:dyDescent="0.25"/>
  <cols>
    <col min="2" max="2" width="13.85546875" bestFit="1" customWidth="1"/>
    <col min="3" max="4" width="14.42578125" customWidth="1"/>
    <col min="5" max="5" width="14.85546875" customWidth="1"/>
    <col min="6" max="6" width="14.28515625" customWidth="1"/>
    <col min="7" max="7" width="8.85546875" customWidth="1"/>
    <col min="8" max="8" width="12.85546875" customWidth="1"/>
    <col min="9" max="9" width="21.5703125" customWidth="1"/>
    <col min="10" max="11" width="10.5703125" bestFit="1" customWidth="1"/>
  </cols>
  <sheetData>
    <row r="1" spans="2:11" x14ac:dyDescent="0.25">
      <c r="J1" t="s">
        <v>72</v>
      </c>
    </row>
    <row r="2" spans="2:11" ht="15.75" thickBot="1" x14ac:dyDescent="0.3">
      <c r="B2" s="46" t="s">
        <v>87</v>
      </c>
      <c r="C2" s="3" t="s">
        <v>75</v>
      </c>
      <c r="D2" s="46" t="s">
        <v>28</v>
      </c>
      <c r="E2" s="14" t="s">
        <v>69</v>
      </c>
      <c r="F2" s="18" t="s">
        <v>18</v>
      </c>
      <c r="G2" s="18" t="s">
        <v>70</v>
      </c>
      <c r="H2" s="18" t="s">
        <v>74</v>
      </c>
      <c r="I2" s="18" t="s">
        <v>73</v>
      </c>
      <c r="J2" s="18" t="s">
        <v>71</v>
      </c>
    </row>
    <row r="3" spans="2:11" x14ac:dyDescent="0.25">
      <c r="C3" s="11" t="s">
        <v>20</v>
      </c>
      <c r="D3" s="54">
        <v>35073</v>
      </c>
      <c r="E3" s="25"/>
    </row>
    <row r="4" spans="2:11" x14ac:dyDescent="0.25">
      <c r="B4" s="12"/>
      <c r="C4" s="12" t="s">
        <v>21</v>
      </c>
      <c r="D4" s="59">
        <v>35075</v>
      </c>
      <c r="E4" s="58"/>
      <c r="F4" s="12"/>
      <c r="G4" s="12"/>
      <c r="H4" s="12"/>
      <c r="I4" s="12"/>
      <c r="J4" s="12"/>
    </row>
    <row r="5" spans="2:11" x14ac:dyDescent="0.25">
      <c r="C5" s="51" t="s">
        <v>59</v>
      </c>
      <c r="D5" s="21">
        <v>35076</v>
      </c>
      <c r="E5" t="s">
        <v>36</v>
      </c>
      <c r="F5" s="19">
        <v>0.99998638907414905</v>
      </c>
    </row>
    <row r="6" spans="2:11" x14ac:dyDescent="0.25">
      <c r="C6" s="51" t="s">
        <v>60</v>
      </c>
      <c r="D6" s="21">
        <v>35082</v>
      </c>
      <c r="E6" t="s">
        <v>36</v>
      </c>
      <c r="F6" s="19">
        <v>0.99990278722901949</v>
      </c>
    </row>
    <row r="7" spans="2:11" x14ac:dyDescent="0.25">
      <c r="C7" s="51" t="s">
        <v>61</v>
      </c>
      <c r="D7" s="21">
        <v>35108</v>
      </c>
      <c r="E7" t="s">
        <v>36</v>
      </c>
      <c r="F7" s="19">
        <v>0.99954381930691072</v>
      </c>
    </row>
    <row r="8" spans="2:11" x14ac:dyDescent="0.25">
      <c r="C8" s="51" t="s">
        <v>62</v>
      </c>
      <c r="D8" s="21">
        <v>35135</v>
      </c>
      <c r="E8" t="s">
        <v>36</v>
      </c>
      <c r="F8" s="19">
        <v>0.99908417284156192</v>
      </c>
    </row>
    <row r="9" spans="2:11" x14ac:dyDescent="0.25">
      <c r="C9" s="51" t="s">
        <v>64</v>
      </c>
      <c r="D9" s="21">
        <v>35144</v>
      </c>
      <c r="E9" t="s">
        <v>38</v>
      </c>
      <c r="F9" s="34">
        <v>0.99893964577753869</v>
      </c>
    </row>
    <row r="10" spans="2:11" x14ac:dyDescent="0.25">
      <c r="C10" s="55" t="s">
        <v>63</v>
      </c>
      <c r="D10" s="56">
        <v>35166</v>
      </c>
      <c r="E10" s="41" t="s">
        <v>36</v>
      </c>
      <c r="F10" s="42">
        <v>0.99858644540949815</v>
      </c>
    </row>
    <row r="11" spans="2:11" x14ac:dyDescent="0.25">
      <c r="C11" s="51" t="s">
        <v>65</v>
      </c>
      <c r="D11" s="21">
        <v>35235</v>
      </c>
      <c r="E11" t="s">
        <v>38</v>
      </c>
      <c r="F11" s="35">
        <v>0.99727585722240597</v>
      </c>
      <c r="G11" s="19"/>
      <c r="H11" s="19"/>
      <c r="I11" s="19"/>
      <c r="J11" s="19"/>
    </row>
    <row r="12" spans="2:11" x14ac:dyDescent="0.25">
      <c r="B12" s="57"/>
      <c r="C12" s="57" t="s">
        <v>39</v>
      </c>
      <c r="D12" s="57">
        <v>35257</v>
      </c>
      <c r="E12" s="31" t="s">
        <v>37</v>
      </c>
      <c r="F12" s="39">
        <f>F11^G12*F13^(1-G12)</f>
        <v>0.99681930972033905</v>
      </c>
      <c r="G12" s="19">
        <f>(D13-D12)/(D13-D11)</f>
        <v>0.75824175824175821</v>
      </c>
      <c r="H12" s="23">
        <f>(D12-D4)/360</f>
        <v>0.50555555555555554</v>
      </c>
      <c r="I12" s="19">
        <f>H12*F12</f>
        <v>0.50394753991417141</v>
      </c>
      <c r="J12" s="38">
        <f>(1-F12)/(I12)</f>
        <v>6.3115503653468743E-3</v>
      </c>
      <c r="K12" s="19"/>
    </row>
    <row r="13" spans="2:11" x14ac:dyDescent="0.25">
      <c r="B13" s="51"/>
      <c r="C13" s="51" t="s">
        <v>66</v>
      </c>
      <c r="D13" s="21">
        <v>35326</v>
      </c>
      <c r="E13" t="s">
        <v>38</v>
      </c>
      <c r="F13" s="35">
        <v>0.99538876602015935</v>
      </c>
      <c r="G13" s="19"/>
      <c r="H13" s="23"/>
      <c r="I13" s="19"/>
      <c r="J13" s="19"/>
    </row>
    <row r="14" spans="2:11" x14ac:dyDescent="0.25">
      <c r="B14" s="51"/>
      <c r="C14" s="51" t="s">
        <v>67</v>
      </c>
      <c r="D14" s="21">
        <v>35417</v>
      </c>
      <c r="E14" t="s">
        <v>38</v>
      </c>
      <c r="F14" s="35">
        <v>0.99312939664279698</v>
      </c>
      <c r="G14" s="19"/>
      <c r="H14" s="23"/>
      <c r="I14" s="19"/>
      <c r="J14" s="19"/>
    </row>
    <row r="15" spans="2:11" x14ac:dyDescent="0.25">
      <c r="B15" s="57"/>
      <c r="C15" s="57" t="s">
        <v>40</v>
      </c>
      <c r="D15" s="57">
        <v>35443</v>
      </c>
      <c r="E15" s="31" t="s">
        <v>37</v>
      </c>
      <c r="F15" s="39">
        <f>F14^G15*F16^(1-G15)</f>
        <v>0.99234181784276454</v>
      </c>
      <c r="G15" s="19">
        <f>(D16-D15)/(D16-D14)</f>
        <v>0.7142857142857143</v>
      </c>
      <c r="H15" s="23">
        <f>(D15-D12)/360</f>
        <v>0.51666666666666672</v>
      </c>
      <c r="I15" s="19">
        <f>H15*F15+I12</f>
        <v>1.0166574791329333</v>
      </c>
      <c r="J15" s="38">
        <f>(1-F15)/I15</f>
        <v>7.5327062598967154E-3</v>
      </c>
      <c r="K15" s="19"/>
    </row>
    <row r="16" spans="2:11" x14ac:dyDescent="0.25">
      <c r="B16" s="51"/>
      <c r="C16" s="51" t="s">
        <v>68</v>
      </c>
      <c r="D16" s="21">
        <v>35508</v>
      </c>
      <c r="E16" t="s">
        <v>38</v>
      </c>
      <c r="F16" s="35">
        <v>0.99037560225984667</v>
      </c>
      <c r="G16" s="19"/>
      <c r="H16" s="23"/>
      <c r="I16" s="19"/>
      <c r="J16" s="19"/>
    </row>
    <row r="17" spans="2:11" x14ac:dyDescent="0.25">
      <c r="B17" s="57"/>
      <c r="C17" s="57" t="s">
        <v>41</v>
      </c>
      <c r="D17" s="57">
        <v>35622</v>
      </c>
      <c r="E17" s="31" t="s">
        <v>37</v>
      </c>
      <c r="F17" s="39"/>
      <c r="G17" s="19">
        <f>(D18-D17)/(D18-D15)</f>
        <v>0.50824175824175821</v>
      </c>
      <c r="H17" s="23"/>
      <c r="I17" s="19"/>
      <c r="J17" s="38">
        <f>G17*J15+(1-G17)*J18</f>
        <v>9.4344798298925617E-3</v>
      </c>
    </row>
    <row r="18" spans="2:11" x14ac:dyDescent="0.25">
      <c r="B18" s="60" t="s">
        <v>8</v>
      </c>
      <c r="C18" s="57" t="s">
        <v>42</v>
      </c>
      <c r="D18" s="57">
        <v>35807</v>
      </c>
      <c r="E18" s="31" t="s">
        <v>37</v>
      </c>
      <c r="F18" s="39"/>
      <c r="G18" s="37"/>
      <c r="H18" s="36"/>
      <c r="I18" s="37"/>
      <c r="J18" s="65">
        <v>1.14E-2</v>
      </c>
    </row>
    <row r="19" spans="2:11" x14ac:dyDescent="0.25">
      <c r="B19" s="60"/>
      <c r="C19" s="57" t="s">
        <v>43</v>
      </c>
      <c r="D19" s="57">
        <v>35989</v>
      </c>
      <c r="E19" s="31" t="s">
        <v>37</v>
      </c>
      <c r="F19" s="39"/>
      <c r="G19" s="19">
        <f>(D20-D19)/(D20-D18)</f>
        <v>0.5</v>
      </c>
      <c r="H19" s="23"/>
      <c r="J19" s="38">
        <f>G19*J18+(1-G19)*J20</f>
        <v>1.37E-2</v>
      </c>
    </row>
    <row r="20" spans="2:11" x14ac:dyDescent="0.25">
      <c r="B20" s="60" t="s">
        <v>9</v>
      </c>
      <c r="C20" s="57" t="s">
        <v>44</v>
      </c>
      <c r="D20" s="57">
        <v>36171</v>
      </c>
      <c r="E20" s="31" t="s">
        <v>37</v>
      </c>
      <c r="F20" s="39"/>
      <c r="G20" s="37"/>
      <c r="H20" s="36"/>
      <c r="I20" s="37"/>
      <c r="J20" s="65">
        <v>1.6E-2</v>
      </c>
    </row>
    <row r="21" spans="2:11" x14ac:dyDescent="0.25">
      <c r="B21" s="60"/>
      <c r="C21" s="57" t="s">
        <v>45</v>
      </c>
      <c r="D21" s="57">
        <v>36353</v>
      </c>
      <c r="E21" s="31" t="s">
        <v>37</v>
      </c>
      <c r="F21" s="39"/>
      <c r="G21" s="19">
        <f>(D22-D21)/(D22-D20)</f>
        <v>0.50136986301369868</v>
      </c>
      <c r="H21" s="23"/>
      <c r="J21" s="38">
        <f>G21*J20+(1-G21)*J22</f>
        <v>1.8193972602739729E-2</v>
      </c>
    </row>
    <row r="22" spans="2:11" x14ac:dyDescent="0.25">
      <c r="B22" s="60" t="s">
        <v>10</v>
      </c>
      <c r="C22" s="57" t="s">
        <v>46</v>
      </c>
      <c r="D22" s="57">
        <v>36536</v>
      </c>
      <c r="E22" s="31" t="s">
        <v>37</v>
      </c>
      <c r="F22" s="39"/>
      <c r="G22" s="37"/>
      <c r="H22" s="36"/>
      <c r="I22" s="37"/>
      <c r="J22" s="65">
        <v>2.0400000000000001E-2</v>
      </c>
    </row>
    <row r="23" spans="2:11" x14ac:dyDescent="0.25">
      <c r="B23" s="60"/>
      <c r="C23" s="57" t="s">
        <v>47</v>
      </c>
      <c r="D23" s="57">
        <v>36718</v>
      </c>
      <c r="E23" s="31" t="s">
        <v>37</v>
      </c>
      <c r="F23" s="39"/>
      <c r="G23" s="19">
        <f>(D24-D23)/(D24-D22)</f>
        <v>0.50273224043715847</v>
      </c>
      <c r="H23" s="23"/>
      <c r="J23" s="38">
        <f>G23*J22+(1-G23)*J24</f>
        <v>2.2339344262295082E-2</v>
      </c>
    </row>
    <row r="24" spans="2:11" x14ac:dyDescent="0.25">
      <c r="B24" s="60" t="s">
        <v>11</v>
      </c>
      <c r="C24" s="57" t="s">
        <v>48</v>
      </c>
      <c r="D24" s="57">
        <v>36902</v>
      </c>
      <c r="E24" s="31" t="s">
        <v>37</v>
      </c>
      <c r="F24" s="39"/>
      <c r="G24" s="37"/>
      <c r="H24" s="36"/>
      <c r="I24" s="37"/>
      <c r="J24" s="65">
        <v>2.4299999999999999E-2</v>
      </c>
      <c r="K24" s="19"/>
    </row>
    <row r="25" spans="2:11" x14ac:dyDescent="0.25">
      <c r="B25" s="60"/>
      <c r="C25" s="57" t="s">
        <v>49</v>
      </c>
      <c r="D25" s="57">
        <v>37083</v>
      </c>
      <c r="E25" s="31" t="s">
        <v>37</v>
      </c>
      <c r="F25" s="39"/>
      <c r="G25" s="19">
        <f>(D28-D25)/(D28-D24)</f>
        <v>0.75273224043715847</v>
      </c>
      <c r="H25" s="23"/>
      <c r="J25" s="38">
        <f>G25*J24+(1-G25)*J28</f>
        <v>2.5734153005464479E-2</v>
      </c>
      <c r="K25" s="19"/>
    </row>
    <row r="26" spans="2:11" x14ac:dyDescent="0.25">
      <c r="B26" s="60"/>
      <c r="C26" s="57" t="s">
        <v>50</v>
      </c>
      <c r="D26" s="57">
        <v>37267</v>
      </c>
      <c r="E26" s="31" t="s">
        <v>37</v>
      </c>
      <c r="F26" s="39"/>
      <c r="G26" s="19">
        <f>(D28-D26)/(D28-D24)</f>
        <v>0.50136612021857918</v>
      </c>
      <c r="H26" s="23"/>
      <c r="J26" s="38">
        <f>G26*J24+(1-G26)*J28</f>
        <v>2.719207650273224E-2</v>
      </c>
      <c r="K26" s="19"/>
    </row>
    <row r="27" spans="2:11" x14ac:dyDescent="0.25">
      <c r="B27" s="60"/>
      <c r="C27" s="57" t="s">
        <v>51</v>
      </c>
      <c r="D27" s="57">
        <v>37448</v>
      </c>
      <c r="E27" s="31" t="s">
        <v>37</v>
      </c>
      <c r="F27" s="39"/>
      <c r="G27" s="19">
        <f>(D28-D27)/(D28-D24)</f>
        <v>0.25409836065573771</v>
      </c>
      <c r="H27" s="23"/>
      <c r="J27" s="38">
        <f>G27*J24+(1-G27)*J28</f>
        <v>2.862622950819672E-2</v>
      </c>
      <c r="K27" s="19"/>
    </row>
    <row r="28" spans="2:11" x14ac:dyDescent="0.25">
      <c r="B28" s="60"/>
      <c r="C28" s="57" t="s">
        <v>52</v>
      </c>
      <c r="D28" s="57">
        <v>37634</v>
      </c>
      <c r="E28" s="31" t="s">
        <v>37</v>
      </c>
      <c r="F28" s="39"/>
      <c r="G28" s="40"/>
      <c r="H28" s="36"/>
      <c r="I28" s="37"/>
      <c r="J28" s="65">
        <v>3.0099999999999998E-2</v>
      </c>
      <c r="K28" s="19"/>
    </row>
    <row r="29" spans="2:11" x14ac:dyDescent="0.25">
      <c r="B29" s="60" t="s">
        <v>12</v>
      </c>
      <c r="C29" s="57" t="s">
        <v>53</v>
      </c>
      <c r="D29" s="57">
        <v>37813</v>
      </c>
      <c r="E29" s="31" t="s">
        <v>37</v>
      </c>
      <c r="F29" s="39"/>
      <c r="G29" s="19">
        <f>(D34-D29)/(D34-D28)</f>
        <v>0.83638025594149912</v>
      </c>
      <c r="H29" s="23"/>
      <c r="J29" s="38">
        <f>G29*J28+(1-G29)*J34</f>
        <v>3.0672669104204752E-2</v>
      </c>
      <c r="K29" s="19"/>
    </row>
    <row r="30" spans="2:11" x14ac:dyDescent="0.25">
      <c r="B30" s="60"/>
      <c r="C30" s="57" t="s">
        <v>54</v>
      </c>
      <c r="D30" s="57">
        <v>37998</v>
      </c>
      <c r="E30" s="31" t="s">
        <v>37</v>
      </c>
      <c r="F30" s="39"/>
      <c r="G30" s="19">
        <f>(D34-D30)/(D34-D28)</f>
        <v>0.6672760511882998</v>
      </c>
      <c r="H30" s="23"/>
      <c r="J30" s="38">
        <f>G30*J28+(1-G30)*J34</f>
        <v>3.1264533820840948E-2</v>
      </c>
      <c r="K30" s="19"/>
    </row>
    <row r="31" spans="2:11" x14ac:dyDescent="0.25">
      <c r="B31" s="60"/>
      <c r="C31" s="57" t="s">
        <v>55</v>
      </c>
      <c r="D31" s="57">
        <v>38180</v>
      </c>
      <c r="E31" s="31" t="s">
        <v>37</v>
      </c>
      <c r="F31" s="39"/>
      <c r="G31" s="19">
        <f>(D34-D31)/(D34-D28)</f>
        <v>0.5009140767824497</v>
      </c>
      <c r="H31" s="23"/>
      <c r="J31" s="38">
        <f>G31*J28+(1-G31)*J34</f>
        <v>3.1846800731261421E-2</v>
      </c>
    </row>
    <row r="32" spans="2:11" x14ac:dyDescent="0.25">
      <c r="B32" s="60"/>
      <c r="C32" s="57" t="s">
        <v>56</v>
      </c>
      <c r="D32" s="57">
        <v>38363</v>
      </c>
      <c r="E32" s="31" t="s">
        <v>37</v>
      </c>
      <c r="F32" s="39"/>
      <c r="G32" s="19">
        <f>(D34-D32)/(D34-D28)</f>
        <v>0.3336380255941499</v>
      </c>
      <c r="H32" s="23"/>
      <c r="J32" s="38">
        <f>G32*J28+(1-G32)*J34</f>
        <v>3.2432266910420476E-2</v>
      </c>
    </row>
    <row r="33" spans="2:10" x14ac:dyDescent="0.25">
      <c r="B33" s="60"/>
      <c r="C33" s="57" t="s">
        <v>57</v>
      </c>
      <c r="D33" s="57">
        <v>38544</v>
      </c>
      <c r="E33" s="31" t="s">
        <v>37</v>
      </c>
      <c r="F33" s="39"/>
      <c r="G33" s="19">
        <f>(D34-D33)/(D34-D28)</f>
        <v>0.16819012797074953</v>
      </c>
      <c r="H33" s="23"/>
      <c r="J33" s="38">
        <f>G33*J28+(1-G33)*J34</f>
        <v>3.3011334552102374E-2</v>
      </c>
    </row>
    <row r="34" spans="2:10" x14ac:dyDescent="0.25">
      <c r="B34" s="60" t="s">
        <v>13</v>
      </c>
      <c r="C34" s="57" t="s">
        <v>58</v>
      </c>
      <c r="D34" s="57">
        <v>38728</v>
      </c>
      <c r="E34" s="31" t="s">
        <v>37</v>
      </c>
      <c r="F34" s="39"/>
      <c r="G34" s="37"/>
      <c r="H34" s="36"/>
      <c r="I34" s="37"/>
      <c r="J34" s="65">
        <v>3.3599999999999998E-2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84411-9CE5-4C68-9BD1-94C046B5EF0B}">
  <dimension ref="B1:K34"/>
  <sheetViews>
    <sheetView showGridLines="0" workbookViewId="0">
      <selection activeCell="F12" sqref="F12"/>
    </sheetView>
  </sheetViews>
  <sheetFormatPr defaultRowHeight="15" x14ac:dyDescent="0.25"/>
  <cols>
    <col min="2" max="2" width="13.85546875" bestFit="1" customWidth="1"/>
    <col min="3" max="4" width="14.42578125" customWidth="1"/>
    <col min="5" max="5" width="14.85546875" customWidth="1"/>
    <col min="6" max="6" width="14.28515625" customWidth="1"/>
    <col min="7" max="7" width="8.85546875" customWidth="1"/>
    <col min="8" max="8" width="12.85546875" customWidth="1"/>
    <col min="9" max="9" width="21.5703125" customWidth="1"/>
    <col min="10" max="11" width="10.5703125" bestFit="1" customWidth="1"/>
  </cols>
  <sheetData>
    <row r="1" spans="2:11" x14ac:dyDescent="0.25">
      <c r="J1" t="s">
        <v>72</v>
      </c>
    </row>
    <row r="2" spans="2:11" ht="15.75" thickBot="1" x14ac:dyDescent="0.3">
      <c r="B2" s="46" t="s">
        <v>87</v>
      </c>
      <c r="C2" s="3" t="s">
        <v>75</v>
      </c>
      <c r="D2" s="46" t="s">
        <v>28</v>
      </c>
      <c r="E2" s="14" t="s">
        <v>69</v>
      </c>
      <c r="F2" s="18" t="s">
        <v>18</v>
      </c>
      <c r="G2" s="18" t="s">
        <v>70</v>
      </c>
      <c r="H2" s="18" t="s">
        <v>74</v>
      </c>
      <c r="I2" s="18" t="s">
        <v>73</v>
      </c>
      <c r="J2" s="18" t="s">
        <v>71</v>
      </c>
    </row>
    <row r="3" spans="2:11" x14ac:dyDescent="0.25">
      <c r="C3" s="11" t="s">
        <v>20</v>
      </c>
      <c r="D3" s="54">
        <v>35073</v>
      </c>
      <c r="E3" s="25"/>
    </row>
    <row r="4" spans="2:11" x14ac:dyDescent="0.25">
      <c r="B4" s="12"/>
      <c r="C4" s="12" t="s">
        <v>21</v>
      </c>
      <c r="D4" s="59">
        <v>35075</v>
      </c>
      <c r="E4" s="58"/>
      <c r="F4" s="12"/>
      <c r="G4" s="12"/>
      <c r="H4" s="12"/>
      <c r="I4" s="12"/>
      <c r="J4" s="12"/>
    </row>
    <row r="5" spans="2:11" x14ac:dyDescent="0.25">
      <c r="C5" s="51" t="s">
        <v>59</v>
      </c>
      <c r="D5" s="21">
        <v>35076</v>
      </c>
      <c r="E5" t="s">
        <v>36</v>
      </c>
      <c r="F5" s="19">
        <v>0.99998638907414905</v>
      </c>
    </row>
    <row r="6" spans="2:11" x14ac:dyDescent="0.25">
      <c r="C6" s="51" t="s">
        <v>60</v>
      </c>
      <c r="D6" s="21">
        <v>35082</v>
      </c>
      <c r="E6" t="s">
        <v>36</v>
      </c>
      <c r="F6" s="19">
        <v>0.99990278722901949</v>
      </c>
    </row>
    <row r="7" spans="2:11" x14ac:dyDescent="0.25">
      <c r="C7" s="51" t="s">
        <v>61</v>
      </c>
      <c r="D7" s="21">
        <v>35108</v>
      </c>
      <c r="E7" t="s">
        <v>36</v>
      </c>
      <c r="F7" s="19">
        <v>0.99954381930691072</v>
      </c>
    </row>
    <row r="8" spans="2:11" x14ac:dyDescent="0.25">
      <c r="C8" s="51" t="s">
        <v>62</v>
      </c>
      <c r="D8" s="21">
        <v>35135</v>
      </c>
      <c r="E8" t="s">
        <v>36</v>
      </c>
      <c r="F8" s="19">
        <v>0.99908417284156192</v>
      </c>
    </row>
    <row r="9" spans="2:11" x14ac:dyDescent="0.25">
      <c r="C9" s="51" t="s">
        <v>64</v>
      </c>
      <c r="D9" s="21">
        <v>35144</v>
      </c>
      <c r="E9" t="s">
        <v>38</v>
      </c>
      <c r="F9" s="34">
        <v>0.99893964577753869</v>
      </c>
    </row>
    <row r="10" spans="2:11" x14ac:dyDescent="0.25">
      <c r="C10" s="55" t="s">
        <v>63</v>
      </c>
      <c r="D10" s="56">
        <v>35166</v>
      </c>
      <c r="E10" s="41" t="s">
        <v>36</v>
      </c>
      <c r="F10" s="42">
        <v>0.99858644540949815</v>
      </c>
    </row>
    <row r="11" spans="2:11" x14ac:dyDescent="0.25">
      <c r="C11" s="51" t="s">
        <v>65</v>
      </c>
      <c r="D11" s="21">
        <v>35235</v>
      </c>
      <c r="E11" t="s">
        <v>38</v>
      </c>
      <c r="F11" s="35">
        <v>0.99727585722240597</v>
      </c>
      <c r="G11" s="19"/>
      <c r="H11" s="19"/>
      <c r="I11" s="19"/>
      <c r="J11" s="19"/>
    </row>
    <row r="12" spans="2:11" x14ac:dyDescent="0.25">
      <c r="B12" s="57"/>
      <c r="C12" s="57" t="s">
        <v>39</v>
      </c>
      <c r="D12" s="57">
        <v>35257</v>
      </c>
      <c r="E12" s="31" t="s">
        <v>37</v>
      </c>
      <c r="F12" s="39">
        <f>F11^G12*F13^(1-G12)</f>
        <v>0.99681930972033905</v>
      </c>
      <c r="G12" s="19">
        <f>(D13-D12)/(D13-D11)</f>
        <v>0.75824175824175821</v>
      </c>
      <c r="H12" s="23">
        <f>(D12-D4)/360</f>
        <v>0.50555555555555554</v>
      </c>
      <c r="I12" s="19">
        <f>H12*F12</f>
        <v>0.50394753991417141</v>
      </c>
      <c r="J12" s="38">
        <f>(1-F12)/(I12)</f>
        <v>6.3115503653468743E-3</v>
      </c>
      <c r="K12" s="19"/>
    </row>
    <row r="13" spans="2:11" x14ac:dyDescent="0.25">
      <c r="B13" s="51"/>
      <c r="C13" s="51" t="s">
        <v>66</v>
      </c>
      <c r="D13" s="21">
        <v>35326</v>
      </c>
      <c r="E13" t="s">
        <v>38</v>
      </c>
      <c r="F13" s="35">
        <v>0.99538876602015935</v>
      </c>
      <c r="G13" s="19"/>
      <c r="H13" s="23"/>
      <c r="I13" s="19"/>
      <c r="J13" s="19"/>
    </row>
    <row r="14" spans="2:11" x14ac:dyDescent="0.25">
      <c r="B14" s="51"/>
      <c r="C14" s="51" t="s">
        <v>67</v>
      </c>
      <c r="D14" s="21">
        <v>35417</v>
      </c>
      <c r="E14" t="s">
        <v>38</v>
      </c>
      <c r="F14" s="35">
        <v>0.99312939664279698</v>
      </c>
      <c r="G14" s="19"/>
      <c r="H14" s="23"/>
      <c r="I14" s="19"/>
      <c r="J14" s="19"/>
    </row>
    <row r="15" spans="2:11" x14ac:dyDescent="0.25">
      <c r="B15" s="57"/>
      <c r="C15" s="57" t="s">
        <v>40</v>
      </c>
      <c r="D15" s="57">
        <v>35443</v>
      </c>
      <c r="E15" s="31" t="s">
        <v>37</v>
      </c>
      <c r="F15" s="39">
        <f>F14^G15*F16^(1-G15)</f>
        <v>0.99234181784276454</v>
      </c>
      <c r="G15" s="19">
        <f>(D16-D15)/(D16-D14)</f>
        <v>0.7142857142857143</v>
      </c>
      <c r="H15" s="23">
        <f>(D15-D12)/360</f>
        <v>0.51666666666666672</v>
      </c>
      <c r="I15" s="19">
        <f>H15*F15+I12</f>
        <v>1.0166574791329333</v>
      </c>
      <c r="J15" s="38">
        <f>(1-F15)/I15</f>
        <v>7.5327062598967154E-3</v>
      </c>
      <c r="K15" s="19"/>
    </row>
    <row r="16" spans="2:11" x14ac:dyDescent="0.25">
      <c r="B16" s="51"/>
      <c r="C16" s="51" t="s">
        <v>68</v>
      </c>
      <c r="D16" s="21">
        <v>35508</v>
      </c>
      <c r="E16" t="s">
        <v>38</v>
      </c>
      <c r="F16" s="35">
        <v>0.99037560225984667</v>
      </c>
      <c r="G16" s="19"/>
      <c r="H16" s="23"/>
      <c r="I16" s="19"/>
      <c r="J16" s="19"/>
    </row>
    <row r="17" spans="2:11" x14ac:dyDescent="0.25">
      <c r="B17" s="57"/>
      <c r="C17" s="57" t="s">
        <v>41</v>
      </c>
      <c r="D17" s="57">
        <v>35622</v>
      </c>
      <c r="E17" s="31" t="s">
        <v>37</v>
      </c>
      <c r="F17" s="39">
        <f>(1-J17*I15)/(1+J17*H17)</f>
        <v>0.98578402012378485</v>
      </c>
      <c r="G17" s="19">
        <f>(D18-D17)/(D18-D15)</f>
        <v>0.50824175824175821</v>
      </c>
      <c r="H17" s="23">
        <f>(D17-D15)/360</f>
        <v>0.49722222222222223</v>
      </c>
      <c r="I17" s="19">
        <f>H17*F17+I15</f>
        <v>1.5068112002500373</v>
      </c>
      <c r="J17" s="38">
        <f>G17*J15+(1-G17)*J18</f>
        <v>9.4344798298925617E-3</v>
      </c>
    </row>
    <row r="18" spans="2:11" x14ac:dyDescent="0.25">
      <c r="B18" s="60" t="s">
        <v>8</v>
      </c>
      <c r="C18" s="57" t="s">
        <v>42</v>
      </c>
      <c r="D18" s="57">
        <v>35807</v>
      </c>
      <c r="E18" s="31" t="s">
        <v>37</v>
      </c>
      <c r="F18" s="39">
        <f>(1-J18*I17)/(1+J18*H18)</f>
        <v>0.97709818544740357</v>
      </c>
      <c r="G18" s="37"/>
      <c r="H18" s="36">
        <f>(D18-D17)/360</f>
        <v>0.51388888888888884</v>
      </c>
      <c r="I18" s="40">
        <f>H18*F18+I17</f>
        <v>2.0089311011049529</v>
      </c>
      <c r="J18" s="65">
        <v>1.14E-2</v>
      </c>
    </row>
    <row r="19" spans="2:11" x14ac:dyDescent="0.25">
      <c r="B19" s="60"/>
      <c r="C19" s="57" t="s">
        <v>43</v>
      </c>
      <c r="D19" s="57">
        <v>35989</v>
      </c>
      <c r="E19" s="31" t="s">
        <v>37</v>
      </c>
      <c r="F19" s="39">
        <f>(1-J19*I18)/(1+J19*H19)</f>
        <v>0.9657884855540827</v>
      </c>
      <c r="G19" s="19">
        <f>(D20-D19)/(D20-D18)</f>
        <v>0.5</v>
      </c>
      <c r="H19" s="23">
        <f>(D19-D18)/360</f>
        <v>0.50555555555555554</v>
      </c>
      <c r="I19" s="40">
        <f>H19*F19+I18</f>
        <v>2.4971908354684058</v>
      </c>
      <c r="J19" s="38">
        <f>G19*J18+(1-G19)*J20</f>
        <v>1.37E-2</v>
      </c>
    </row>
    <row r="20" spans="2:11" x14ac:dyDescent="0.25">
      <c r="B20" s="60" t="s">
        <v>9</v>
      </c>
      <c r="C20" s="57" t="s">
        <v>44</v>
      </c>
      <c r="D20" s="57">
        <v>36171</v>
      </c>
      <c r="E20" s="31" t="s">
        <v>37</v>
      </c>
      <c r="F20" s="39">
        <f>(1-J20*I19)/(1+J20*H20)</f>
        <v>0.95234156155680172</v>
      </c>
      <c r="G20" s="37"/>
      <c r="H20" s="36">
        <f>(D20-D19)/360</f>
        <v>0.50555555555555554</v>
      </c>
      <c r="I20" s="40">
        <f>H20*F20+I19</f>
        <v>2.9786524026998999</v>
      </c>
      <c r="J20" s="65">
        <v>1.6E-2</v>
      </c>
    </row>
    <row r="21" spans="2:11" x14ac:dyDescent="0.25">
      <c r="B21" s="60"/>
      <c r="C21" s="57" t="s">
        <v>45</v>
      </c>
      <c r="D21" s="57">
        <v>36353</v>
      </c>
      <c r="E21" s="31" t="s">
        <v>37</v>
      </c>
      <c r="F21" s="39">
        <f>(1-J21*I20)/(1+J21*H21)</f>
        <v>0.93718618138437426</v>
      </c>
      <c r="G21" s="19">
        <f>(D22-D21)/(D22-D20)</f>
        <v>0.50136986301369868</v>
      </c>
      <c r="H21" s="23">
        <f>(D21-D20)/360</f>
        <v>0.50555555555555554</v>
      </c>
      <c r="I21" s="40">
        <f>H21*F21+I20</f>
        <v>3.4524520832886667</v>
      </c>
      <c r="J21" s="38">
        <f>G21*J20+(1-G21)*J22</f>
        <v>1.8193972602739729E-2</v>
      </c>
    </row>
    <row r="22" spans="2:11" x14ac:dyDescent="0.25">
      <c r="B22" s="60" t="s">
        <v>10</v>
      </c>
      <c r="C22" s="57" t="s">
        <v>46</v>
      </c>
      <c r="D22" s="57">
        <v>36536</v>
      </c>
      <c r="E22" s="31" t="s">
        <v>37</v>
      </c>
      <c r="F22" s="39">
        <f>(1-J22*I21)/(1+J22*H22)</f>
        <v>0.92002927393025447</v>
      </c>
      <c r="G22" s="37"/>
      <c r="H22" s="36">
        <f>(D22-D21)/360</f>
        <v>0.5083333333333333</v>
      </c>
      <c r="I22" s="40">
        <f>H22*F22+I21</f>
        <v>3.9201336308698793</v>
      </c>
      <c r="J22" s="65">
        <v>2.0400000000000001E-2</v>
      </c>
    </row>
    <row r="23" spans="2:11" x14ac:dyDescent="0.25">
      <c r="B23" s="60"/>
      <c r="C23" s="57" t="s">
        <v>47</v>
      </c>
      <c r="D23" s="57">
        <v>36718</v>
      </c>
      <c r="E23" s="31" t="s">
        <v>37</v>
      </c>
      <c r="F23" s="39">
        <f t="shared" ref="F23:F34" si="0">(1-J23*I22)/(1+J23*H23)</f>
        <v>0.90223711810760798</v>
      </c>
      <c r="G23" s="19">
        <f>(D24-D23)/(D24-D22)</f>
        <v>0.50273224043715847</v>
      </c>
      <c r="H23" s="23">
        <f>(D23-D22)/360</f>
        <v>0.50555555555555554</v>
      </c>
      <c r="I23" s="40">
        <f>H23*F23+I22</f>
        <v>4.3762646183576148</v>
      </c>
      <c r="J23" s="38">
        <f>G23*J22+(1-G23)*J24</f>
        <v>2.2339344262295082E-2</v>
      </c>
    </row>
    <row r="24" spans="2:11" x14ac:dyDescent="0.25">
      <c r="B24" s="60" t="s">
        <v>11</v>
      </c>
      <c r="C24" s="57" t="s">
        <v>48</v>
      </c>
      <c r="D24" s="57">
        <v>36902</v>
      </c>
      <c r="E24" s="31" t="s">
        <v>37</v>
      </c>
      <c r="F24" s="39">
        <f t="shared" si="0"/>
        <v>0.88269371384791873</v>
      </c>
      <c r="G24" s="37"/>
      <c r="H24" s="36">
        <f>(D24-D23)/360</f>
        <v>0.51111111111111107</v>
      </c>
      <c r="I24" s="40">
        <f>H24*F24+I23</f>
        <v>4.8274191832132178</v>
      </c>
      <c r="J24" s="65">
        <v>2.4299999999999999E-2</v>
      </c>
      <c r="K24" s="19"/>
    </row>
    <row r="25" spans="2:11" x14ac:dyDescent="0.25">
      <c r="B25" s="60"/>
      <c r="C25" s="57" t="s">
        <v>49</v>
      </c>
      <c r="D25" s="57">
        <v>37083</v>
      </c>
      <c r="E25" s="31" t="s">
        <v>37</v>
      </c>
      <c r="F25" s="39">
        <f t="shared" si="0"/>
        <v>0.86458398413814008</v>
      </c>
      <c r="G25" s="19">
        <f>(D28-D25)/(D28-D24)</f>
        <v>0.75273224043715847</v>
      </c>
      <c r="H25" s="23">
        <f>(D25-D24)/360</f>
        <v>0.50277777777777777</v>
      </c>
      <c r="I25" s="40">
        <f>H25*F25+I24</f>
        <v>5.2621127974604498</v>
      </c>
      <c r="J25" s="38">
        <f>G25*J24+(1-G25)*J28</f>
        <v>2.5734153005464479E-2</v>
      </c>
      <c r="K25" s="19"/>
    </row>
    <row r="26" spans="2:11" x14ac:dyDescent="0.25">
      <c r="B26" s="60"/>
      <c r="C26" s="57" t="s">
        <v>50</v>
      </c>
      <c r="D26" s="57">
        <v>37267</v>
      </c>
      <c r="E26" s="31" t="s">
        <v>37</v>
      </c>
      <c r="F26" s="39">
        <f t="shared" si="0"/>
        <v>0.84516596394261001</v>
      </c>
      <c r="G26" s="19">
        <f>(D28-D26)/(D28-D24)</f>
        <v>0.50136612021857918</v>
      </c>
      <c r="H26" s="23">
        <f>(D26-D25)/360</f>
        <v>0.51111111111111107</v>
      </c>
      <c r="I26" s="40">
        <f>H26*F26+I25</f>
        <v>5.6940865123644508</v>
      </c>
      <c r="J26" s="38">
        <f>G26*J24+(1-G26)*J28</f>
        <v>2.719207650273224E-2</v>
      </c>
      <c r="K26" s="19"/>
    </row>
    <row r="27" spans="2:11" x14ac:dyDescent="0.25">
      <c r="B27" s="60"/>
      <c r="C27" s="57" t="s">
        <v>51</v>
      </c>
      <c r="D27" s="57">
        <v>37448</v>
      </c>
      <c r="E27" s="31" t="s">
        <v>37</v>
      </c>
      <c r="F27" s="39">
        <f t="shared" si="0"/>
        <v>0.82512406557920759</v>
      </c>
      <c r="G27" s="19">
        <f>(D28-D27)/(D28-D24)</f>
        <v>0.25409836065573771</v>
      </c>
      <c r="H27" s="23">
        <f>(D27-D26)/360</f>
        <v>0.50277777777777777</v>
      </c>
      <c r="I27" s="40">
        <f>H27*F27+I26</f>
        <v>6.1089405564473305</v>
      </c>
      <c r="J27" s="38">
        <f>G27*J24+(1-G27)*J28</f>
        <v>2.862622950819672E-2</v>
      </c>
      <c r="K27" s="19"/>
    </row>
    <row r="28" spans="2:11" x14ac:dyDescent="0.25">
      <c r="B28" s="60"/>
      <c r="C28" s="57" t="s">
        <v>52</v>
      </c>
      <c r="D28" s="57">
        <v>37634</v>
      </c>
      <c r="E28" s="31" t="s">
        <v>37</v>
      </c>
      <c r="F28" s="39">
        <f t="shared" si="0"/>
        <v>0.80362320897929251</v>
      </c>
      <c r="G28" s="40"/>
      <c r="H28" s="36">
        <f>(D28-D27)/360</f>
        <v>0.51666666666666672</v>
      </c>
      <c r="I28" s="40">
        <f>H28*F28+I27</f>
        <v>6.524145881086632</v>
      </c>
      <c r="J28" s="65">
        <v>3.0099999999999998E-2</v>
      </c>
      <c r="K28" s="19"/>
    </row>
    <row r="29" spans="2:11" x14ac:dyDescent="0.25">
      <c r="B29" s="60" t="s">
        <v>12</v>
      </c>
      <c r="C29" s="57" t="s">
        <v>53</v>
      </c>
      <c r="D29" s="57">
        <v>37813</v>
      </c>
      <c r="E29" s="31" t="s">
        <v>37</v>
      </c>
      <c r="F29" s="39">
        <f t="shared" si="0"/>
        <v>0.78787110542763406</v>
      </c>
      <c r="G29" s="19">
        <f>(D34-D29)/(D34-D28)</f>
        <v>0.83638025594149912</v>
      </c>
      <c r="H29" s="23">
        <f>(D29-D28)/360</f>
        <v>0.49722222222222223</v>
      </c>
      <c r="I29" s="40">
        <f>H29*F29+I28</f>
        <v>6.9158929029520388</v>
      </c>
      <c r="J29" s="38">
        <f>G29*J28+(1-G29)*J34</f>
        <v>3.0672669104204752E-2</v>
      </c>
      <c r="K29" s="19"/>
    </row>
    <row r="30" spans="2:11" x14ac:dyDescent="0.25">
      <c r="B30" s="60"/>
      <c r="C30" s="57" t="s">
        <v>54</v>
      </c>
      <c r="D30" s="57">
        <v>37998</v>
      </c>
      <c r="E30" s="31" t="s">
        <v>37</v>
      </c>
      <c r="F30" s="39">
        <f t="shared" si="0"/>
        <v>0.77138438783098384</v>
      </c>
      <c r="G30" s="19">
        <f>(D34-D30)/(D34-D28)</f>
        <v>0.6672760511882998</v>
      </c>
      <c r="H30" s="23">
        <f>(D30-D29)/360</f>
        <v>0.51388888888888884</v>
      </c>
      <c r="I30" s="40">
        <f>H30*F30+I29</f>
        <v>7.3122987689207388</v>
      </c>
      <c r="J30" s="38">
        <f>G30*J28+(1-G30)*J34</f>
        <v>3.1264533820840948E-2</v>
      </c>
      <c r="K30" s="19"/>
    </row>
    <row r="31" spans="2:11" x14ac:dyDescent="0.25">
      <c r="B31" s="60"/>
      <c r="C31" s="57" t="s">
        <v>55</v>
      </c>
      <c r="D31" s="57">
        <v>38180</v>
      </c>
      <c r="E31" s="31" t="s">
        <v>37</v>
      </c>
      <c r="F31" s="39">
        <f t="shared" si="0"/>
        <v>0.75497139190595131</v>
      </c>
      <c r="G31" s="19">
        <f>(D34-D31)/(D34-D28)</f>
        <v>0.5009140767824497</v>
      </c>
      <c r="H31" s="23">
        <f>(D31-D30)/360</f>
        <v>0.50555555555555554</v>
      </c>
      <c r="I31" s="40">
        <f>H31*F31+I30</f>
        <v>7.6939787503843027</v>
      </c>
      <c r="J31" s="38">
        <f>G31*J28+(1-G31)*J34</f>
        <v>3.1846800731261421E-2</v>
      </c>
    </row>
    <row r="32" spans="2:11" x14ac:dyDescent="0.25">
      <c r="B32" s="60"/>
      <c r="C32" s="57" t="s">
        <v>56</v>
      </c>
      <c r="D32" s="57">
        <v>38363</v>
      </c>
      <c r="E32" s="31" t="s">
        <v>37</v>
      </c>
      <c r="F32" s="39">
        <f t="shared" si="0"/>
        <v>0.73829499915817509</v>
      </c>
      <c r="G32" s="19">
        <f>(D34-D32)/(D34-D28)</f>
        <v>0.3336380255941499</v>
      </c>
      <c r="H32" s="23">
        <f>(D32-D31)/360</f>
        <v>0.5083333333333333</v>
      </c>
      <c r="I32" s="40">
        <f>H32*F32+I31</f>
        <v>8.0692787082897084</v>
      </c>
      <c r="J32" s="38">
        <f>G32*J28+(1-G32)*J34</f>
        <v>3.2432266910420476E-2</v>
      </c>
    </row>
    <row r="33" spans="2:10" x14ac:dyDescent="0.25">
      <c r="B33" s="60"/>
      <c r="C33" s="57" t="s">
        <v>57</v>
      </c>
      <c r="D33" s="57">
        <v>38544</v>
      </c>
      <c r="E33" s="31" t="s">
        <v>37</v>
      </c>
      <c r="F33" s="39">
        <f t="shared" si="0"/>
        <v>0.72164493625057502</v>
      </c>
      <c r="G33" s="19">
        <f>(D34-D33)/(D34-D28)</f>
        <v>0.16819012797074953</v>
      </c>
      <c r="H33" s="23">
        <f>(D33-D32)/360</f>
        <v>0.50277777777777777</v>
      </c>
      <c r="I33" s="40">
        <f>H33*F33+I32</f>
        <v>8.4321057456823585</v>
      </c>
      <c r="J33" s="38">
        <f>G33*J28+(1-G33)*J34</f>
        <v>3.3011334552102374E-2</v>
      </c>
    </row>
    <row r="34" spans="2:10" x14ac:dyDescent="0.25">
      <c r="B34" s="60" t="s">
        <v>13</v>
      </c>
      <c r="C34" s="57" t="s">
        <v>58</v>
      </c>
      <c r="D34" s="57">
        <v>38728</v>
      </c>
      <c r="E34" s="31" t="s">
        <v>37</v>
      </c>
      <c r="F34" s="39">
        <f t="shared" si="0"/>
        <v>0.70458123847630638</v>
      </c>
      <c r="G34" s="37"/>
      <c r="H34" s="36">
        <f>(D34-D33)/360</f>
        <v>0.51111111111111107</v>
      </c>
      <c r="I34" s="40">
        <f>H34*F34+I33</f>
        <v>8.792225045348026</v>
      </c>
      <c r="J34" s="65">
        <v>3.3599999999999998E-2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S34"/>
  <sheetViews>
    <sheetView showGridLines="0" workbookViewId="0"/>
  </sheetViews>
  <sheetFormatPr defaultRowHeight="15" x14ac:dyDescent="0.25"/>
  <cols>
    <col min="2" max="2" width="13.85546875" bestFit="1" customWidth="1"/>
    <col min="3" max="3" width="14.42578125" style="51" customWidth="1"/>
    <col min="4" max="4" width="14.42578125" customWidth="1"/>
    <col min="5" max="5" width="14.85546875" customWidth="1"/>
    <col min="6" max="6" width="14.28515625" customWidth="1"/>
    <col min="7" max="8" width="12.85546875" customWidth="1"/>
    <col min="9" max="9" width="15.28515625" customWidth="1"/>
    <col min="10" max="10" width="13" customWidth="1"/>
    <col min="11" max="11" width="14.42578125" customWidth="1"/>
  </cols>
  <sheetData>
    <row r="1" spans="2:19" x14ac:dyDescent="0.25">
      <c r="J1" s="45" t="s">
        <v>78</v>
      </c>
    </row>
    <row r="2" spans="2:19" ht="15.75" thickBot="1" x14ac:dyDescent="0.3">
      <c r="B2" s="46" t="s">
        <v>87</v>
      </c>
      <c r="C2" s="46" t="s">
        <v>75</v>
      </c>
      <c r="D2" s="46" t="s">
        <v>28</v>
      </c>
      <c r="E2" s="14" t="s">
        <v>69</v>
      </c>
      <c r="F2" s="18" t="s">
        <v>18</v>
      </c>
      <c r="G2" s="18" t="s">
        <v>81</v>
      </c>
      <c r="H2" s="18" t="s">
        <v>76</v>
      </c>
      <c r="I2" s="18" t="s">
        <v>77</v>
      </c>
      <c r="J2" s="44" t="s">
        <v>79</v>
      </c>
      <c r="K2" s="18" t="s">
        <v>80</v>
      </c>
    </row>
    <row r="3" spans="2:19" x14ac:dyDescent="0.25">
      <c r="C3" s="53" t="s">
        <v>20</v>
      </c>
      <c r="D3" s="54">
        <v>35073</v>
      </c>
      <c r="E3" s="25"/>
      <c r="G3" s="19"/>
      <c r="H3" s="19"/>
      <c r="N3">
        <v>2.7777777777777779E-3</v>
      </c>
      <c r="O3">
        <v>1</v>
      </c>
      <c r="P3">
        <v>0.19166666666666668</v>
      </c>
      <c r="Q3">
        <v>2</v>
      </c>
      <c r="R3">
        <v>0.50555555555555554</v>
      </c>
      <c r="S3">
        <v>3</v>
      </c>
    </row>
    <row r="4" spans="2:19" x14ac:dyDescent="0.25">
      <c r="B4" s="12"/>
      <c r="C4" s="67" t="s">
        <v>21</v>
      </c>
      <c r="D4" s="72">
        <v>35075</v>
      </c>
      <c r="E4" s="58"/>
      <c r="F4" s="73">
        <v>1</v>
      </c>
      <c r="G4" s="66"/>
      <c r="H4" s="66">
        <f>(D4-$D$4)/360</f>
        <v>0</v>
      </c>
      <c r="I4" s="12"/>
      <c r="J4" s="12"/>
      <c r="K4" s="12"/>
      <c r="N4">
        <v>1.9444444444444445E-2</v>
      </c>
      <c r="O4">
        <v>1</v>
      </c>
      <c r="P4">
        <v>0.44444444444444442</v>
      </c>
      <c r="Q4">
        <v>2</v>
      </c>
      <c r="R4">
        <v>1.0222222222222221</v>
      </c>
      <c r="S4">
        <v>3</v>
      </c>
    </row>
    <row r="5" spans="2:19" x14ac:dyDescent="0.25">
      <c r="C5" s="51" t="s">
        <v>59</v>
      </c>
      <c r="D5" s="21">
        <v>35076</v>
      </c>
      <c r="E5" t="s">
        <v>36</v>
      </c>
      <c r="F5" s="40">
        <v>0.99998638907414872</v>
      </c>
      <c r="G5" s="19">
        <f>(D6-D5)/360</f>
        <v>1.6666666666666666E-2</v>
      </c>
      <c r="H5" s="19">
        <f>(D5-$D$4)/360</f>
        <v>2.7777777777777779E-3</v>
      </c>
      <c r="I5" s="43">
        <v>1</v>
      </c>
      <c r="J5" s="30">
        <f>-LN(F5)/H5</f>
        <v>4.8999666530784754E-3</v>
      </c>
      <c r="K5" s="30">
        <f>-(LN(F6)-LN(F5))/G5</f>
        <v>5.0163886780449102E-3</v>
      </c>
      <c r="N5">
        <v>9.166666666666666E-2</v>
      </c>
      <c r="O5">
        <v>1</v>
      </c>
      <c r="P5">
        <v>0.69722222222222219</v>
      </c>
      <c r="Q5">
        <v>2</v>
      </c>
      <c r="R5">
        <v>1.5194444444444444</v>
      </c>
      <c r="S5">
        <v>3</v>
      </c>
    </row>
    <row r="6" spans="2:19" x14ac:dyDescent="0.25">
      <c r="C6" s="51" t="s">
        <v>60</v>
      </c>
      <c r="D6" s="21">
        <v>35082</v>
      </c>
      <c r="E6" t="s">
        <v>36</v>
      </c>
      <c r="F6" s="40">
        <v>0.99990278722901949</v>
      </c>
      <c r="G6" s="19">
        <f t="shared" ref="G6:G34" si="0">(D7-D6)/360</f>
        <v>7.2222222222222215E-2</v>
      </c>
      <c r="H6" s="19">
        <f t="shared" ref="H6:H34" si="1">(D6-$D$4)/360</f>
        <v>1.9444444444444445E-2</v>
      </c>
      <c r="I6" s="43">
        <v>1</v>
      </c>
      <c r="J6" s="30">
        <f t="shared" ref="J6:J11" si="2">-LN(F6)/H6</f>
        <v>4.9997569601925619E-3</v>
      </c>
      <c r="K6" s="30">
        <f t="shared" ref="K6:K33" si="3">-(LN(F7)-LN(F6))/G6</f>
        <v>4.9717007821129281E-3</v>
      </c>
      <c r="N6">
        <v>0.16666666666666666</v>
      </c>
      <c r="O6">
        <v>1</v>
      </c>
      <c r="P6">
        <v>0.95</v>
      </c>
      <c r="Q6">
        <v>2</v>
      </c>
      <c r="R6">
        <v>2.0333333333333332</v>
      </c>
      <c r="S6">
        <v>3</v>
      </c>
    </row>
    <row r="7" spans="2:19" x14ac:dyDescent="0.25">
      <c r="C7" s="51" t="s">
        <v>61</v>
      </c>
      <c r="D7" s="21">
        <v>35108</v>
      </c>
      <c r="E7" t="s">
        <v>36</v>
      </c>
      <c r="F7" s="40">
        <v>0.99954381930691072</v>
      </c>
      <c r="G7" s="19">
        <f t="shared" si="0"/>
        <v>7.4999999999999997E-2</v>
      </c>
      <c r="H7" s="19">
        <f t="shared" si="1"/>
        <v>9.166666666666666E-2</v>
      </c>
      <c r="I7" s="43">
        <v>1</v>
      </c>
      <c r="J7" s="30">
        <f t="shared" si="2"/>
        <v>4.9776520926146685E-3</v>
      </c>
      <c r="K7" s="30">
        <f t="shared" si="3"/>
        <v>6.1328267892875581E-3</v>
      </c>
      <c r="N7">
        <v>0.25277777777777777</v>
      </c>
      <c r="O7">
        <v>1</v>
      </c>
      <c r="P7">
        <v>1.2027777777777777</v>
      </c>
      <c r="Q7">
        <v>2</v>
      </c>
      <c r="R7">
        <v>2.5388888888888888</v>
      </c>
      <c r="S7">
        <v>3</v>
      </c>
    </row>
    <row r="8" spans="2:19" x14ac:dyDescent="0.25">
      <c r="C8" s="51" t="s">
        <v>62</v>
      </c>
      <c r="D8" s="21">
        <v>35135</v>
      </c>
      <c r="E8" t="s">
        <v>36</v>
      </c>
      <c r="F8" s="40">
        <v>0.99908417284156192</v>
      </c>
      <c r="G8" s="19">
        <f t="shared" si="0"/>
        <v>2.5000000000000001E-2</v>
      </c>
      <c r="H8" s="19">
        <f t="shared" si="1"/>
        <v>0.16666666666666666</v>
      </c>
      <c r="I8" s="43">
        <v>1</v>
      </c>
      <c r="J8" s="30">
        <f t="shared" si="2"/>
        <v>5.4974807061174691E-3</v>
      </c>
      <c r="K8" s="30">
        <f t="shared" si="3"/>
        <v>5.7868004546691E-3</v>
      </c>
      <c r="R8">
        <v>3.0444444444444443</v>
      </c>
      <c r="S8">
        <v>3</v>
      </c>
    </row>
    <row r="9" spans="2:19" x14ac:dyDescent="0.25">
      <c r="C9" s="51" t="s">
        <v>64</v>
      </c>
      <c r="D9" s="21">
        <v>35144</v>
      </c>
      <c r="E9" t="s">
        <v>38</v>
      </c>
      <c r="F9" s="69">
        <v>0.99893964577753869</v>
      </c>
      <c r="G9" s="19">
        <f t="shared" si="0"/>
        <v>6.1111111111111109E-2</v>
      </c>
      <c r="H9" s="19">
        <f t="shared" si="1"/>
        <v>0.19166666666666668</v>
      </c>
      <c r="I9" s="43">
        <v>2</v>
      </c>
      <c r="J9" s="30">
        <f t="shared" si="2"/>
        <v>5.5352180646242024E-3</v>
      </c>
      <c r="K9" s="30">
        <f t="shared" si="3"/>
        <v>5.7868004546731341E-3</v>
      </c>
      <c r="R9">
        <v>3.55</v>
      </c>
      <c r="S9">
        <v>3</v>
      </c>
    </row>
    <row r="10" spans="2:19" x14ac:dyDescent="0.25">
      <c r="C10" s="55" t="s">
        <v>63</v>
      </c>
      <c r="D10" s="56">
        <v>35166</v>
      </c>
      <c r="E10" s="41" t="s">
        <v>36</v>
      </c>
      <c r="F10" s="70">
        <v>0.99858644540949815</v>
      </c>
      <c r="G10" s="19">
        <f t="shared" si="0"/>
        <v>0.19166666666666668</v>
      </c>
      <c r="H10" s="19">
        <f t="shared" si="1"/>
        <v>0.25277777777777777</v>
      </c>
      <c r="I10" s="43">
        <v>1</v>
      </c>
      <c r="J10" s="30">
        <f t="shared" si="2"/>
        <v>5.5960401808997692E-3</v>
      </c>
      <c r="K10" s="30">
        <f t="shared" si="3"/>
        <v>6.8520282032577444E-3</v>
      </c>
      <c r="R10">
        <v>4.0583333333333336</v>
      </c>
      <c r="S10">
        <v>3</v>
      </c>
    </row>
    <row r="11" spans="2:19" x14ac:dyDescent="0.25">
      <c r="C11" s="51" t="s">
        <v>65</v>
      </c>
      <c r="D11" s="21">
        <v>35235</v>
      </c>
      <c r="E11" t="s">
        <v>38</v>
      </c>
      <c r="F11" s="71">
        <v>0.99727585722240597</v>
      </c>
      <c r="G11" s="19">
        <f t="shared" si="0"/>
        <v>6.1111111111111109E-2</v>
      </c>
      <c r="H11" s="19">
        <f t="shared" si="1"/>
        <v>0.44444444444444442</v>
      </c>
      <c r="I11" s="43">
        <v>2</v>
      </c>
      <c r="J11" s="30">
        <f t="shared" si="2"/>
        <v>6.1376850155416465E-3</v>
      </c>
      <c r="K11" s="30">
        <f t="shared" si="3"/>
        <v>7.4928995977034916E-3</v>
      </c>
      <c r="R11">
        <v>4.5638888888888891</v>
      </c>
      <c r="S11">
        <v>3</v>
      </c>
    </row>
    <row r="12" spans="2:19" x14ac:dyDescent="0.25">
      <c r="B12" s="57"/>
      <c r="C12" s="68" t="s">
        <v>39</v>
      </c>
      <c r="D12" s="57">
        <v>35257</v>
      </c>
      <c r="E12" s="31" t="s">
        <v>37</v>
      </c>
      <c r="F12" s="39">
        <v>0.99681930972033905</v>
      </c>
      <c r="G12" s="19">
        <f t="shared" si="0"/>
        <v>0.19166666666666668</v>
      </c>
      <c r="H12" s="19">
        <f t="shared" si="1"/>
        <v>0.50555555555555554</v>
      </c>
      <c r="I12" s="43">
        <v>3</v>
      </c>
      <c r="J12" s="30">
        <f t="shared" ref="J12:J34" si="4">-LN(F12)/H12</f>
        <v>6.3015021628359353E-3</v>
      </c>
      <c r="K12" s="30">
        <f>-(LN(F13)-LN(F12))/G12</f>
        <v>7.4928995977034604E-3</v>
      </c>
      <c r="R12">
        <v>5.0750000000000002</v>
      </c>
      <c r="S12">
        <v>3</v>
      </c>
    </row>
    <row r="13" spans="2:19" x14ac:dyDescent="0.25">
      <c r="B13" s="51"/>
      <c r="C13" s="51" t="s">
        <v>66</v>
      </c>
      <c r="D13" s="21">
        <v>35326</v>
      </c>
      <c r="E13" t="s">
        <v>38</v>
      </c>
      <c r="F13" s="71">
        <v>0.99538876602015935</v>
      </c>
      <c r="G13" s="19">
        <f t="shared" si="0"/>
        <v>0.25277777777777777</v>
      </c>
      <c r="H13" s="19">
        <f t="shared" si="1"/>
        <v>0.69722222222222219</v>
      </c>
      <c r="I13" s="43">
        <v>2</v>
      </c>
      <c r="J13" s="30">
        <f t="shared" si="4"/>
        <v>6.6290177923413506E-3</v>
      </c>
      <c r="K13" s="30">
        <f t="shared" si="3"/>
        <v>8.9897780004304408E-3</v>
      </c>
      <c r="R13">
        <v>5.5777777777777775</v>
      </c>
      <c r="S13">
        <v>3</v>
      </c>
    </row>
    <row r="14" spans="2:19" x14ac:dyDescent="0.25">
      <c r="B14" s="51"/>
      <c r="C14" s="51" t="s">
        <v>67</v>
      </c>
      <c r="D14" s="21">
        <v>35417</v>
      </c>
      <c r="E14" t="s">
        <v>38</v>
      </c>
      <c r="F14" s="71">
        <v>0.99312939664279698</v>
      </c>
      <c r="G14" s="19">
        <f t="shared" si="0"/>
        <v>7.2222222222222215E-2</v>
      </c>
      <c r="H14" s="19">
        <f t="shared" si="1"/>
        <v>0.95</v>
      </c>
      <c r="I14" s="43">
        <v>2</v>
      </c>
      <c r="J14" s="30">
        <f t="shared" si="4"/>
        <v>7.2571732863065761E-3</v>
      </c>
      <c r="K14" s="30">
        <f t="shared" si="3"/>
        <v>1.0984735234250302E-2</v>
      </c>
      <c r="R14">
        <v>6.0888888888888886</v>
      </c>
      <c r="S14">
        <v>3</v>
      </c>
    </row>
    <row r="15" spans="2:19" x14ac:dyDescent="0.25">
      <c r="B15" s="57"/>
      <c r="C15" s="68" t="s">
        <v>40</v>
      </c>
      <c r="D15" s="57">
        <v>35443</v>
      </c>
      <c r="E15" s="31" t="s">
        <v>37</v>
      </c>
      <c r="F15" s="39">
        <v>0.99234181784276454</v>
      </c>
      <c r="G15" s="19">
        <f t="shared" si="0"/>
        <v>0.18055555555555555</v>
      </c>
      <c r="H15" s="19">
        <f t="shared" si="1"/>
        <v>1.0222222222222221</v>
      </c>
      <c r="I15" s="43">
        <v>3</v>
      </c>
      <c r="J15" s="30">
        <f t="shared" si="4"/>
        <v>7.5205336413243394E-3</v>
      </c>
      <c r="K15" s="30">
        <f t="shared" si="3"/>
        <v>1.0984735234250443E-2</v>
      </c>
      <c r="R15">
        <v>6.5916666666666668</v>
      </c>
      <c r="S15">
        <v>3</v>
      </c>
    </row>
    <row r="16" spans="2:19" x14ac:dyDescent="0.25">
      <c r="B16" s="51"/>
      <c r="C16" s="51" t="s">
        <v>68</v>
      </c>
      <c r="D16" s="21">
        <v>35508</v>
      </c>
      <c r="E16" t="s">
        <v>38</v>
      </c>
      <c r="F16" s="71">
        <v>0.99037560225984667</v>
      </c>
      <c r="G16" s="19">
        <f t="shared" si="0"/>
        <v>0.31666666666666665</v>
      </c>
      <c r="H16" s="19">
        <f t="shared" si="1"/>
        <v>1.2027777777777777</v>
      </c>
      <c r="I16" s="43">
        <v>2</v>
      </c>
      <c r="J16" s="30">
        <f t="shared" si="4"/>
        <v>8.0405639035418842E-3</v>
      </c>
      <c r="K16" s="30">
        <f t="shared" si="3"/>
        <v>1.4575035559805178E-2</v>
      </c>
      <c r="R16">
        <v>7.1083333333333334</v>
      </c>
      <c r="S16">
        <v>3</v>
      </c>
    </row>
    <row r="17" spans="2:19" x14ac:dyDescent="0.25">
      <c r="B17" s="57"/>
      <c r="C17" s="68" t="s">
        <v>41</v>
      </c>
      <c r="D17" s="57">
        <v>35622</v>
      </c>
      <c r="E17" s="31" t="s">
        <v>37</v>
      </c>
      <c r="F17" s="39">
        <v>0.98581512741383759</v>
      </c>
      <c r="G17" s="19">
        <f t="shared" si="0"/>
        <v>0.51388888888888884</v>
      </c>
      <c r="H17" s="19">
        <f t="shared" si="1"/>
        <v>1.5194444444444444</v>
      </c>
      <c r="I17" s="43">
        <v>3</v>
      </c>
      <c r="J17" s="30">
        <f t="shared" si="4"/>
        <v>9.4024099159989508E-3</v>
      </c>
      <c r="K17" s="30">
        <f t="shared" si="3"/>
        <v>1.7283648668788783E-2</v>
      </c>
      <c r="R17">
        <v>7.6055555555555552</v>
      </c>
      <c r="S17">
        <v>3</v>
      </c>
    </row>
    <row r="18" spans="2:19" x14ac:dyDescent="0.25">
      <c r="B18" s="60" t="s">
        <v>8</v>
      </c>
      <c r="C18" s="68" t="s">
        <v>42</v>
      </c>
      <c r="D18" s="57">
        <v>35807</v>
      </c>
      <c r="E18" s="31" t="s">
        <v>37</v>
      </c>
      <c r="F18" s="39">
        <v>0.97709801014787756</v>
      </c>
      <c r="G18" s="19">
        <f t="shared" si="0"/>
        <v>0.50555555555555554</v>
      </c>
      <c r="H18" s="19">
        <f t="shared" si="1"/>
        <v>2.0333333333333332</v>
      </c>
      <c r="I18" s="43">
        <v>3</v>
      </c>
      <c r="J18" s="30">
        <f t="shared" si="4"/>
        <v>1.1394253043411682E-2</v>
      </c>
      <c r="K18" s="30">
        <f t="shared" si="3"/>
        <v>2.302878442932145E-2</v>
      </c>
      <c r="R18">
        <v>8.1194444444444436</v>
      </c>
      <c r="S18">
        <v>3</v>
      </c>
    </row>
    <row r="19" spans="2:19" x14ac:dyDescent="0.25">
      <c r="B19" s="60"/>
      <c r="C19" s="68" t="s">
        <v>43</v>
      </c>
      <c r="D19" s="57">
        <v>35989</v>
      </c>
      <c r="E19" s="31" t="s">
        <v>37</v>
      </c>
      <c r="F19" s="39">
        <v>0.96578827633617492</v>
      </c>
      <c r="G19" s="19">
        <f t="shared" si="0"/>
        <v>0.50555555555555554</v>
      </c>
      <c r="H19" s="19">
        <f t="shared" si="1"/>
        <v>2.5388888888888888</v>
      </c>
      <c r="I19" s="43">
        <v>3</v>
      </c>
      <c r="J19" s="30">
        <f t="shared" si="4"/>
        <v>1.3710975923319317E-2</v>
      </c>
      <c r="K19" s="30">
        <f t="shared" si="3"/>
        <v>2.7734114123868944E-2</v>
      </c>
      <c r="R19">
        <v>8.625</v>
      </c>
      <c r="S19">
        <v>3</v>
      </c>
    </row>
    <row r="20" spans="2:19" x14ac:dyDescent="0.25">
      <c r="B20" s="60" t="s">
        <v>9</v>
      </c>
      <c r="C20" s="68" t="s">
        <v>44</v>
      </c>
      <c r="D20" s="57">
        <v>36171</v>
      </c>
      <c r="E20" s="31" t="s">
        <v>37</v>
      </c>
      <c r="F20" s="39">
        <v>0.9523413191753165</v>
      </c>
      <c r="G20" s="19">
        <f t="shared" si="0"/>
        <v>0.50555555555555554</v>
      </c>
      <c r="H20" s="19">
        <f t="shared" si="1"/>
        <v>3.0444444444444443</v>
      </c>
      <c r="I20" s="43">
        <v>3</v>
      </c>
      <c r="J20" s="30">
        <f t="shared" si="4"/>
        <v>1.6039635733994528E-2</v>
      </c>
      <c r="K20" s="30">
        <f t="shared" si="3"/>
        <v>3.1731089421906319E-2</v>
      </c>
      <c r="R20">
        <v>9.1333333333333329</v>
      </c>
      <c r="S20">
        <v>3</v>
      </c>
    </row>
    <row r="21" spans="2:19" x14ac:dyDescent="0.25">
      <c r="B21" s="60"/>
      <c r="C21" s="68" t="s">
        <v>45</v>
      </c>
      <c r="D21" s="57">
        <v>36353</v>
      </c>
      <c r="E21" s="31" t="s">
        <v>37</v>
      </c>
      <c r="F21" s="39">
        <v>0.93718590827878567</v>
      </c>
      <c r="G21" s="19">
        <f t="shared" si="0"/>
        <v>0.5083333333333333</v>
      </c>
      <c r="H21" s="19">
        <f t="shared" si="1"/>
        <v>3.55</v>
      </c>
      <c r="I21" s="43">
        <v>3</v>
      </c>
      <c r="J21" s="30">
        <f t="shared" si="4"/>
        <v>1.8274255899252703E-2</v>
      </c>
      <c r="K21" s="30">
        <f t="shared" si="3"/>
        <v>3.6347234625177804E-2</v>
      </c>
      <c r="R21">
        <v>9.6361111111111111</v>
      </c>
      <c r="S21">
        <v>3</v>
      </c>
    </row>
    <row r="22" spans="2:19" x14ac:dyDescent="0.25">
      <c r="B22" s="60" t="s">
        <v>10</v>
      </c>
      <c r="C22" s="68" t="s">
        <v>46</v>
      </c>
      <c r="D22" s="57">
        <v>36536</v>
      </c>
      <c r="E22" s="31" t="s">
        <v>37</v>
      </c>
      <c r="F22" s="39">
        <v>0.92002897085339685</v>
      </c>
      <c r="G22" s="19">
        <f t="shared" si="0"/>
        <v>0.50555555555555554</v>
      </c>
      <c r="H22" s="19">
        <f t="shared" si="1"/>
        <v>4.0583333333333336</v>
      </c>
      <c r="I22" s="43">
        <v>3</v>
      </c>
      <c r="J22" s="30">
        <f t="shared" si="4"/>
        <v>2.0538017094902456E-2</v>
      </c>
      <c r="K22" s="30">
        <f t="shared" si="3"/>
        <v>3.8627124621799125E-2</v>
      </c>
      <c r="R22">
        <v>10.147222222222222</v>
      </c>
      <c r="S22">
        <v>3</v>
      </c>
    </row>
    <row r="23" spans="2:19" x14ac:dyDescent="0.25">
      <c r="B23" s="60"/>
      <c r="C23" s="68" t="s">
        <v>47</v>
      </c>
      <c r="D23" s="57">
        <v>36718</v>
      </c>
      <c r="E23" s="31" t="s">
        <v>37</v>
      </c>
      <c r="F23" s="39">
        <v>0.90223678992490053</v>
      </c>
      <c r="G23" s="19">
        <f t="shared" si="0"/>
        <v>0.51111111111111107</v>
      </c>
      <c r="H23" s="19">
        <f t="shared" si="1"/>
        <v>4.5638888888888891</v>
      </c>
      <c r="I23" s="43">
        <v>3</v>
      </c>
      <c r="J23" s="30">
        <f t="shared" si="4"/>
        <v>2.2541801373597035E-2</v>
      </c>
      <c r="K23" s="30">
        <f t="shared" si="3"/>
        <v>4.2846126120688964E-2</v>
      </c>
    </row>
    <row r="24" spans="2:19" x14ac:dyDescent="0.25">
      <c r="B24" s="60" t="s">
        <v>11</v>
      </c>
      <c r="C24" s="68" t="s">
        <v>48</v>
      </c>
      <c r="D24" s="57">
        <v>36902</v>
      </c>
      <c r="E24" s="31" t="s">
        <v>37</v>
      </c>
      <c r="F24" s="39">
        <v>0.88269336124099962</v>
      </c>
      <c r="G24" s="19">
        <f t="shared" si="0"/>
        <v>0.50277777777777777</v>
      </c>
      <c r="H24" s="19">
        <f t="shared" si="1"/>
        <v>5.0750000000000002</v>
      </c>
      <c r="I24" s="43">
        <v>3</v>
      </c>
      <c r="J24" s="30">
        <f t="shared" si="4"/>
        <v>2.4586681370020087E-2</v>
      </c>
      <c r="K24" s="30">
        <f t="shared" si="3"/>
        <v>4.1230639626677605E-2</v>
      </c>
    </row>
    <row r="25" spans="2:19" x14ac:dyDescent="0.25">
      <c r="B25" s="60"/>
      <c r="C25" s="68" t="s">
        <v>49</v>
      </c>
      <c r="D25" s="57">
        <v>37083</v>
      </c>
      <c r="E25" s="31" t="s">
        <v>37</v>
      </c>
      <c r="F25" s="39">
        <v>0.86458361549060758</v>
      </c>
      <c r="G25" s="19">
        <f t="shared" si="0"/>
        <v>0.51111111111111107</v>
      </c>
      <c r="H25" s="19">
        <f t="shared" si="1"/>
        <v>5.5777777777777775</v>
      </c>
      <c r="I25" s="43">
        <v>3</v>
      </c>
      <c r="J25" s="30">
        <f t="shared" si="4"/>
        <v>2.6086958483792503E-2</v>
      </c>
      <c r="K25" s="30">
        <f t="shared" si="3"/>
        <v>4.4443293523138291E-2</v>
      </c>
    </row>
    <row r="26" spans="2:19" x14ac:dyDescent="0.25">
      <c r="B26" s="60"/>
      <c r="C26" s="68" t="s">
        <v>50</v>
      </c>
      <c r="D26" s="57">
        <v>37267</v>
      </c>
      <c r="E26" s="31" t="s">
        <v>37</v>
      </c>
      <c r="F26" s="39">
        <v>0.84516557974957651</v>
      </c>
      <c r="G26" s="19">
        <f t="shared" si="0"/>
        <v>0.50277777777777777</v>
      </c>
      <c r="H26" s="19">
        <f t="shared" si="1"/>
        <v>6.0888888888888886</v>
      </c>
      <c r="I26" s="43">
        <v>3</v>
      </c>
      <c r="J26" s="30">
        <f t="shared" si="4"/>
        <v>2.7627818724321532E-2</v>
      </c>
      <c r="K26" s="30">
        <f t="shared" si="3"/>
        <v>4.773338691715881E-2</v>
      </c>
    </row>
    <row r="27" spans="2:19" x14ac:dyDescent="0.25">
      <c r="B27" s="60"/>
      <c r="C27" s="68" t="s">
        <v>51</v>
      </c>
      <c r="D27" s="57">
        <v>37448</v>
      </c>
      <c r="E27" s="31" t="s">
        <v>37</v>
      </c>
      <c r="F27" s="39">
        <v>0.82512366686182026</v>
      </c>
      <c r="G27" s="19">
        <f t="shared" si="0"/>
        <v>0.51666666666666672</v>
      </c>
      <c r="H27" s="19">
        <f t="shared" si="1"/>
        <v>6.5916666666666668</v>
      </c>
      <c r="I27" s="43">
        <v>3</v>
      </c>
      <c r="J27" s="30">
        <f t="shared" si="4"/>
        <v>2.9161366066463773E-2</v>
      </c>
      <c r="K27" s="30">
        <f t="shared" si="3"/>
        <v>5.1103111450478529E-2</v>
      </c>
    </row>
    <row r="28" spans="2:19" x14ac:dyDescent="0.25">
      <c r="B28" s="60"/>
      <c r="C28" s="68" t="s">
        <v>52</v>
      </c>
      <c r="D28" s="57">
        <v>37634</v>
      </c>
      <c r="E28" s="31" t="s">
        <v>37</v>
      </c>
      <c r="F28" s="39">
        <v>0.80362279615475918</v>
      </c>
      <c r="G28" s="19">
        <f t="shared" si="0"/>
        <v>0.49722222222222223</v>
      </c>
      <c r="H28" s="19">
        <f t="shared" si="1"/>
        <v>7.1083333333333334</v>
      </c>
      <c r="I28" s="43">
        <v>3</v>
      </c>
      <c r="J28" s="30">
        <f t="shared" si="4"/>
        <v>3.0756193984176453E-2</v>
      </c>
      <c r="K28" s="30">
        <f t="shared" si="3"/>
        <v>3.9813227224845364E-2</v>
      </c>
    </row>
    <row r="29" spans="2:19" x14ac:dyDescent="0.25">
      <c r="B29" s="60" t="s">
        <v>12</v>
      </c>
      <c r="C29" s="68" t="s">
        <v>53</v>
      </c>
      <c r="D29" s="57">
        <v>37813</v>
      </c>
      <c r="E29" s="31" t="s">
        <v>37</v>
      </c>
      <c r="F29" s="39">
        <v>0.78787069106833496</v>
      </c>
      <c r="G29" s="19">
        <f t="shared" si="0"/>
        <v>0.51388888888888884</v>
      </c>
      <c r="H29" s="19">
        <f t="shared" si="1"/>
        <v>7.6055555555555552</v>
      </c>
      <c r="I29" s="43">
        <v>3</v>
      </c>
      <c r="J29" s="30">
        <f t="shared" si="4"/>
        <v>3.1348308282963797E-2</v>
      </c>
      <c r="K29" s="30">
        <f t="shared" si="3"/>
        <v>4.1152302119224299E-2</v>
      </c>
    </row>
    <row r="30" spans="2:19" x14ac:dyDescent="0.25">
      <c r="B30" s="60"/>
      <c r="C30" s="68" t="s">
        <v>54</v>
      </c>
      <c r="D30" s="57">
        <v>37998</v>
      </c>
      <c r="E30" s="31" t="s">
        <v>37</v>
      </c>
      <c r="F30" s="39">
        <v>0.77138397215460475</v>
      </c>
      <c r="G30" s="19">
        <f t="shared" si="0"/>
        <v>0.50555555555555554</v>
      </c>
      <c r="H30" s="19">
        <f t="shared" si="1"/>
        <v>8.1194444444444436</v>
      </c>
      <c r="I30" s="43">
        <v>3</v>
      </c>
      <c r="J30" s="30">
        <f t="shared" si="4"/>
        <v>3.1968814221967623E-2</v>
      </c>
      <c r="K30" s="30">
        <f t="shared" si="3"/>
        <v>4.254124527583468E-2</v>
      </c>
    </row>
    <row r="31" spans="2:19" x14ac:dyDescent="0.25">
      <c r="B31" s="60"/>
      <c r="C31" s="68" t="s">
        <v>55</v>
      </c>
      <c r="D31" s="57">
        <v>38180</v>
      </c>
      <c r="E31" s="31" t="s">
        <v>37</v>
      </c>
      <c r="F31" s="39">
        <v>0.75497097519721246</v>
      </c>
      <c r="G31" s="19">
        <f t="shared" si="0"/>
        <v>0.5083333333333333</v>
      </c>
      <c r="H31" s="19">
        <f t="shared" si="1"/>
        <v>8.625</v>
      </c>
      <c r="I31" s="43">
        <v>3</v>
      </c>
      <c r="J31" s="30">
        <f t="shared" si="4"/>
        <v>3.2588518715302182E-2</v>
      </c>
      <c r="K31" s="30">
        <f t="shared" si="3"/>
        <v>4.394045498278782E-2</v>
      </c>
    </row>
    <row r="32" spans="2:19" x14ac:dyDescent="0.25">
      <c r="B32" s="60"/>
      <c r="C32" s="68" t="s">
        <v>56</v>
      </c>
      <c r="D32" s="57">
        <v>38363</v>
      </c>
      <c r="E32" s="31" t="s">
        <v>37</v>
      </c>
      <c r="F32" s="39">
        <v>0.73829458167158546</v>
      </c>
      <c r="G32" s="19">
        <f t="shared" si="0"/>
        <v>0.50277777777777777</v>
      </c>
      <c r="H32" s="19">
        <f t="shared" si="1"/>
        <v>9.1333333333333329</v>
      </c>
      <c r="I32" s="43">
        <v>3</v>
      </c>
      <c r="J32" s="30">
        <f t="shared" si="4"/>
        <v>3.3220332686393995E-2</v>
      </c>
      <c r="K32" s="30">
        <f t="shared" si="3"/>
        <v>4.5368446008677732E-2</v>
      </c>
    </row>
    <row r="33" spans="2:11" x14ac:dyDescent="0.25">
      <c r="B33" s="60"/>
      <c r="C33" s="68" t="s">
        <v>57</v>
      </c>
      <c r="D33" s="57">
        <v>38544</v>
      </c>
      <c r="E33" s="31" t="s">
        <v>37</v>
      </c>
      <c r="F33" s="39">
        <v>0.72164451824764464</v>
      </c>
      <c r="G33" s="19">
        <f t="shared" si="0"/>
        <v>0.51111111111111107</v>
      </c>
      <c r="H33" s="19">
        <f t="shared" si="1"/>
        <v>9.6361111111111111</v>
      </c>
      <c r="I33" s="43">
        <v>3</v>
      </c>
      <c r="J33" s="30">
        <f t="shared" si="4"/>
        <v>3.3854177745873196E-2</v>
      </c>
      <c r="K33" s="30">
        <f t="shared" si="3"/>
        <v>4.6818813799111549E-2</v>
      </c>
    </row>
    <row r="34" spans="2:11" x14ac:dyDescent="0.25">
      <c r="B34" s="60" t="s">
        <v>13</v>
      </c>
      <c r="C34" s="68" t="s">
        <v>58</v>
      </c>
      <c r="D34" s="57">
        <v>38728</v>
      </c>
      <c r="E34" s="31" t="s">
        <v>37</v>
      </c>
      <c r="F34" s="39">
        <v>0.70458082020260848</v>
      </c>
      <c r="G34" s="19">
        <f t="shared" si="0"/>
        <v>-107.57777777777778</v>
      </c>
      <c r="H34" s="19">
        <f t="shared" si="1"/>
        <v>10.147222222222222</v>
      </c>
      <c r="I34" s="43">
        <v>3</v>
      </c>
      <c r="J34" s="30">
        <f t="shared" si="4"/>
        <v>3.4507200749923528E-2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AcercaDe</vt:lpstr>
      <vt:lpstr>Data</vt:lpstr>
      <vt:lpstr>LIBOR</vt:lpstr>
      <vt:lpstr>Futuros</vt:lpstr>
      <vt:lpstr>Swap (1)</vt:lpstr>
      <vt:lpstr>Swap (2)</vt:lpstr>
      <vt:lpstr>Swap (3)</vt:lpstr>
      <vt:lpstr>Swap (4)</vt:lpstr>
      <vt:lpstr>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Reisin</dc:creator>
  <cp:lastModifiedBy>Hernan Reisin</cp:lastModifiedBy>
  <dcterms:created xsi:type="dcterms:W3CDTF">2019-07-13T13:20:27Z</dcterms:created>
  <dcterms:modified xsi:type="dcterms:W3CDTF">2020-09-07T01:34:48Z</dcterms:modified>
</cp:coreProperties>
</file>