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7\홈가든 시즌5\홈가든 시즌5\홈가든 시즌5 시스템\"/>
    </mc:Choice>
  </mc:AlternateContent>
  <bookViews>
    <workbookView xWindow="0" yWindow="0" windowWidth="28800" windowHeight="12390" activeTab="1"/>
  </bookViews>
  <sheets>
    <sheet name="씨앗 분해 확률" sheetId="11" r:id="rId1"/>
    <sheet name="작물 업그레이드 실제 데이터 확률" sheetId="15" r:id="rId2"/>
    <sheet name="Markov's Chain" sheetId="16" r:id="rId3"/>
    <sheet name="작물 업그레이드 가데이터 확률" sheetId="12" r:id="rId4"/>
    <sheet name="Sheet2" sheetId="1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6" l="1"/>
  <c r="D19" i="16" s="1"/>
  <c r="P18" i="16"/>
  <c r="O18" i="16"/>
  <c r="D18" i="16"/>
  <c r="P17" i="16"/>
  <c r="T17" i="16" s="1" a="1"/>
  <c r="T17" i="16" s="1"/>
  <c r="O17" i="16"/>
  <c r="D17" i="16"/>
  <c r="F66" i="16"/>
  <c r="I67" i="16" s="1"/>
  <c r="F65" i="16"/>
  <c r="I66" i="16" s="1"/>
  <c r="E65" i="16"/>
  <c r="L66" i="16" s="1"/>
  <c r="Q65" i="16" s="1"/>
  <c r="F64" i="16"/>
  <c r="I65" i="16" s="1"/>
  <c r="E64" i="16"/>
  <c r="K67" i="16"/>
  <c r="P66" i="16" s="1"/>
  <c r="J67" i="16"/>
  <c r="O66" i="16"/>
  <c r="J66" i="16"/>
  <c r="O65" i="16" s="1"/>
  <c r="J65" i="16"/>
  <c r="O64" i="16"/>
  <c r="L64" i="16"/>
  <c r="K64" i="16"/>
  <c r="J64" i="16"/>
  <c r="I64" i="16"/>
  <c r="F57" i="16"/>
  <c r="I58" i="16" s="1"/>
  <c r="F56" i="16"/>
  <c r="E56" i="16"/>
  <c r="L57" i="16" s="1"/>
  <c r="Q56" i="16" s="1"/>
  <c r="F55" i="16"/>
  <c r="E55" i="16"/>
  <c r="K58" i="16"/>
  <c r="P57" i="16" s="1"/>
  <c r="J58" i="16"/>
  <c r="O57" i="16" s="1"/>
  <c r="J57" i="16"/>
  <c r="O56" i="16" s="1"/>
  <c r="J56" i="16"/>
  <c r="O55" i="16" s="1"/>
  <c r="I56" i="16"/>
  <c r="L55" i="16"/>
  <c r="K55" i="16"/>
  <c r="J55" i="16"/>
  <c r="I55" i="16"/>
  <c r="F48" i="16"/>
  <c r="E48" i="16" s="1"/>
  <c r="L49" i="16" s="1"/>
  <c r="Q48" i="16" s="1"/>
  <c r="F47" i="16"/>
  <c r="I48" i="16" s="1"/>
  <c r="E47" i="16"/>
  <c r="F46" i="16"/>
  <c r="I47" i="16" s="1"/>
  <c r="E46" i="16"/>
  <c r="K49" i="16"/>
  <c r="P48" i="16" s="1"/>
  <c r="J49" i="16"/>
  <c r="O48" i="16" s="1"/>
  <c r="J48" i="16"/>
  <c r="O47" i="16" s="1"/>
  <c r="J47" i="16"/>
  <c r="O46" i="16" s="1"/>
  <c r="L46" i="16"/>
  <c r="K46" i="16"/>
  <c r="J46" i="16"/>
  <c r="I46" i="16"/>
  <c r="F39" i="16"/>
  <c r="I40" i="16" s="1"/>
  <c r="F38" i="16"/>
  <c r="E38" i="16"/>
  <c r="L39" i="16" s="1"/>
  <c r="Q38" i="16" s="1"/>
  <c r="F37" i="16"/>
  <c r="I38" i="16" s="1"/>
  <c r="E37" i="16"/>
  <c r="K40" i="16"/>
  <c r="J40" i="16"/>
  <c r="O39" i="16" s="1"/>
  <c r="P39" i="16"/>
  <c r="J39" i="16"/>
  <c r="O38" i="16" s="1"/>
  <c r="J38" i="16"/>
  <c r="O37" i="16"/>
  <c r="L37" i="16"/>
  <c r="K37" i="16"/>
  <c r="J37" i="16"/>
  <c r="I37" i="16"/>
  <c r="F30" i="16"/>
  <c r="F29" i="16"/>
  <c r="E29" i="16"/>
  <c r="F28" i="16"/>
  <c r="E28" i="16"/>
  <c r="O9" i="16"/>
  <c r="P9" i="16"/>
  <c r="O10" i="16"/>
  <c r="P10" i="16"/>
  <c r="U17" i="16" l="1"/>
  <c r="V17" i="16" s="1"/>
  <c r="T18" i="16"/>
  <c r="U18" i="16"/>
  <c r="E66" i="16"/>
  <c r="L67" i="16" s="1"/>
  <c r="Q66" i="16" s="1"/>
  <c r="D38" i="16"/>
  <c r="K39" i="16" s="1"/>
  <c r="P38" i="16" s="1"/>
  <c r="D64" i="16"/>
  <c r="K65" i="16" s="1"/>
  <c r="P64" i="16" s="1"/>
  <c r="L65" i="16"/>
  <c r="Q64" i="16" s="1"/>
  <c r="D65" i="16"/>
  <c r="K66" i="16" s="1"/>
  <c r="P65" i="16" s="1"/>
  <c r="E57" i="16"/>
  <c r="L58" i="16" s="1"/>
  <c r="Q57" i="16" s="1"/>
  <c r="D56" i="16"/>
  <c r="K57" i="16" s="1"/>
  <c r="P56" i="16" s="1"/>
  <c r="D55" i="16"/>
  <c r="K56" i="16" s="1"/>
  <c r="P55" i="16" s="1"/>
  <c r="L56" i="16"/>
  <c r="Q55" i="16" s="1"/>
  <c r="I57" i="16"/>
  <c r="D46" i="16"/>
  <c r="K47" i="16" s="1"/>
  <c r="P46" i="16" s="1"/>
  <c r="D47" i="16"/>
  <c r="K48" i="16" s="1"/>
  <c r="P47" i="16" s="1"/>
  <c r="L48" i="16"/>
  <c r="Q47" i="16" s="1"/>
  <c r="I49" i="16"/>
  <c r="L47" i="16"/>
  <c r="Q46" i="16" s="1"/>
  <c r="E39" i="16"/>
  <c r="L40" i="16" s="1"/>
  <c r="Q39" i="16" s="1"/>
  <c r="D37" i="16"/>
  <c r="K38" i="16" s="1"/>
  <c r="P37" i="16" s="1"/>
  <c r="L38" i="16"/>
  <c r="Q37" i="16" s="1"/>
  <c r="I39" i="16"/>
  <c r="I11" i="16"/>
  <c r="I10" i="16"/>
  <c r="E11" i="16"/>
  <c r="D11" i="16" s="1"/>
  <c r="D10" i="16"/>
  <c r="D9" i="16"/>
  <c r="E30" i="16"/>
  <c r="L31" i="16" s="1"/>
  <c r="Q30" i="16" s="1"/>
  <c r="I30" i="16"/>
  <c r="J30" i="16"/>
  <c r="O29" i="16" s="1"/>
  <c r="L30" i="16"/>
  <c r="Q29" i="16" s="1"/>
  <c r="I31" i="16"/>
  <c r="J31" i="16"/>
  <c r="O30" i="16" s="1"/>
  <c r="K31" i="16"/>
  <c r="P30" i="16" s="1"/>
  <c r="L29" i="16"/>
  <c r="J29" i="16"/>
  <c r="O28" i="16" s="1"/>
  <c r="I29" i="16"/>
  <c r="I28" i="16"/>
  <c r="L28" i="16"/>
  <c r="K28" i="16"/>
  <c r="J28" i="16"/>
  <c r="D29" i="16"/>
  <c r="K30" i="16" s="1"/>
  <c r="P29" i="16" s="1"/>
  <c r="D28" i="16"/>
  <c r="K29" i="16" s="1"/>
  <c r="V18" i="16" l="1"/>
  <c r="T46" i="16" a="1"/>
  <c r="U46" i="16" s="1"/>
  <c r="T64" i="16" a="1"/>
  <c r="V65" i="16" s="1"/>
  <c r="T55" i="16" a="1"/>
  <c r="V56" i="16" s="1"/>
  <c r="T37" i="16" a="1"/>
  <c r="V37" i="16" s="1"/>
  <c r="V47" i="16"/>
  <c r="T9" i="16" a="1"/>
  <c r="T9" i="16" s="1"/>
  <c r="Q28" i="16"/>
  <c r="P28" i="16"/>
  <c r="U37" i="16" l="1"/>
  <c r="T47" i="16"/>
  <c r="T46" i="16"/>
  <c r="U48" i="16"/>
  <c r="U47" i="16"/>
  <c r="U57" i="16"/>
  <c r="T57" i="16"/>
  <c r="V46" i="16"/>
  <c r="W46" i="16" s="1"/>
  <c r="V48" i="16"/>
  <c r="V55" i="16"/>
  <c r="T55" i="16"/>
  <c r="T48" i="16"/>
  <c r="V57" i="16"/>
  <c r="T56" i="16"/>
  <c r="U65" i="16"/>
  <c r="V64" i="16"/>
  <c r="T65" i="16"/>
  <c r="V66" i="16"/>
  <c r="T66" i="16"/>
  <c r="U66" i="16"/>
  <c r="U64" i="16"/>
  <c r="T64" i="16"/>
  <c r="V39" i="16"/>
  <c r="T37" i="16"/>
  <c r="W37" i="16" s="1"/>
  <c r="T38" i="16"/>
  <c r="T39" i="16"/>
  <c r="T28" i="16" a="1"/>
  <c r="T29" i="16" s="1"/>
  <c r="U38" i="16"/>
  <c r="U39" i="16"/>
  <c r="U55" i="16"/>
  <c r="U56" i="16"/>
  <c r="V38" i="16"/>
  <c r="U9" i="16"/>
  <c r="V9" i="16" s="1"/>
  <c r="U10" i="16"/>
  <c r="T10" i="16"/>
  <c r="V10" i="16" s="1"/>
  <c r="AC55" i="15"/>
  <c r="W42" i="15"/>
  <c r="W34" i="15"/>
  <c r="W26" i="15"/>
  <c r="W55" i="16" l="1"/>
  <c r="W38" i="16"/>
  <c r="W48" i="16"/>
  <c r="W47" i="16"/>
  <c r="U28" i="16"/>
  <c r="V28" i="16"/>
  <c r="W65" i="16"/>
  <c r="T30" i="16"/>
  <c r="W57" i="16"/>
  <c r="V29" i="16"/>
  <c r="W56" i="16"/>
  <c r="W39" i="16"/>
  <c r="W64" i="16"/>
  <c r="W66" i="16"/>
  <c r="U29" i="16"/>
  <c r="V30" i="16"/>
  <c r="T28" i="16"/>
  <c r="U30" i="16"/>
  <c r="W21" i="15"/>
  <c r="W18" i="15"/>
  <c r="W28" i="16" l="1"/>
  <c r="W29" i="16"/>
  <c r="W30" i="16"/>
  <c r="G40" i="15"/>
  <c r="H40" i="15"/>
  <c r="O40" i="15"/>
  <c r="H46" i="15" l="1"/>
  <c r="G46" i="15"/>
  <c r="S46" i="15" s="1"/>
  <c r="H45" i="15"/>
  <c r="G45" i="15"/>
  <c r="S45" i="15" s="1"/>
  <c r="O44" i="15"/>
  <c r="H44" i="15"/>
  <c r="G44" i="15"/>
  <c r="S44" i="15" s="1"/>
  <c r="V47" i="15" s="1"/>
  <c r="W47" i="15" s="1"/>
  <c r="H43" i="15"/>
  <c r="G43" i="15"/>
  <c r="H42" i="15"/>
  <c r="G42" i="15"/>
  <c r="S42" i="15" s="1"/>
  <c r="V31" i="15" s="1"/>
  <c r="W31" i="15" s="1"/>
  <c r="H41" i="15"/>
  <c r="L43" i="15" s="1"/>
  <c r="G41" i="15"/>
  <c r="H37" i="15"/>
  <c r="G37" i="15"/>
  <c r="H36" i="15"/>
  <c r="G36" i="15"/>
  <c r="O35" i="15"/>
  <c r="H35" i="15"/>
  <c r="G35" i="15"/>
  <c r="H34" i="15"/>
  <c r="G34" i="15"/>
  <c r="H33" i="15"/>
  <c r="G33" i="15"/>
  <c r="H32" i="15"/>
  <c r="G32" i="15"/>
  <c r="H31" i="15"/>
  <c r="G31" i="15"/>
  <c r="H28" i="15"/>
  <c r="G28" i="15"/>
  <c r="H27" i="15"/>
  <c r="G27" i="15"/>
  <c r="O26" i="15"/>
  <c r="H26" i="15"/>
  <c r="G26" i="15"/>
  <c r="H25" i="15"/>
  <c r="G25" i="15"/>
  <c r="H24" i="15"/>
  <c r="G24" i="15"/>
  <c r="H23" i="15"/>
  <c r="G23" i="15"/>
  <c r="H22" i="15"/>
  <c r="G22" i="15"/>
  <c r="S31" i="15" s="1"/>
  <c r="H19" i="15"/>
  <c r="G19" i="15"/>
  <c r="H18" i="15"/>
  <c r="G18" i="15"/>
  <c r="O17" i="15"/>
  <c r="H17" i="15"/>
  <c r="G17" i="15"/>
  <c r="H16" i="15"/>
  <c r="G16" i="15"/>
  <c r="H15" i="15"/>
  <c r="G15" i="15"/>
  <c r="H14" i="15"/>
  <c r="G14" i="15"/>
  <c r="H13" i="15"/>
  <c r="G13" i="15"/>
  <c r="AE18" i="15"/>
  <c r="H10" i="15"/>
  <c r="G10" i="15"/>
  <c r="S19" i="15" s="1"/>
  <c r="W15" i="15"/>
  <c r="H9" i="15"/>
  <c r="G9" i="15"/>
  <c r="S18" i="15" s="1"/>
  <c r="W14" i="15"/>
  <c r="Y13" i="15"/>
  <c r="Y15" i="15" s="1"/>
  <c r="AA14" i="15" s="1"/>
  <c r="W13" i="15"/>
  <c r="O8" i="15"/>
  <c r="H8" i="15"/>
  <c r="G8" i="15"/>
  <c r="S17" i="15" s="1"/>
  <c r="H7" i="15"/>
  <c r="G7" i="15"/>
  <c r="S16" i="15" s="1"/>
  <c r="H6" i="15"/>
  <c r="G6" i="15"/>
  <c r="S15" i="15" s="1"/>
  <c r="H5" i="15"/>
  <c r="G5" i="15"/>
  <c r="S14" i="15" s="1"/>
  <c r="W4" i="15"/>
  <c r="H4" i="15"/>
  <c r="G4" i="15"/>
  <c r="S28" i="15" l="1"/>
  <c r="S37" i="15"/>
  <c r="S23" i="15"/>
  <c r="S32" i="15"/>
  <c r="S27" i="15"/>
  <c r="S36" i="15"/>
  <c r="S25" i="15"/>
  <c r="S34" i="15"/>
  <c r="S13" i="15"/>
  <c r="Z13" i="15"/>
  <c r="AA13" i="15" s="1"/>
  <c r="AA15" i="15" s="1"/>
  <c r="S24" i="15"/>
  <c r="S33" i="15"/>
  <c r="S26" i="15"/>
  <c r="S35" i="15"/>
  <c r="J35" i="15"/>
  <c r="L16" i="15"/>
  <c r="K42" i="15"/>
  <c r="L15" i="15"/>
  <c r="J17" i="15"/>
  <c r="J23" i="15"/>
  <c r="S40" i="15"/>
  <c r="V9" i="15" s="1"/>
  <c r="W9" i="15" s="1"/>
  <c r="S43" i="15"/>
  <c r="V39" i="15" s="1"/>
  <c r="W39" i="15" s="1"/>
  <c r="J44" i="15"/>
  <c r="M44" i="15"/>
  <c r="I25" i="15"/>
  <c r="I43" i="15"/>
  <c r="S22" i="15"/>
  <c r="V8" i="15" s="1"/>
  <c r="L17" i="15"/>
  <c r="N25" i="15"/>
  <c r="S41" i="15"/>
  <c r="V23" i="15" s="1"/>
  <c r="W23" i="15" s="1"/>
  <c r="AC18" i="15" s="1"/>
  <c r="AC56" i="15" s="1"/>
  <c r="AD56" i="15" s="1"/>
  <c r="S5" i="15"/>
  <c r="J25" i="15"/>
  <c r="N34" i="15"/>
  <c r="I44" i="15"/>
  <c r="S7" i="15"/>
  <c r="J8" i="15"/>
  <c r="J26" i="15"/>
  <c r="I42" i="15"/>
  <c r="S9" i="15"/>
  <c r="J7" i="15"/>
  <c r="K15" i="15"/>
  <c r="K16" i="15"/>
  <c r="I15" i="15"/>
  <c r="K44" i="15"/>
  <c r="I17" i="15"/>
  <c r="K17" i="15"/>
  <c r="M17" i="15"/>
  <c r="L24" i="15"/>
  <c r="M25" i="15"/>
  <c r="I41" i="15"/>
  <c r="K6" i="15"/>
  <c r="J16" i="15"/>
  <c r="L35" i="15"/>
  <c r="J34" i="15"/>
  <c r="S10" i="15"/>
  <c r="I34" i="15"/>
  <c r="M7" i="15"/>
  <c r="I5" i="15"/>
  <c r="N7" i="15"/>
  <c r="J5" i="15"/>
  <c r="L6" i="15"/>
  <c r="S4" i="15"/>
  <c r="N8" i="15"/>
  <c r="J6" i="15"/>
  <c r="S8" i="15"/>
  <c r="I7" i="15"/>
  <c r="S6" i="15"/>
  <c r="K8" i="15"/>
  <c r="J14" i="15"/>
  <c r="N16" i="15"/>
  <c r="N26" i="15"/>
  <c r="L26" i="15"/>
  <c r="M35" i="15"/>
  <c r="K33" i="15"/>
  <c r="K35" i="15"/>
  <c r="L34" i="15"/>
  <c r="N35" i="15"/>
  <c r="J33" i="15"/>
  <c r="J43" i="15"/>
  <c r="N43" i="15"/>
  <c r="N44" i="15"/>
  <c r="J42" i="15"/>
  <c r="I32" i="15"/>
  <c r="M34" i="15"/>
  <c r="I35" i="15"/>
  <c r="M8" i="15"/>
  <c r="I6" i="15"/>
  <c r="K7" i="15"/>
  <c r="L7" i="15"/>
  <c r="J32" i="15"/>
  <c r="I14" i="15"/>
  <c r="I16" i="15"/>
  <c r="M16" i="15"/>
  <c r="I23" i="15"/>
  <c r="K24" i="15"/>
  <c r="L25" i="15"/>
  <c r="K26" i="15"/>
  <c r="L42" i="15"/>
  <c r="K43" i="15"/>
  <c r="L44" i="15"/>
  <c r="L8" i="15"/>
  <c r="J15" i="15"/>
  <c r="N17" i="15"/>
  <c r="I24" i="15"/>
  <c r="I26" i="15"/>
  <c r="M26" i="15"/>
  <c r="L33" i="15"/>
  <c r="K34" i="15"/>
  <c r="M43" i="15"/>
  <c r="I8" i="15"/>
  <c r="J24" i="15"/>
  <c r="K25" i="15"/>
  <c r="I33" i="15"/>
  <c r="J41" i="15"/>
  <c r="G12" i="12"/>
  <c r="B10" i="12" s="1"/>
  <c r="O7" i="15" s="1"/>
  <c r="H12" i="12"/>
  <c r="G23" i="12"/>
  <c r="B21" i="12" s="1"/>
  <c r="O16" i="15" s="1"/>
  <c r="H23" i="12"/>
  <c r="G34" i="12"/>
  <c r="B32" i="12" s="1"/>
  <c r="O25" i="15" s="1"/>
  <c r="H34" i="12"/>
  <c r="G45" i="12"/>
  <c r="B43" i="12" s="1"/>
  <c r="O34" i="15" s="1"/>
  <c r="H45" i="12"/>
  <c r="G56" i="12"/>
  <c r="B54" i="12" s="1"/>
  <c r="O43" i="15" s="1"/>
  <c r="H56" i="12"/>
  <c r="V28" i="15" l="1"/>
  <c r="W28" i="15" s="1"/>
  <c r="V27" i="15"/>
  <c r="V35" i="15"/>
  <c r="V36" i="15"/>
  <c r="W36" i="15" s="1"/>
  <c r="V19" i="15"/>
  <c r="V20" i="15"/>
  <c r="W20" i="15" s="1"/>
  <c r="V30" i="15"/>
  <c r="W30" i="15" s="1"/>
  <c r="V29" i="15"/>
  <c r="W29" i="15" s="1"/>
  <c r="AC26" i="15" s="1"/>
  <c r="AC57" i="15" s="1"/>
  <c r="V38" i="15"/>
  <c r="W38" i="15" s="1"/>
  <c r="V37" i="15"/>
  <c r="W37" i="15" s="1"/>
  <c r="AC34" i="15" s="1"/>
  <c r="AC58" i="15" s="1"/>
  <c r="V22" i="15"/>
  <c r="W22" i="15" s="1"/>
  <c r="V43" i="15"/>
  <c r="V44" i="15"/>
  <c r="W44" i="15" s="1"/>
  <c r="V46" i="15"/>
  <c r="W46" i="15" s="1"/>
  <c r="V45" i="15"/>
  <c r="W45" i="15" s="1"/>
  <c r="AC42" i="15" s="1"/>
  <c r="AC59" i="15" s="1"/>
  <c r="V7" i="15"/>
  <c r="AE23" i="15" s="1"/>
  <c r="AE24" i="15"/>
  <c r="W8" i="15"/>
  <c r="Z5" i="15" s="1"/>
  <c r="Y5" i="15"/>
  <c r="V6" i="15"/>
  <c r="V5" i="15"/>
  <c r="G32" i="12"/>
  <c r="B30" i="12" s="1"/>
  <c r="O24" i="15" s="1"/>
  <c r="H32" i="12"/>
  <c r="J34" i="12" s="1"/>
  <c r="G43" i="12"/>
  <c r="B41" i="12" s="1"/>
  <c r="O33" i="15" s="1"/>
  <c r="H43" i="12"/>
  <c r="J45" i="12" s="1"/>
  <c r="G21" i="12"/>
  <c r="B19" i="12" s="1"/>
  <c r="O15" i="15" s="1"/>
  <c r="H21" i="12"/>
  <c r="J23" i="12" s="1"/>
  <c r="G54" i="12"/>
  <c r="B52" i="12" s="1"/>
  <c r="O42" i="15" s="1"/>
  <c r="H54" i="12"/>
  <c r="J56" i="12" s="1"/>
  <c r="H10" i="12"/>
  <c r="J12" i="12" s="1"/>
  <c r="G10" i="12"/>
  <c r="B8" i="12" s="1"/>
  <c r="O6" i="15" s="1"/>
  <c r="W43" i="15" l="1"/>
  <c r="Z42" i="15"/>
  <c r="AC52" i="15" s="1"/>
  <c r="AD57" i="15"/>
  <c r="AE57" i="15"/>
  <c r="AG59" i="15"/>
  <c r="AF59" i="15"/>
  <c r="AE59" i="15"/>
  <c r="AD59" i="15"/>
  <c r="W35" i="15"/>
  <c r="Z34" i="15"/>
  <c r="AC51" i="15" s="1"/>
  <c r="AF58" i="15"/>
  <c r="AE58" i="15"/>
  <c r="AD58" i="15"/>
  <c r="W27" i="15"/>
  <c r="Z26" i="15"/>
  <c r="AC50" i="15" s="1"/>
  <c r="W19" i="15"/>
  <c r="Z18" i="15"/>
  <c r="AC49" i="15" s="1"/>
  <c r="Z4" i="15"/>
  <c r="AC48" i="15" s="1"/>
  <c r="Y4" i="15"/>
  <c r="W7" i="15"/>
  <c r="Z10" i="15" s="1"/>
  <c r="Y6" i="15"/>
  <c r="W5" i="15"/>
  <c r="Z6" i="15" s="1"/>
  <c r="Y7" i="15"/>
  <c r="W6" i="15"/>
  <c r="Z7" i="15" s="1"/>
  <c r="G19" i="12"/>
  <c r="H19" i="12"/>
  <c r="G30" i="12"/>
  <c r="H30" i="12"/>
  <c r="G52" i="12"/>
  <c r="H52" i="12"/>
  <c r="G41" i="12"/>
  <c r="H41" i="12"/>
  <c r="G8" i="12"/>
  <c r="H8" i="12"/>
  <c r="AD50" i="15" l="1"/>
  <c r="AD51" i="15"/>
  <c r="AE51" i="15"/>
  <c r="AD52" i="15"/>
  <c r="AE52" i="15"/>
  <c r="AF52" i="15"/>
  <c r="AE50" i="15"/>
  <c r="AF51" i="15"/>
  <c r="AD49" i="15"/>
  <c r="AG52" i="15"/>
  <c r="Y8" i="15"/>
  <c r="AA5" i="15" s="1"/>
  <c r="AB18" i="15"/>
  <c r="K45" i="12"/>
  <c r="B39" i="12"/>
  <c r="O32" i="15" s="1"/>
  <c r="K12" i="12"/>
  <c r="B6" i="12"/>
  <c r="O5" i="15" s="1"/>
  <c r="K56" i="12"/>
  <c r="B50" i="12"/>
  <c r="O41" i="15" s="1"/>
  <c r="K23" i="12"/>
  <c r="B17" i="12"/>
  <c r="O14" i="15" s="1"/>
  <c r="J43" i="12"/>
  <c r="L45" i="12"/>
  <c r="J32" i="12"/>
  <c r="L34" i="12"/>
  <c r="K34" i="12"/>
  <c r="B28" i="12"/>
  <c r="O23" i="15" s="1"/>
  <c r="J10" i="12"/>
  <c r="L12" i="12"/>
  <c r="J54" i="12"/>
  <c r="L56" i="12"/>
  <c r="J21" i="12"/>
  <c r="L23" i="12"/>
  <c r="AA6" i="15" l="1"/>
  <c r="AA4" i="15"/>
  <c r="AA7" i="15"/>
  <c r="G17" i="12"/>
  <c r="H17" i="12"/>
  <c r="G6" i="12"/>
  <c r="H6" i="12"/>
  <c r="G28" i="12"/>
  <c r="H28" i="12"/>
  <c r="G50" i="12"/>
  <c r="H50" i="12"/>
  <c r="G39" i="12"/>
  <c r="H39" i="12"/>
  <c r="AA8" i="15" l="1"/>
  <c r="L54" i="12"/>
  <c r="N56" i="12"/>
  <c r="J52" i="12"/>
  <c r="J8" i="12"/>
  <c r="N12" i="12"/>
  <c r="L10" i="12"/>
  <c r="B48" i="12"/>
  <c r="K54" i="12"/>
  <c r="M56" i="12"/>
  <c r="B4" i="12"/>
  <c r="O4" i="15" s="1"/>
  <c r="K10" i="12"/>
  <c r="M12" i="12"/>
  <c r="J41" i="12"/>
  <c r="N45" i="12"/>
  <c r="L43" i="12"/>
  <c r="L32" i="12"/>
  <c r="N34" i="12"/>
  <c r="J30" i="12"/>
  <c r="L21" i="12"/>
  <c r="N23" i="12"/>
  <c r="J19" i="12"/>
  <c r="B37" i="12"/>
  <c r="O31" i="15" s="1"/>
  <c r="K43" i="12"/>
  <c r="M45" i="12"/>
  <c r="B26" i="12"/>
  <c r="O22" i="15" s="1"/>
  <c r="K32" i="12"/>
  <c r="M34" i="12"/>
  <c r="B15" i="12"/>
  <c r="O13" i="15" s="1"/>
  <c r="M23" i="12"/>
  <c r="K21" i="12"/>
  <c r="G15" i="12" l="1"/>
  <c r="H15" i="12"/>
  <c r="H37" i="12"/>
  <c r="G37" i="12"/>
  <c r="G4" i="12"/>
  <c r="H4" i="12"/>
  <c r="H48" i="12"/>
  <c r="G48" i="12"/>
  <c r="H26" i="12"/>
  <c r="G26" i="12"/>
  <c r="L30" i="12" l="1"/>
  <c r="N32" i="12"/>
  <c r="J28" i="12"/>
  <c r="K8" i="12"/>
  <c r="M10" i="12"/>
  <c r="K19" i="12"/>
  <c r="M21" i="12"/>
  <c r="K52" i="12"/>
  <c r="M54" i="12"/>
  <c r="K41" i="12"/>
  <c r="M43" i="12"/>
  <c r="L52" i="12"/>
  <c r="N54" i="12"/>
  <c r="J50" i="12"/>
  <c r="L41" i="12"/>
  <c r="N43" i="12"/>
  <c r="J39" i="12"/>
  <c r="K30" i="12"/>
  <c r="M32" i="12"/>
  <c r="L8" i="12"/>
  <c r="N10" i="12"/>
  <c r="J6" i="12"/>
  <c r="L19" i="12"/>
  <c r="N21" i="12"/>
  <c r="J17" i="12"/>
  <c r="S34" i="11" l="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3" i="11"/>
  <c r="M30" i="11"/>
  <c r="L30" i="11"/>
  <c r="K30" i="11"/>
  <c r="J30" i="11"/>
  <c r="I30" i="11"/>
  <c r="H30" i="11"/>
  <c r="G30" i="11"/>
  <c r="F30" i="11"/>
  <c r="E30" i="11"/>
  <c r="D30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3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3" i="11"/>
  <c r="U10" i="11"/>
  <c r="T10" i="11"/>
  <c r="S10" i="11"/>
  <c r="R10" i="11"/>
  <c r="Q10" i="11"/>
  <c r="P10" i="11"/>
  <c r="O10" i="11"/>
  <c r="N10" i="11"/>
  <c r="M10" i="11"/>
  <c r="H10" i="11"/>
  <c r="G10" i="11"/>
  <c r="F10" i="11"/>
  <c r="E10" i="11"/>
  <c r="D10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5" i="11"/>
  <c r="X2" i="11"/>
  <c r="W2" i="11"/>
  <c r="V2" i="11"/>
  <c r="U2" i="11"/>
  <c r="T2" i="11"/>
  <c r="S2" i="11"/>
  <c r="R2" i="11"/>
  <c r="Q2" i="11"/>
  <c r="H2" i="11"/>
  <c r="G2" i="11"/>
  <c r="F2" i="11"/>
  <c r="E2" i="11"/>
  <c r="D2" i="11"/>
  <c r="C24" i="11" l="1"/>
  <c r="C34" i="11"/>
  <c r="C6" i="11"/>
  <c r="C14" i="11"/>
  <c r="O7" i="11" l="1"/>
  <c r="O2" i="11" s="1"/>
  <c r="I15" i="11"/>
  <c r="I10" i="11" s="1"/>
  <c r="AD2" i="11"/>
  <c r="M7" i="11" l="1"/>
  <c r="M2" i="11" s="1"/>
  <c r="P7" i="11"/>
  <c r="P2" i="11" s="1"/>
  <c r="O35" i="11"/>
  <c r="O30" i="11" s="1"/>
  <c r="K15" i="11"/>
  <c r="K10" i="11" s="1"/>
  <c r="L15" i="11"/>
  <c r="L10" i="11" s="1"/>
  <c r="N7" i="11"/>
  <c r="N2" i="11" s="1"/>
  <c r="AD20" i="11"/>
  <c r="N35" i="11"/>
  <c r="N30" i="11" s="1"/>
  <c r="J15" i="11"/>
  <c r="J10" i="11" s="1"/>
  <c r="R35" i="11"/>
  <c r="R30" i="11" s="1"/>
  <c r="I7" i="11"/>
  <c r="I2" i="11" s="1"/>
  <c r="T25" i="11"/>
  <c r="T20" i="11" s="1"/>
  <c r="W15" i="11"/>
  <c r="W10" i="11" s="1"/>
  <c r="U25" i="11"/>
  <c r="U20" i="11" s="1"/>
  <c r="L7" i="11"/>
  <c r="L2" i="11" s="1"/>
  <c r="K7" i="11"/>
  <c r="K2" i="11" s="1"/>
  <c r="S35" i="11"/>
  <c r="S30" i="11" s="1"/>
  <c r="V15" i="11"/>
  <c r="V10" i="11" s="1"/>
  <c r="J7" i="11"/>
  <c r="J2" i="11" s="1"/>
  <c r="R25" i="11"/>
  <c r="R20" i="11" s="1"/>
  <c r="AD10" i="11"/>
  <c r="Q35" i="11"/>
  <c r="Q30" i="11" s="1"/>
  <c r="P35" i="11"/>
  <c r="P30" i="11" s="1"/>
  <c r="S25" i="11"/>
  <c r="S20" i="11" s="1"/>
  <c r="AB10" i="11" l="1"/>
  <c r="AB30" i="11"/>
  <c r="AC30" i="11" s="1"/>
  <c r="AB2" i="11"/>
  <c r="AB20" i="11"/>
  <c r="AC20" i="11" l="1"/>
  <c r="AC10" i="11"/>
  <c r="AC2" i="11"/>
</calcChain>
</file>

<file path=xl/sharedStrings.xml><?xml version="1.0" encoding="utf-8"?>
<sst xmlns="http://schemas.openxmlformats.org/spreadsheetml/2006/main" count="741" uniqueCount="115">
  <si>
    <t>시즌 5</t>
    <phoneticPr fontId="2" type="noConversion"/>
  </si>
  <si>
    <t>갤럭시</t>
    <phoneticPr fontId="2" type="noConversion"/>
  </si>
  <si>
    <t>탄생석</t>
    <phoneticPr fontId="2" type="noConversion"/>
  </si>
  <si>
    <t>블루오션 몬스터</t>
    <phoneticPr fontId="2" type="noConversion"/>
  </si>
  <si>
    <t>버프 4</t>
    <phoneticPr fontId="2" type="noConversion"/>
  </si>
  <si>
    <t>버프 3</t>
    <phoneticPr fontId="2" type="noConversion"/>
  </si>
  <si>
    <t>버프 2</t>
    <phoneticPr fontId="2" type="noConversion"/>
  </si>
  <si>
    <t>버프 1</t>
    <phoneticPr fontId="2" type="noConversion"/>
  </si>
  <si>
    <t>블루오션</t>
    <phoneticPr fontId="2" type="noConversion"/>
  </si>
  <si>
    <t>D-Seed</t>
    <phoneticPr fontId="2" type="noConversion"/>
  </si>
  <si>
    <t>D-Plant</t>
  </si>
  <si>
    <t>D-Plant</t>
    <phoneticPr fontId="2" type="noConversion"/>
  </si>
  <si>
    <t>Buff</t>
    <phoneticPr fontId="2" type="noConversion"/>
  </si>
  <si>
    <t>Lucky</t>
    <phoneticPr fontId="2" type="noConversion"/>
  </si>
  <si>
    <t>S5 Seed</t>
    <phoneticPr fontId="2" type="noConversion"/>
  </si>
  <si>
    <t>S5 Plant</t>
    <phoneticPr fontId="2" type="noConversion"/>
  </si>
  <si>
    <t>Blue</t>
    <phoneticPr fontId="2" type="noConversion"/>
  </si>
  <si>
    <t>Galaxy</t>
    <phoneticPr fontId="2" type="noConversion"/>
  </si>
  <si>
    <t>Birth</t>
    <phoneticPr fontId="2" type="noConversion"/>
  </si>
  <si>
    <t>메르헨 -&gt; 스페셜 페어리</t>
    <phoneticPr fontId="2" type="noConversion"/>
  </si>
  <si>
    <t>sum D</t>
    <phoneticPr fontId="2" type="noConversion"/>
  </si>
  <si>
    <t>sum S5</t>
    <phoneticPr fontId="2" type="noConversion"/>
  </si>
  <si>
    <t>메르헨 -&gt; 스페셜 페어리 +</t>
    <phoneticPr fontId="2" type="noConversion"/>
  </si>
  <si>
    <t>시즌5</t>
    <phoneticPr fontId="2" type="noConversion"/>
  </si>
  <si>
    <t>D n+1</t>
  </si>
  <si>
    <t>S5 n+1</t>
  </si>
  <si>
    <t>D n+2</t>
  </si>
  <si>
    <t>S5 n+2</t>
  </si>
  <si>
    <t>D n+3</t>
    <phoneticPr fontId="2" type="noConversion"/>
  </si>
  <si>
    <t>S5 n+3</t>
    <phoneticPr fontId="2" type="noConversion"/>
  </si>
  <si>
    <t>체인저</t>
    <phoneticPr fontId="2" type="noConversion"/>
  </si>
  <si>
    <t>개수</t>
    <phoneticPr fontId="2" type="noConversion"/>
  </si>
  <si>
    <t>기대값</t>
    <phoneticPr fontId="2" type="noConversion"/>
  </si>
  <si>
    <t>가중치</t>
    <phoneticPr fontId="2" type="noConversion"/>
  </si>
  <si>
    <t>가중치 계산</t>
    <phoneticPr fontId="2" type="noConversion"/>
  </si>
  <si>
    <t>종류</t>
    <phoneticPr fontId="2" type="noConversion"/>
  </si>
  <si>
    <t>자신보다 상위가 최소 해당 정도의 확률 장점을 가진다.</t>
    <phoneticPr fontId="2" type="noConversion"/>
  </si>
  <si>
    <t>메르헨 -&gt; 스페셜 페어리+</t>
    <phoneticPr fontId="2" type="noConversion"/>
  </si>
  <si>
    <t>스페셜 -&gt; 스페셜 페어리+</t>
    <phoneticPr fontId="2" type="noConversion"/>
  </si>
  <si>
    <t>스페셜 -&gt; 스페셜 페어리 +</t>
    <phoneticPr fontId="2" type="noConversion"/>
  </si>
  <si>
    <t>페어리 -&gt; 스페셜 페어리</t>
    <phoneticPr fontId="2" type="noConversion"/>
  </si>
  <si>
    <t>페어리 -&gt; 스페셜 페어리 +</t>
    <phoneticPr fontId="2" type="noConversion"/>
  </si>
  <si>
    <t>메 -&gt; 스페+</t>
  </si>
  <si>
    <t>페 -&gt; 스페+</t>
  </si>
  <si>
    <t>메 -&gt; 페</t>
  </si>
  <si>
    <t>메 -&gt; 스페</t>
  </si>
  <si>
    <t>페 -&gt; 스페</t>
  </si>
  <si>
    <t>스페 -&gt; 스페+</t>
  </si>
  <si>
    <t>메-&gt;스페</t>
    <phoneticPr fontId="2" type="noConversion"/>
  </si>
  <si>
    <t>메-&gt;스페+</t>
    <phoneticPr fontId="2" type="noConversion"/>
  </si>
  <si>
    <t>페 -&gt; 스페</t>
    <phoneticPr fontId="2" type="noConversion"/>
  </si>
  <si>
    <t>페-&gt;스페+</t>
    <phoneticPr fontId="2" type="noConversion"/>
  </si>
  <si>
    <t>스페-&gt;스페+</t>
    <phoneticPr fontId="2" type="noConversion"/>
  </si>
  <si>
    <t>메 페 스페 스페+</t>
    <phoneticPr fontId="2" type="noConversion"/>
  </si>
  <si>
    <t>메 페 스페+</t>
    <phoneticPr fontId="2" type="noConversion"/>
  </si>
  <si>
    <t>메 스페+</t>
    <phoneticPr fontId="2" type="noConversion"/>
  </si>
  <si>
    <t>메 스페 스페+</t>
    <phoneticPr fontId="2" type="noConversion"/>
  </si>
  <si>
    <t>카 -&gt; 홀</t>
    <phoneticPr fontId="2" type="noConversion"/>
  </si>
  <si>
    <t>카 -&gt; 스홀</t>
    <phoneticPr fontId="2" type="noConversion"/>
  </si>
  <si>
    <t>홀 -&gt; 스홀</t>
    <phoneticPr fontId="2" type="noConversion"/>
  </si>
  <si>
    <t>카 홀 스홀</t>
    <phoneticPr fontId="2" type="noConversion"/>
  </si>
  <si>
    <t>카 스홀</t>
    <phoneticPr fontId="2" type="noConversion"/>
  </si>
  <si>
    <t>메 실패</t>
    <phoneticPr fontId="2" type="noConversion"/>
  </si>
  <si>
    <t>페 실패</t>
    <phoneticPr fontId="2" type="noConversion"/>
  </si>
  <si>
    <t>스페 실패</t>
    <phoneticPr fontId="2" type="noConversion"/>
  </si>
  <si>
    <t>필요 개수</t>
    <phoneticPr fontId="2" type="noConversion"/>
  </si>
  <si>
    <t>최소한 이것만큼은 있어야 할 수 있음</t>
    <phoneticPr fontId="2" type="noConversion"/>
  </si>
  <si>
    <t>평균값</t>
    <phoneticPr fontId="2" type="noConversion"/>
  </si>
  <si>
    <t>D-Seed</t>
  </si>
  <si>
    <t>S5 Seed</t>
  </si>
  <si>
    <t>Blue</t>
  </si>
  <si>
    <t>Galaxy</t>
  </si>
  <si>
    <t>Birth</t>
  </si>
  <si>
    <t>PieceB</t>
  </si>
  <si>
    <t>PieceC</t>
  </si>
  <si>
    <t>가데이터 수치</t>
    <phoneticPr fontId="2" type="noConversion"/>
  </si>
  <si>
    <t>S5</t>
    <phoneticPr fontId="2" type="noConversion"/>
  </si>
  <si>
    <t>D</t>
    <phoneticPr fontId="2" type="noConversion"/>
  </si>
  <si>
    <t>블루</t>
    <phoneticPr fontId="2" type="noConversion"/>
  </si>
  <si>
    <t>카드</t>
    <phoneticPr fontId="2" type="noConversion"/>
  </si>
  <si>
    <t>탄생석</t>
    <phoneticPr fontId="2" type="noConversion"/>
  </si>
  <si>
    <t>그달의 씨앗</t>
    <phoneticPr fontId="2" type="noConversion"/>
  </si>
  <si>
    <t>시즌 5</t>
    <phoneticPr fontId="2" type="noConversion"/>
  </si>
  <si>
    <t>블루오션</t>
    <phoneticPr fontId="2" type="noConversion"/>
  </si>
  <si>
    <t>갤럭시</t>
    <phoneticPr fontId="2" type="noConversion"/>
  </si>
  <si>
    <t>메</t>
    <phoneticPr fontId="2" type="noConversion"/>
  </si>
  <si>
    <t>페</t>
    <phoneticPr fontId="2" type="noConversion"/>
  </si>
  <si>
    <t>스페</t>
    <phoneticPr fontId="2" type="noConversion"/>
  </si>
  <si>
    <t>스페+</t>
    <phoneticPr fontId="2" type="noConversion"/>
  </si>
  <si>
    <t>페</t>
    <phoneticPr fontId="2" type="noConversion"/>
  </si>
  <si>
    <t>스페 +</t>
    <phoneticPr fontId="2" type="noConversion"/>
  </si>
  <si>
    <t>메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</si>
  <si>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</si>
  <si>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</si>
  <si>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</si>
  <si>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탄</t>
    <phoneticPr fontId="2" type="noConversion"/>
  </si>
  <si>
    <t>행</t>
    <phoneticPr fontId="2" type="noConversion"/>
  </si>
  <si>
    <t>그달의 씨앗</t>
    <phoneticPr fontId="2" type="noConversion"/>
  </si>
  <si>
    <t>기본 행렬</t>
    <phoneticPr fontId="2" type="noConversion"/>
  </si>
  <si>
    <t>I-Q</t>
    <phoneticPr fontId="2" type="noConversion"/>
  </si>
  <si>
    <t>스페</t>
    <phoneticPr fontId="2" type="noConversion"/>
  </si>
  <si>
    <t>스페+</t>
    <phoneticPr fontId="2" type="noConversion"/>
  </si>
  <si>
    <t>총합</t>
    <phoneticPr fontId="2" type="noConversion"/>
  </si>
  <si>
    <t>홈가든 시즌 5 이전의 경우</t>
    <phoneticPr fontId="2" type="noConversion"/>
  </si>
  <si>
    <t>행렬 변환</t>
    <phoneticPr fontId="2" type="noConversion"/>
  </si>
  <si>
    <t>(I-Q)-1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</si>
  <si>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</si>
  <si>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</si>
  <si>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</si>
  <si>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그달의 씨앗이 아닐 경우</t>
    <phoneticPr fontId="2" type="noConversion"/>
  </si>
  <si>
    <t>홈가든 시즌 5</t>
    <phoneticPr fontId="2" type="noConversion"/>
  </si>
  <si>
    <t>시즌5 씨앗</t>
    <phoneticPr fontId="2" type="noConversion"/>
  </si>
  <si>
    <t>블루오션/몬스터 씨앗</t>
    <phoneticPr fontId="2" type="noConversion"/>
  </si>
  <si>
    <t>갤럭시 씨앗</t>
    <phoneticPr fontId="2" type="noConversion"/>
  </si>
  <si>
    <t>탄생석 씨앗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</si>
</sst>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%"/>
    <numFmt numFmtId="177" formatCode="0.0000_);[Red]\(0.0000\)"/>
    <numFmt numFmtId="178" formatCode="0.0000"/>
    <numFmt numFmtId="179" formatCode="0.000000%"/>
    <numFmt numFmtId="180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10" fontId="4" fillId="0" borderId="1" xfId="1" applyNumberFormat="1" applyFont="1" applyBorder="1">
      <alignment vertical="center"/>
    </xf>
    <xf numFmtId="10" fontId="4" fillId="0" borderId="2" xfId="1" applyNumberFormat="1" applyFont="1" applyBorder="1">
      <alignment vertical="center"/>
    </xf>
    <xf numFmtId="10" fontId="4" fillId="0" borderId="6" xfId="1" applyNumberFormat="1" applyFont="1" applyBorder="1">
      <alignment vertical="center"/>
    </xf>
    <xf numFmtId="10" fontId="4" fillId="0" borderId="7" xfId="1" applyNumberFormat="1" applyFont="1" applyBorder="1">
      <alignment vertical="center"/>
    </xf>
    <xf numFmtId="176" fontId="4" fillId="0" borderId="6" xfId="1" applyNumberFormat="1" applyFont="1" applyBorder="1">
      <alignment vertical="center"/>
    </xf>
    <xf numFmtId="0" fontId="4" fillId="8" borderId="6" xfId="0" applyFont="1" applyFill="1" applyBorder="1">
      <alignment vertical="center"/>
    </xf>
    <xf numFmtId="10" fontId="4" fillId="0" borderId="8" xfId="1" applyNumberFormat="1" applyFont="1" applyBorder="1">
      <alignment vertical="center"/>
    </xf>
    <xf numFmtId="0" fontId="4" fillId="6" borderId="0" xfId="0" applyFont="1" applyFill="1">
      <alignment vertical="center"/>
    </xf>
    <xf numFmtId="0" fontId="5" fillId="6" borderId="0" xfId="0" applyFont="1" applyFill="1" applyAlignment="1">
      <alignment vertical="center"/>
    </xf>
    <xf numFmtId="10" fontId="6" fillId="0" borderId="6" xfId="1" applyNumberFormat="1" applyFont="1" applyBorder="1">
      <alignment vertical="center"/>
    </xf>
    <xf numFmtId="10" fontId="6" fillId="0" borderId="7" xfId="1" applyNumberFormat="1" applyFont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7" borderId="11" xfId="0" applyFont="1" applyFill="1" applyBorder="1">
      <alignment vertical="center"/>
    </xf>
    <xf numFmtId="2" fontId="4" fillId="0" borderId="10" xfId="1" applyNumberFormat="1" applyFont="1" applyBorder="1">
      <alignment vertical="center"/>
    </xf>
    <xf numFmtId="0" fontId="4" fillId="9" borderId="11" xfId="0" applyFont="1" applyFill="1" applyBorder="1">
      <alignment vertical="center"/>
    </xf>
    <xf numFmtId="10" fontId="6" fillId="9" borderId="10" xfId="1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2" fontId="4" fillId="10" borderId="10" xfId="1" applyNumberFormat="1" applyFont="1" applyFill="1" applyBorder="1">
      <alignment vertical="center"/>
    </xf>
    <xf numFmtId="0" fontId="4" fillId="9" borderId="12" xfId="0" applyFont="1" applyFill="1" applyBorder="1">
      <alignment vertical="center"/>
    </xf>
    <xf numFmtId="10" fontId="6" fillId="9" borderId="3" xfId="1" applyNumberFormat="1" applyFont="1" applyFill="1" applyBorder="1">
      <alignment vertical="center"/>
    </xf>
    <xf numFmtId="0" fontId="4" fillId="7" borderId="12" xfId="0" applyFont="1" applyFill="1" applyBorder="1">
      <alignment vertical="center"/>
    </xf>
    <xf numFmtId="2" fontId="4" fillId="0" borderId="3" xfId="1" applyNumberFormat="1" applyFont="1" applyBorder="1">
      <alignment vertical="center"/>
    </xf>
    <xf numFmtId="0" fontId="4" fillId="8" borderId="12" xfId="0" applyFont="1" applyFill="1" applyBorder="1">
      <alignment vertical="center"/>
    </xf>
    <xf numFmtId="0" fontId="4" fillId="9" borderId="9" xfId="0" applyFont="1" applyFill="1" applyBorder="1">
      <alignment vertical="center"/>
    </xf>
    <xf numFmtId="10" fontId="6" fillId="9" borderId="2" xfId="1" applyNumberFormat="1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2" fontId="7" fillId="0" borderId="10" xfId="1" applyNumberFormat="1" applyFont="1" applyBorder="1">
      <alignment vertical="center"/>
    </xf>
    <xf numFmtId="2" fontId="7" fillId="0" borderId="2" xfId="1" applyNumberFormat="1" applyFont="1" applyBorder="1">
      <alignment vertical="center"/>
    </xf>
    <xf numFmtId="0" fontId="4" fillId="7" borderId="13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4" fillId="7" borderId="15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4" fillId="7" borderId="17" xfId="0" applyFont="1" applyFill="1" applyBorder="1">
      <alignment vertical="center"/>
    </xf>
    <xf numFmtId="0" fontId="4" fillId="7" borderId="18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7" borderId="6" xfId="0" applyFont="1" applyFill="1" applyBorder="1">
      <alignment vertical="center"/>
    </xf>
    <xf numFmtId="10" fontId="4" fillId="0" borderId="21" xfId="1" applyNumberFormat="1" applyFont="1" applyBorder="1">
      <alignment vertical="center"/>
    </xf>
    <xf numFmtId="10" fontId="4" fillId="0" borderId="22" xfId="1" applyNumberFormat="1" applyFont="1" applyBorder="1">
      <alignment vertical="center"/>
    </xf>
    <xf numFmtId="10" fontId="6" fillId="0" borderId="24" xfId="1" applyNumberFormat="1" applyFont="1" applyBorder="1">
      <alignment vertical="center"/>
    </xf>
    <xf numFmtId="2" fontId="7" fillId="0" borderId="25" xfId="1" applyNumberFormat="1" applyFont="1" applyBorder="1">
      <alignment vertical="center"/>
    </xf>
    <xf numFmtId="2" fontId="4" fillId="0" borderId="25" xfId="1" applyNumberFormat="1" applyFont="1" applyBorder="1">
      <alignment vertical="center"/>
    </xf>
    <xf numFmtId="2" fontId="4" fillId="9" borderId="23" xfId="1" applyNumberFormat="1" applyFont="1" applyFill="1" applyBorder="1">
      <alignment vertical="center"/>
    </xf>
    <xf numFmtId="2" fontId="4" fillId="9" borderId="26" xfId="1" applyNumberFormat="1" applyFont="1" applyFill="1" applyBorder="1">
      <alignment vertical="center"/>
    </xf>
    <xf numFmtId="2" fontId="4" fillId="9" borderId="25" xfId="1" applyNumberFormat="1" applyFont="1" applyFill="1" applyBorder="1">
      <alignment vertical="center"/>
    </xf>
    <xf numFmtId="10" fontId="4" fillId="0" borderId="24" xfId="1" applyNumberFormat="1" applyFont="1" applyBorder="1">
      <alignment vertical="center"/>
    </xf>
    <xf numFmtId="2" fontId="7" fillId="0" borderId="23" xfId="1" applyNumberFormat="1" applyFont="1" applyBorder="1">
      <alignment vertical="center"/>
    </xf>
    <xf numFmtId="2" fontId="4" fillId="0" borderId="26" xfId="1" applyNumberFormat="1" applyFont="1" applyBorder="1">
      <alignment vertical="center"/>
    </xf>
    <xf numFmtId="0" fontId="3" fillId="0" borderId="0" xfId="0" applyFont="1" applyFill="1">
      <alignment vertical="center"/>
    </xf>
    <xf numFmtId="10" fontId="3" fillId="0" borderId="0" xfId="1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10" fontId="3" fillId="3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3" borderId="0" xfId="0" applyNumberFormat="1" applyFont="1" applyFill="1" applyAlignment="1">
      <alignment horizontal="center" vertical="center"/>
    </xf>
    <xf numFmtId="179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8" fillId="0" borderId="0" xfId="0" applyFont="1">
      <alignment vertical="center"/>
    </xf>
    <xf numFmtId="10" fontId="4" fillId="0" borderId="0" xfId="1" applyNumberFormat="1" applyFont="1">
      <alignment vertical="center"/>
    </xf>
    <xf numFmtId="176" fontId="4" fillId="0" borderId="0" xfId="0" applyNumberFormat="1" applyFont="1">
      <alignment vertical="center"/>
    </xf>
    <xf numFmtId="0" fontId="6" fillId="0" borderId="0" xfId="0" applyFont="1">
      <alignment vertical="center"/>
    </xf>
    <xf numFmtId="10" fontId="4" fillId="0" borderId="0" xfId="0" applyNumberFormat="1" applyFont="1">
      <alignment vertical="center"/>
    </xf>
    <xf numFmtId="10" fontId="4" fillId="11" borderId="0" xfId="0" applyNumberFormat="1" applyFont="1" applyFill="1">
      <alignment vertical="center"/>
    </xf>
    <xf numFmtId="10" fontId="4" fillId="5" borderId="0" xfId="1" applyNumberFormat="1" applyFont="1" applyFill="1">
      <alignment vertical="center"/>
    </xf>
    <xf numFmtId="9" fontId="4" fillId="0" borderId="0" xfId="0" applyNumberFormat="1" applyFont="1">
      <alignment vertical="center"/>
    </xf>
    <xf numFmtId="2" fontId="4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5" fillId="6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6" fontId="4" fillId="0" borderId="0" xfId="1" applyNumberFormat="1" applyFont="1" applyFill="1" applyBorder="1">
      <alignment vertical="center"/>
    </xf>
    <xf numFmtId="0" fontId="5" fillId="6" borderId="28" xfId="0" applyFont="1" applyFill="1" applyBorder="1" applyAlignment="1">
      <alignment vertical="center"/>
    </xf>
    <xf numFmtId="0" fontId="4" fillId="10" borderId="18" xfId="0" applyFont="1" applyFill="1" applyBorder="1">
      <alignment vertical="center"/>
    </xf>
    <xf numFmtId="2" fontId="4" fillId="10" borderId="3" xfId="1" applyNumberFormat="1" applyFont="1" applyFill="1" applyBorder="1">
      <alignment vertical="center"/>
    </xf>
    <xf numFmtId="10" fontId="4" fillId="13" borderId="1" xfId="1" applyNumberFormat="1" applyFont="1" applyFill="1" applyBorder="1">
      <alignment vertical="center"/>
    </xf>
    <xf numFmtId="176" fontId="4" fillId="13" borderId="1" xfId="1" applyNumberFormat="1" applyFont="1" applyFill="1" applyBorder="1">
      <alignment vertical="center"/>
    </xf>
    <xf numFmtId="10" fontId="6" fillId="13" borderId="1" xfId="1" applyNumberFormat="1" applyFont="1" applyFill="1" applyBorder="1">
      <alignment vertical="center"/>
    </xf>
    <xf numFmtId="178" fontId="7" fillId="13" borderId="1" xfId="1" applyNumberFormat="1" applyFont="1" applyFill="1" applyBorder="1">
      <alignment vertical="center"/>
    </xf>
    <xf numFmtId="2" fontId="4" fillId="13" borderId="1" xfId="1" applyNumberFormat="1" applyFont="1" applyFill="1" applyBorder="1">
      <alignment vertical="center"/>
    </xf>
    <xf numFmtId="0" fontId="4" fillId="13" borderId="1" xfId="0" applyFont="1" applyFill="1" applyBorder="1">
      <alignment vertical="center"/>
    </xf>
    <xf numFmtId="2" fontId="7" fillId="13" borderId="1" xfId="1" applyNumberFormat="1" applyFont="1" applyFill="1" applyBorder="1">
      <alignment vertical="center"/>
    </xf>
    <xf numFmtId="2" fontId="4" fillId="5" borderId="0" xfId="0" applyNumberFormat="1" applyFont="1" applyFill="1">
      <alignment vertical="center"/>
    </xf>
    <xf numFmtId="2" fontId="4" fillId="11" borderId="0" xfId="0" applyNumberFormat="1" applyFont="1" applyFill="1">
      <alignment vertical="center"/>
    </xf>
    <xf numFmtId="10" fontId="4" fillId="11" borderId="0" xfId="1" applyNumberFormat="1" applyFont="1" applyFill="1">
      <alignment vertical="center"/>
    </xf>
    <xf numFmtId="2" fontId="4" fillId="3" borderId="0" xfId="0" applyNumberFormat="1" applyFont="1" applyFill="1">
      <alignment vertical="center"/>
    </xf>
    <xf numFmtId="10" fontId="4" fillId="3" borderId="0" xfId="1" applyNumberFormat="1" applyFont="1" applyFill="1">
      <alignment vertical="center"/>
    </xf>
    <xf numFmtId="10" fontId="4" fillId="12" borderId="0" xfId="1" applyNumberFormat="1" applyFont="1" applyFill="1">
      <alignment vertical="center"/>
    </xf>
    <xf numFmtId="10" fontId="4" fillId="14" borderId="0" xfId="1" applyNumberFormat="1" applyFont="1" applyFill="1">
      <alignment vertical="center"/>
    </xf>
    <xf numFmtId="176" fontId="4" fillId="3" borderId="0" xfId="0" applyNumberFormat="1" applyFont="1" applyFill="1">
      <alignment vertical="center"/>
    </xf>
    <xf numFmtId="10" fontId="4" fillId="5" borderId="0" xfId="0" applyNumberFormat="1" applyFont="1" applyFill="1">
      <alignment vertical="center"/>
    </xf>
    <xf numFmtId="10" fontId="4" fillId="4" borderId="0" xfId="0" applyNumberFormat="1" applyFont="1" applyFill="1">
      <alignment vertical="center"/>
    </xf>
    <xf numFmtId="176" fontId="4" fillId="14" borderId="0" xfId="0" applyNumberFormat="1" applyFont="1" applyFill="1">
      <alignment vertical="center"/>
    </xf>
    <xf numFmtId="0" fontId="4" fillId="14" borderId="0" xfId="0" applyFont="1" applyFill="1">
      <alignment vertical="center"/>
    </xf>
    <xf numFmtId="2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13" borderId="0" xfId="0" applyFont="1" applyFill="1">
      <alignment vertical="center"/>
    </xf>
    <xf numFmtId="0" fontId="3" fillId="13" borderId="1" xfId="0" applyFont="1" applyFill="1" applyBorder="1" applyAlignment="1">
      <alignment horizontal="center" vertical="center"/>
    </xf>
    <xf numFmtId="176" fontId="10" fillId="13" borderId="1" xfId="0" applyNumberFormat="1" applyFont="1" applyFill="1" applyBorder="1" applyAlignment="1">
      <alignment horizontal="center" vertical="center"/>
    </xf>
    <xf numFmtId="9" fontId="10" fillId="13" borderId="1" xfId="0" applyNumberFormat="1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176" fontId="10" fillId="13" borderId="4" xfId="0" applyNumberFormat="1" applyFont="1" applyFill="1" applyBorder="1" applyAlignment="1">
      <alignment horizontal="center" vertical="center"/>
    </xf>
    <xf numFmtId="176" fontId="10" fillId="13" borderId="19" xfId="0" applyNumberFormat="1" applyFont="1" applyFill="1" applyBorder="1" applyAlignment="1">
      <alignment horizontal="center" vertical="center"/>
    </xf>
    <xf numFmtId="176" fontId="10" fillId="13" borderId="5" xfId="0" applyNumberFormat="1" applyFont="1" applyFill="1" applyBorder="1" applyAlignment="1">
      <alignment horizontal="center" vertical="center"/>
    </xf>
    <xf numFmtId="176" fontId="10" fillId="13" borderId="6" xfId="0" applyNumberFormat="1" applyFont="1" applyFill="1" applyBorder="1" applyAlignment="1">
      <alignment horizontal="center" vertical="center"/>
    </xf>
    <xf numFmtId="176" fontId="10" fillId="13" borderId="7" xfId="0" applyNumberFormat="1" applyFont="1" applyFill="1" applyBorder="1" applyAlignment="1">
      <alignment horizontal="center" vertical="center"/>
    </xf>
    <xf numFmtId="176" fontId="10" fillId="13" borderId="8" xfId="0" applyNumberFormat="1" applyFont="1" applyFill="1" applyBorder="1" applyAlignment="1">
      <alignment horizontal="center" vertical="center"/>
    </xf>
    <xf numFmtId="176" fontId="10" fillId="13" borderId="34" xfId="0" applyNumberFormat="1" applyFont="1" applyFill="1" applyBorder="1" applyAlignment="1">
      <alignment horizontal="center" vertical="center"/>
    </xf>
    <xf numFmtId="176" fontId="10" fillId="13" borderId="35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176" fontId="3" fillId="13" borderId="0" xfId="0" applyNumberFormat="1" applyFont="1" applyFill="1" applyBorder="1" applyAlignment="1">
      <alignment horizontal="center" vertical="center"/>
    </xf>
    <xf numFmtId="176" fontId="10" fillId="13" borderId="0" xfId="0" applyNumberFormat="1" applyFont="1" applyFill="1" applyBorder="1" applyAlignment="1">
      <alignment horizontal="center" vertical="center"/>
    </xf>
    <xf numFmtId="0" fontId="10" fillId="13" borderId="0" xfId="0" applyFont="1" applyFill="1" applyBorder="1">
      <alignment vertical="center"/>
    </xf>
    <xf numFmtId="0" fontId="10" fillId="13" borderId="1" xfId="0" applyFont="1" applyFill="1" applyBorder="1">
      <alignment vertical="center"/>
    </xf>
    <xf numFmtId="0" fontId="10" fillId="13" borderId="0" xfId="0" applyFont="1" applyFill="1" applyBorder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10" fontId="10" fillId="13" borderId="4" xfId="0" applyNumberFormat="1" applyFont="1" applyFill="1" applyBorder="1" applyAlignment="1">
      <alignment horizontal="center" vertical="center"/>
    </xf>
    <xf numFmtId="10" fontId="10" fillId="13" borderId="5" xfId="0" applyNumberFormat="1" applyFont="1" applyFill="1" applyBorder="1" applyAlignment="1">
      <alignment horizontal="center" vertical="center"/>
    </xf>
    <xf numFmtId="10" fontId="10" fillId="13" borderId="8" xfId="0" applyNumberFormat="1" applyFont="1" applyFill="1" applyBorder="1" applyAlignment="1">
      <alignment horizontal="center" vertical="center"/>
    </xf>
    <xf numFmtId="10" fontId="10" fillId="13" borderId="35" xfId="0" applyNumberFormat="1" applyFont="1" applyFill="1" applyBorder="1" applyAlignment="1">
      <alignment horizontal="center" vertical="center"/>
    </xf>
    <xf numFmtId="10" fontId="3" fillId="4" borderId="29" xfId="0" applyNumberFormat="1" applyFont="1" applyFill="1" applyBorder="1" applyAlignment="1">
      <alignment horizontal="center" vertical="center"/>
    </xf>
    <xf numFmtId="10" fontId="3" fillId="15" borderId="31" xfId="1" applyNumberFormat="1" applyFont="1" applyFill="1" applyBorder="1" applyAlignment="1">
      <alignment horizontal="center" vertical="center"/>
    </xf>
    <xf numFmtId="10" fontId="3" fillId="15" borderId="33" xfId="1" applyNumberFormat="1" applyFont="1" applyFill="1" applyBorder="1" applyAlignment="1">
      <alignment horizontal="center" vertical="center"/>
    </xf>
    <xf numFmtId="10" fontId="10" fillId="14" borderId="36" xfId="0" applyNumberFormat="1" applyFont="1" applyFill="1" applyBorder="1" applyAlignment="1">
      <alignment horizontal="center" vertical="center"/>
    </xf>
    <xf numFmtId="10" fontId="10" fillId="14" borderId="38" xfId="0" applyNumberFormat="1" applyFont="1" applyFill="1" applyBorder="1" applyAlignment="1">
      <alignment horizontal="center" vertical="center"/>
    </xf>
    <xf numFmtId="176" fontId="10" fillId="14" borderId="36" xfId="0" applyNumberFormat="1" applyFont="1" applyFill="1" applyBorder="1" applyAlignment="1">
      <alignment horizontal="center" vertical="center"/>
    </xf>
    <xf numFmtId="176" fontId="10" fillId="14" borderId="37" xfId="0" applyNumberFormat="1" applyFont="1" applyFill="1" applyBorder="1" applyAlignment="1">
      <alignment horizontal="center" vertical="center"/>
    </xf>
    <xf numFmtId="176" fontId="10" fillId="14" borderId="38" xfId="0" applyNumberFormat="1" applyFont="1" applyFill="1" applyBorder="1" applyAlignment="1">
      <alignment horizontal="center" vertical="center"/>
    </xf>
    <xf numFmtId="176" fontId="3" fillId="15" borderId="31" xfId="0" applyNumberFormat="1" applyFont="1" applyFill="1" applyBorder="1" applyAlignment="1">
      <alignment horizontal="center" vertical="center"/>
    </xf>
    <xf numFmtId="176" fontId="3" fillId="15" borderId="32" xfId="0" applyNumberFormat="1" applyFont="1" applyFill="1" applyBorder="1" applyAlignment="1">
      <alignment horizontal="center" vertical="center"/>
    </xf>
    <xf numFmtId="176" fontId="3" fillId="15" borderId="33" xfId="0" applyNumberFormat="1" applyFont="1" applyFill="1" applyBorder="1" applyAlignment="1">
      <alignment horizontal="center" vertical="center"/>
    </xf>
    <xf numFmtId="9" fontId="3" fillId="4" borderId="29" xfId="0" applyNumberFormat="1" applyFont="1" applyFill="1" applyBorder="1" applyAlignment="1">
      <alignment horizontal="center" vertical="center"/>
    </xf>
    <xf numFmtId="10" fontId="10" fillId="13" borderId="1" xfId="0" applyNumberFormat="1" applyFont="1" applyFill="1" applyBorder="1">
      <alignment vertical="center"/>
    </xf>
    <xf numFmtId="0" fontId="11" fillId="16" borderId="0" xfId="0" applyFont="1" applyFill="1">
      <alignment vertical="center"/>
    </xf>
    <xf numFmtId="0" fontId="11" fillId="16" borderId="0" xfId="0" applyFont="1" applyFill="1" applyAlignment="1">
      <alignment horizontal="center" vertical="center"/>
    </xf>
    <xf numFmtId="0" fontId="11" fillId="16" borderId="0" xfId="0" applyFont="1" applyFill="1" applyBorder="1">
      <alignment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workbookViewId="0">
      <selection activeCell="S17" sqref="S17"/>
    </sheetView>
  </sheetViews>
  <sheetFormatPr defaultRowHeight="12" x14ac:dyDescent="0.3"/>
  <cols>
    <col min="1" max="1" width="9" style="1"/>
    <col min="2" max="2" width="12.75" style="1" bestFit="1" customWidth="1"/>
    <col min="3" max="3" width="7.5" style="66" bestFit="1" customWidth="1"/>
    <col min="4" max="8" width="6.625" style="66" bestFit="1" customWidth="1"/>
    <col min="9" max="10" width="7.625" style="66" bestFit="1" customWidth="1"/>
    <col min="11" max="11" width="8.5" style="66" bestFit="1" customWidth="1"/>
    <col min="12" max="12" width="7.625" style="66" bestFit="1" customWidth="1"/>
    <col min="13" max="13" width="6" style="66" bestFit="1" customWidth="1"/>
    <col min="14" max="14" width="6.625" style="66" bestFit="1" customWidth="1"/>
    <col min="15" max="15" width="6.75" style="66" bestFit="1" customWidth="1"/>
    <col min="16" max="17" width="6" style="66" bestFit="1" customWidth="1"/>
    <col min="18" max="19" width="7.5" style="66" bestFit="1" customWidth="1"/>
    <col min="20" max="23" width="6" style="66" bestFit="1" customWidth="1"/>
    <col min="24" max="24" width="6.625" style="66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0" x14ac:dyDescent="0.3">
      <c r="K1" s="67"/>
      <c r="L1" s="67"/>
      <c r="M1" s="67"/>
      <c r="N1" s="67"/>
      <c r="O1" s="67"/>
      <c r="AB1" s="1" t="s">
        <v>34</v>
      </c>
    </row>
    <row r="2" spans="2:30" x14ac:dyDescent="0.3">
      <c r="B2" s="1" t="s">
        <v>0</v>
      </c>
      <c r="C2" s="68" t="s">
        <v>32</v>
      </c>
      <c r="D2" s="66">
        <f>D4*D5 *D7</f>
        <v>0</v>
      </c>
      <c r="E2" s="66">
        <f t="shared" ref="E2:X2" si="0">E4*E5 *E7</f>
        <v>0</v>
      </c>
      <c r="F2" s="66">
        <f t="shared" si="0"/>
        <v>0</v>
      </c>
      <c r="G2" s="66">
        <f t="shared" si="0"/>
        <v>0</v>
      </c>
      <c r="H2" s="66">
        <f t="shared" si="0"/>
        <v>0</v>
      </c>
      <c r="I2" s="66" t="e">
        <f t="shared" si="0"/>
        <v>#REF!</v>
      </c>
      <c r="J2" s="66" t="e">
        <f t="shared" si="0"/>
        <v>#REF!</v>
      </c>
      <c r="K2" s="66" t="e">
        <f t="shared" si="0"/>
        <v>#REF!</v>
      </c>
      <c r="L2" s="66" t="e">
        <f t="shared" si="0"/>
        <v>#REF!</v>
      </c>
      <c r="M2" s="66" t="e">
        <f t="shared" si="0"/>
        <v>#REF!</v>
      </c>
      <c r="N2" s="66" t="e">
        <f t="shared" si="0"/>
        <v>#REF!</v>
      </c>
      <c r="O2" s="66" t="e">
        <f t="shared" si="0"/>
        <v>#REF!</v>
      </c>
      <c r="P2" s="66" t="e">
        <f t="shared" si="0"/>
        <v>#REF!</v>
      </c>
      <c r="Q2" s="66">
        <f t="shared" si="0"/>
        <v>0.15000000000000002</v>
      </c>
      <c r="R2" s="66">
        <f t="shared" si="0"/>
        <v>0.2</v>
      </c>
      <c r="S2" s="66">
        <f t="shared" si="0"/>
        <v>0</v>
      </c>
      <c r="T2" s="66">
        <f t="shared" si="0"/>
        <v>0</v>
      </c>
      <c r="U2" s="66">
        <f t="shared" si="0"/>
        <v>0</v>
      </c>
      <c r="V2" s="66">
        <f t="shared" si="0"/>
        <v>0</v>
      </c>
      <c r="W2" s="66">
        <f t="shared" si="0"/>
        <v>0</v>
      </c>
      <c r="X2" s="66">
        <f t="shared" si="0"/>
        <v>0.3</v>
      </c>
      <c r="Y2" s="64"/>
      <c r="Z2" s="64"/>
      <c r="AB2" s="1" t="e">
        <f>SUM(I2:X2)</f>
        <v>#REF!</v>
      </c>
      <c r="AC2" s="1" t="e">
        <f>'작물 업그레이드 실제 데이터 확률'!#REF!-'씨앗 분해 확률'!AB2</f>
        <v>#REF!</v>
      </c>
      <c r="AD2" s="1" t="e">
        <f>'작물 업그레이드 실제 데이터 확률'!#REF!</f>
        <v>#REF!</v>
      </c>
    </row>
    <row r="3" spans="2:30" x14ac:dyDescent="0.3">
      <c r="C3" s="66" t="s">
        <v>35</v>
      </c>
      <c r="D3" s="66" t="s">
        <v>4</v>
      </c>
      <c r="E3" s="66" t="s">
        <v>5</v>
      </c>
      <c r="F3" s="66" t="s">
        <v>6</v>
      </c>
      <c r="G3" s="66" t="s">
        <v>7</v>
      </c>
      <c r="H3" s="66" t="s">
        <v>30</v>
      </c>
      <c r="I3" s="69" t="s">
        <v>8</v>
      </c>
      <c r="J3" s="69" t="s">
        <v>8</v>
      </c>
      <c r="K3" s="69" t="s">
        <v>8</v>
      </c>
      <c r="L3" s="69" t="s">
        <v>8</v>
      </c>
      <c r="M3" s="74" t="s">
        <v>1</v>
      </c>
      <c r="N3" s="74" t="s">
        <v>1</v>
      </c>
      <c r="O3" s="74" t="s">
        <v>1</v>
      </c>
      <c r="P3" s="74" t="s">
        <v>1</v>
      </c>
      <c r="Q3" s="69" t="s">
        <v>2</v>
      </c>
      <c r="R3" s="69" t="s">
        <v>2</v>
      </c>
      <c r="S3" s="69" t="s">
        <v>2</v>
      </c>
      <c r="T3" s="69" t="s">
        <v>2</v>
      </c>
      <c r="U3" s="69" t="s">
        <v>2</v>
      </c>
      <c r="V3" s="69" t="s">
        <v>2</v>
      </c>
      <c r="W3" s="66" t="s">
        <v>2</v>
      </c>
      <c r="X3" s="66" t="s">
        <v>2</v>
      </c>
      <c r="Y3" s="65"/>
      <c r="Z3" s="65"/>
      <c r="AA3" s="65"/>
      <c r="AB3" s="2"/>
      <c r="AC3" s="2"/>
      <c r="AD3" s="2"/>
    </row>
    <row r="4" spans="2:30" x14ac:dyDescent="0.3">
      <c r="C4" s="66" t="s">
        <v>31</v>
      </c>
      <c r="D4" s="70">
        <v>0</v>
      </c>
      <c r="E4" s="70">
        <v>0</v>
      </c>
      <c r="F4" s="70">
        <v>0</v>
      </c>
      <c r="G4" s="70">
        <v>0</v>
      </c>
      <c r="H4" s="71">
        <v>0</v>
      </c>
      <c r="I4" s="69">
        <v>2</v>
      </c>
      <c r="J4" s="69">
        <v>3</v>
      </c>
      <c r="K4" s="69">
        <v>4</v>
      </c>
      <c r="L4" s="69">
        <v>5</v>
      </c>
      <c r="M4" s="69">
        <v>2</v>
      </c>
      <c r="N4" s="69">
        <v>3</v>
      </c>
      <c r="O4" s="69">
        <v>4</v>
      </c>
      <c r="P4" s="69">
        <v>5</v>
      </c>
      <c r="Q4" s="69">
        <v>3</v>
      </c>
      <c r="R4" s="69">
        <v>4</v>
      </c>
      <c r="S4" s="69">
        <v>5</v>
      </c>
      <c r="T4" s="69">
        <v>6</v>
      </c>
      <c r="U4" s="69">
        <v>7</v>
      </c>
      <c r="V4" s="69">
        <v>8</v>
      </c>
      <c r="W4" s="66">
        <v>9</v>
      </c>
      <c r="X4" s="66">
        <v>10</v>
      </c>
    </row>
    <row r="5" spans="2:30" s="2" customFormat="1" x14ac:dyDescent="0.3">
      <c r="C5" s="68">
        <f>SUM(D5:AA5)</f>
        <v>1.0000000000000002</v>
      </c>
      <c r="D5" s="72">
        <v>0.5</v>
      </c>
      <c r="E5" s="72">
        <v>0.12</v>
      </c>
      <c r="F5" s="72">
        <v>0.01</v>
      </c>
      <c r="G5" s="72">
        <v>0</v>
      </c>
      <c r="H5" s="73">
        <v>0</v>
      </c>
      <c r="I5" s="74">
        <v>0.1</v>
      </c>
      <c r="J5" s="74">
        <v>0.05</v>
      </c>
      <c r="K5" s="74">
        <v>0.01</v>
      </c>
      <c r="L5" s="74">
        <v>0.01</v>
      </c>
      <c r="M5" s="74">
        <v>0.03</v>
      </c>
      <c r="N5" s="74">
        <v>0.03</v>
      </c>
      <c r="O5" s="74">
        <v>0</v>
      </c>
      <c r="P5" s="74">
        <v>0.01</v>
      </c>
      <c r="Q5" s="74">
        <v>0.05</v>
      </c>
      <c r="R5" s="74">
        <v>0.05</v>
      </c>
      <c r="S5" s="74">
        <v>0</v>
      </c>
      <c r="T5" s="74">
        <v>0</v>
      </c>
      <c r="U5" s="74">
        <v>0</v>
      </c>
      <c r="V5" s="74">
        <v>0</v>
      </c>
      <c r="W5" s="68">
        <v>0</v>
      </c>
      <c r="X5" s="68">
        <v>0.03</v>
      </c>
    </row>
    <row r="6" spans="2:30" x14ac:dyDescent="0.3">
      <c r="C6" s="66">
        <f>SUM(D6:AA6)</f>
        <v>10000</v>
      </c>
      <c r="D6" s="66">
        <f>D5*10000</f>
        <v>5000</v>
      </c>
      <c r="E6" s="66">
        <f t="shared" ref="E6:X6" si="1">E5*10000</f>
        <v>1200</v>
      </c>
      <c r="F6" s="66">
        <f t="shared" si="1"/>
        <v>100</v>
      </c>
      <c r="G6" s="66">
        <f t="shared" si="1"/>
        <v>0</v>
      </c>
      <c r="H6" s="66">
        <f t="shared" si="1"/>
        <v>0</v>
      </c>
      <c r="I6" s="66">
        <f t="shared" si="1"/>
        <v>1000</v>
      </c>
      <c r="J6" s="66">
        <f t="shared" si="1"/>
        <v>500</v>
      </c>
      <c r="K6" s="66">
        <f t="shared" si="1"/>
        <v>100</v>
      </c>
      <c r="L6" s="66">
        <f t="shared" si="1"/>
        <v>100</v>
      </c>
      <c r="M6" s="66">
        <f t="shared" si="1"/>
        <v>300</v>
      </c>
      <c r="N6" s="66">
        <f t="shared" si="1"/>
        <v>300</v>
      </c>
      <c r="O6" s="66">
        <f t="shared" si="1"/>
        <v>0</v>
      </c>
      <c r="P6" s="66">
        <f t="shared" si="1"/>
        <v>100</v>
      </c>
      <c r="Q6" s="66">
        <f t="shared" si="1"/>
        <v>500</v>
      </c>
      <c r="R6" s="66">
        <f t="shared" si="1"/>
        <v>500</v>
      </c>
      <c r="S6" s="66">
        <f t="shared" si="1"/>
        <v>0</v>
      </c>
      <c r="T6" s="66">
        <f t="shared" si="1"/>
        <v>0</v>
      </c>
      <c r="U6" s="66">
        <f t="shared" si="1"/>
        <v>0</v>
      </c>
      <c r="V6" s="66">
        <f t="shared" si="1"/>
        <v>0</v>
      </c>
      <c r="W6" s="66">
        <f t="shared" si="1"/>
        <v>0</v>
      </c>
      <c r="X6" s="66">
        <f t="shared" si="1"/>
        <v>300</v>
      </c>
    </row>
    <row r="7" spans="2:30" x14ac:dyDescent="0.3">
      <c r="C7" s="66" t="s">
        <v>33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78" t="e">
        <f>'작물 업그레이드 실제 데이터 확률'!#REF!</f>
        <v>#REF!</v>
      </c>
      <c r="J7" s="78" t="e">
        <f>'작물 업그레이드 실제 데이터 확률'!#REF!</f>
        <v>#REF!</v>
      </c>
      <c r="K7" s="78" t="e">
        <f>'작물 업그레이드 실제 데이터 확률'!#REF!</f>
        <v>#REF!</v>
      </c>
      <c r="L7" s="78" t="e">
        <f>'작물 업그레이드 실제 데이터 확률'!#REF!</f>
        <v>#REF!</v>
      </c>
      <c r="M7" s="78" t="e">
        <f>'작물 업그레이드 실제 데이터 확률'!#REF!</f>
        <v>#REF!</v>
      </c>
      <c r="N7" s="78" t="e">
        <f>'작물 업그레이드 실제 데이터 확률'!#REF!</f>
        <v>#REF!</v>
      </c>
      <c r="O7" s="78" t="e">
        <f>'작물 업그레이드 실제 데이터 확률'!#REF!</f>
        <v>#REF!</v>
      </c>
      <c r="P7" s="78" t="e">
        <f>'작물 업그레이드 실제 데이터 확률'!#REF!</f>
        <v>#REF!</v>
      </c>
      <c r="Q7" s="69">
        <v>1</v>
      </c>
      <c r="R7" s="69">
        <v>1</v>
      </c>
      <c r="S7" s="69">
        <v>1</v>
      </c>
      <c r="T7" s="69">
        <v>1</v>
      </c>
      <c r="U7" s="69">
        <v>1</v>
      </c>
      <c r="V7" s="69">
        <v>1</v>
      </c>
      <c r="W7" s="66">
        <v>1</v>
      </c>
      <c r="X7" s="66">
        <v>1</v>
      </c>
    </row>
    <row r="8" spans="2:30" x14ac:dyDescent="0.3"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</row>
    <row r="9" spans="2:30" x14ac:dyDescent="0.3">
      <c r="B9" s="1" t="s">
        <v>3</v>
      </c>
      <c r="C9" s="68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</row>
    <row r="10" spans="2:30" x14ac:dyDescent="0.3">
      <c r="C10" s="68" t="s">
        <v>32</v>
      </c>
      <c r="D10" s="66">
        <f>D12*D13 *D15</f>
        <v>0</v>
      </c>
      <c r="E10" s="66">
        <f t="shared" ref="E10:W10" si="2">E12*E13 *E15</f>
        <v>0</v>
      </c>
      <c r="F10" s="66">
        <f t="shared" si="2"/>
        <v>0</v>
      </c>
      <c r="G10" s="66">
        <f t="shared" si="2"/>
        <v>0</v>
      </c>
      <c r="H10" s="66">
        <f t="shared" si="2"/>
        <v>0</v>
      </c>
      <c r="I10" s="69" t="e">
        <f t="shared" si="2"/>
        <v>#REF!</v>
      </c>
      <c r="J10" s="69" t="e">
        <f t="shared" si="2"/>
        <v>#REF!</v>
      </c>
      <c r="K10" s="69" t="e">
        <f t="shared" si="2"/>
        <v>#REF!</v>
      </c>
      <c r="L10" s="69" t="e">
        <f t="shared" si="2"/>
        <v>#REF!</v>
      </c>
      <c r="M10" s="69">
        <f t="shared" si="2"/>
        <v>0.1</v>
      </c>
      <c r="N10" s="69">
        <f t="shared" si="2"/>
        <v>0.12</v>
      </c>
      <c r="O10" s="69">
        <f t="shared" si="2"/>
        <v>0.08</v>
      </c>
      <c r="P10" s="69">
        <f t="shared" si="2"/>
        <v>0.05</v>
      </c>
      <c r="Q10" s="69">
        <f t="shared" si="2"/>
        <v>0</v>
      </c>
      <c r="R10" s="69">
        <f t="shared" si="2"/>
        <v>0</v>
      </c>
      <c r="S10" s="69">
        <f t="shared" si="2"/>
        <v>0</v>
      </c>
      <c r="T10" s="69">
        <f t="shared" si="2"/>
        <v>0</v>
      </c>
      <c r="U10" s="69">
        <f t="shared" si="2"/>
        <v>0.2</v>
      </c>
      <c r="V10" s="69" t="e">
        <f t="shared" si="2"/>
        <v>#REF!</v>
      </c>
      <c r="W10" s="69" t="e">
        <f t="shared" si="2"/>
        <v>#REF!</v>
      </c>
      <c r="X10" s="69"/>
      <c r="Y10" s="64"/>
      <c r="Z10" s="64"/>
      <c r="AA10" s="64"/>
      <c r="AB10" s="1" t="e">
        <f>SUM(I10:X10)</f>
        <v>#REF!</v>
      </c>
      <c r="AC10" s="1" t="e">
        <f>'작물 업그레이드 실제 데이터 확률'!#REF!- '씨앗 분해 확률'!AB10</f>
        <v>#REF!</v>
      </c>
      <c r="AD10" s="1" t="e">
        <f>'작물 업그레이드 실제 데이터 확률'!#REF!</f>
        <v>#REF!</v>
      </c>
    </row>
    <row r="11" spans="2:30" x14ac:dyDescent="0.3">
      <c r="C11" s="66" t="s">
        <v>35</v>
      </c>
      <c r="D11" s="70" t="s">
        <v>4</v>
      </c>
      <c r="E11" s="70" t="s">
        <v>5</v>
      </c>
      <c r="F11" s="70" t="s">
        <v>6</v>
      </c>
      <c r="G11" s="70" t="s">
        <v>7</v>
      </c>
      <c r="H11" s="71" t="s">
        <v>30</v>
      </c>
      <c r="I11" s="69" t="s">
        <v>1</v>
      </c>
      <c r="J11" s="69" t="s">
        <v>1</v>
      </c>
      <c r="K11" s="69" t="s">
        <v>1</v>
      </c>
      <c r="L11" s="69" t="s">
        <v>1</v>
      </c>
      <c r="M11" s="69" t="s">
        <v>2</v>
      </c>
      <c r="N11" s="69" t="s">
        <v>2</v>
      </c>
      <c r="O11" s="69" t="s">
        <v>2</v>
      </c>
      <c r="P11" s="69" t="s">
        <v>2</v>
      </c>
      <c r="Q11" s="69" t="s">
        <v>2</v>
      </c>
      <c r="R11" s="69" t="s">
        <v>2</v>
      </c>
      <c r="S11" s="69" t="s">
        <v>2</v>
      </c>
      <c r="T11" s="69" t="s">
        <v>2</v>
      </c>
      <c r="U11" s="69" t="s">
        <v>2</v>
      </c>
      <c r="V11" s="71" t="s">
        <v>0</v>
      </c>
      <c r="W11" s="71" t="s">
        <v>0</v>
      </c>
      <c r="X11" s="69"/>
      <c r="Y11" s="64"/>
      <c r="Z11" s="64"/>
      <c r="AA11" s="64"/>
    </row>
    <row r="12" spans="2:30" x14ac:dyDescent="0.3">
      <c r="C12" s="66" t="s">
        <v>31</v>
      </c>
      <c r="D12" s="70">
        <v>0</v>
      </c>
      <c r="E12" s="70">
        <v>0</v>
      </c>
      <c r="F12" s="70">
        <v>0</v>
      </c>
      <c r="G12" s="70">
        <v>0</v>
      </c>
      <c r="H12" s="71">
        <v>0</v>
      </c>
      <c r="I12" s="69">
        <v>2</v>
      </c>
      <c r="J12" s="69">
        <v>3</v>
      </c>
      <c r="K12" s="69">
        <v>4</v>
      </c>
      <c r="L12" s="69">
        <v>5</v>
      </c>
      <c r="M12" s="69">
        <v>2</v>
      </c>
      <c r="N12" s="69">
        <v>3</v>
      </c>
      <c r="O12" s="69">
        <v>4</v>
      </c>
      <c r="P12" s="69">
        <v>5</v>
      </c>
      <c r="Q12" s="69">
        <v>6</v>
      </c>
      <c r="R12" s="69">
        <v>7</v>
      </c>
      <c r="S12" s="69">
        <v>8</v>
      </c>
      <c r="T12" s="69">
        <v>9</v>
      </c>
      <c r="U12" s="69">
        <v>10</v>
      </c>
      <c r="V12" s="71">
        <v>1</v>
      </c>
      <c r="W12" s="71">
        <v>2</v>
      </c>
      <c r="X12" s="69"/>
      <c r="Y12" s="64"/>
      <c r="Z12" s="64"/>
      <c r="AA12" s="64"/>
    </row>
    <row r="13" spans="2:30" x14ac:dyDescent="0.3">
      <c r="C13" s="68">
        <f>SUM(D13:AA13)</f>
        <v>1.0000000000000002</v>
      </c>
      <c r="D13" s="72">
        <v>0.1</v>
      </c>
      <c r="E13" s="72">
        <v>0.2</v>
      </c>
      <c r="F13" s="72">
        <v>0.25</v>
      </c>
      <c r="G13" s="72">
        <v>0.05</v>
      </c>
      <c r="H13" s="73">
        <v>0.02</v>
      </c>
      <c r="I13" s="74">
        <v>0.1</v>
      </c>
      <c r="J13" s="74">
        <v>7.0000000000000007E-2</v>
      </c>
      <c r="K13" s="74">
        <v>0.04</v>
      </c>
      <c r="L13" s="74">
        <v>0.01</v>
      </c>
      <c r="M13" s="74">
        <v>0.05</v>
      </c>
      <c r="N13" s="74">
        <v>0.04</v>
      </c>
      <c r="O13" s="74">
        <v>0.02</v>
      </c>
      <c r="P13" s="74">
        <v>0.01</v>
      </c>
      <c r="Q13" s="74">
        <v>0</v>
      </c>
      <c r="R13" s="74">
        <v>0</v>
      </c>
      <c r="S13" s="74">
        <v>0</v>
      </c>
      <c r="T13" s="74">
        <v>0</v>
      </c>
      <c r="U13" s="74">
        <v>0.02</v>
      </c>
      <c r="V13" s="73">
        <v>0.01</v>
      </c>
      <c r="W13" s="73">
        <v>0.01</v>
      </c>
      <c r="X13" s="74"/>
      <c r="Y13" s="65"/>
      <c r="Z13" s="65"/>
      <c r="AA13" s="65"/>
    </row>
    <row r="14" spans="2:30" x14ac:dyDescent="0.3">
      <c r="C14" s="66">
        <f>SUM(D14:AA14)</f>
        <v>10000</v>
      </c>
      <c r="D14" s="66">
        <f>D13*10000</f>
        <v>1000</v>
      </c>
      <c r="E14" s="66">
        <f t="shared" ref="E14:W14" si="3">E13*10000</f>
        <v>2000</v>
      </c>
      <c r="F14" s="66">
        <f t="shared" si="3"/>
        <v>2500</v>
      </c>
      <c r="G14" s="66">
        <f t="shared" si="3"/>
        <v>500</v>
      </c>
      <c r="H14" s="66">
        <f t="shared" si="3"/>
        <v>200</v>
      </c>
      <c r="I14" s="69">
        <f t="shared" si="3"/>
        <v>1000</v>
      </c>
      <c r="J14" s="69">
        <f t="shared" si="3"/>
        <v>700.00000000000011</v>
      </c>
      <c r="K14" s="69">
        <f t="shared" si="3"/>
        <v>400</v>
      </c>
      <c r="L14" s="69">
        <f t="shared" si="3"/>
        <v>100</v>
      </c>
      <c r="M14" s="69">
        <f t="shared" si="3"/>
        <v>500</v>
      </c>
      <c r="N14" s="69">
        <f t="shared" si="3"/>
        <v>400</v>
      </c>
      <c r="O14" s="69">
        <f t="shared" si="3"/>
        <v>200</v>
      </c>
      <c r="P14" s="69">
        <f t="shared" si="3"/>
        <v>100</v>
      </c>
      <c r="Q14" s="69">
        <f t="shared" si="3"/>
        <v>0</v>
      </c>
      <c r="R14" s="69">
        <f t="shared" si="3"/>
        <v>0</v>
      </c>
      <c r="S14" s="69">
        <f t="shared" si="3"/>
        <v>0</v>
      </c>
      <c r="T14" s="69">
        <f t="shared" si="3"/>
        <v>0</v>
      </c>
      <c r="U14" s="69">
        <f t="shared" si="3"/>
        <v>200</v>
      </c>
      <c r="V14" s="69">
        <f t="shared" si="3"/>
        <v>100</v>
      </c>
      <c r="W14" s="69">
        <f t="shared" si="3"/>
        <v>100</v>
      </c>
      <c r="X14" s="69"/>
      <c r="Y14" s="64"/>
      <c r="Z14" s="64"/>
      <c r="AA14" s="64"/>
    </row>
    <row r="15" spans="2:30" x14ac:dyDescent="0.3">
      <c r="C15" s="66" t="s">
        <v>33</v>
      </c>
      <c r="D15" s="69">
        <v>0</v>
      </c>
      <c r="E15" s="69">
        <v>0</v>
      </c>
      <c r="F15" s="69">
        <v>0</v>
      </c>
      <c r="G15" s="69">
        <v>0</v>
      </c>
      <c r="H15" s="69">
        <v>0</v>
      </c>
      <c r="I15" s="78" t="e">
        <f>'작물 업그레이드 실제 데이터 확률'!#REF!</f>
        <v>#REF!</v>
      </c>
      <c r="J15" s="78" t="e">
        <f>'작물 업그레이드 실제 데이터 확률'!#REF!</f>
        <v>#REF!</v>
      </c>
      <c r="K15" s="78" t="e">
        <f>'작물 업그레이드 실제 데이터 확률'!#REF!</f>
        <v>#REF!</v>
      </c>
      <c r="L15" s="78" t="e">
        <f>'작물 업그레이드 실제 데이터 확률'!#REF!</f>
        <v>#REF!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78" t="e">
        <f>'작물 업그레이드 실제 데이터 확률'!#REF!</f>
        <v>#REF!</v>
      </c>
      <c r="W15" s="78" t="e">
        <f>'작물 업그레이드 실제 데이터 확률'!#REF!</f>
        <v>#REF!</v>
      </c>
      <c r="X15" s="69"/>
      <c r="Y15" s="64"/>
      <c r="Z15" s="64"/>
      <c r="AA15" s="64"/>
    </row>
    <row r="16" spans="2:30" x14ac:dyDescent="0.3">
      <c r="C16" s="68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69"/>
      <c r="V16" s="69"/>
      <c r="W16" s="69"/>
      <c r="X16" s="69"/>
      <c r="Y16" s="64"/>
      <c r="Z16" s="64"/>
      <c r="AA16" s="64"/>
    </row>
    <row r="19" spans="2:30" x14ac:dyDescent="0.3">
      <c r="B19" s="1" t="s">
        <v>1</v>
      </c>
      <c r="C19" s="68"/>
    </row>
    <row r="20" spans="2:30" x14ac:dyDescent="0.3">
      <c r="C20" s="68" t="s">
        <v>32</v>
      </c>
      <c r="D20" s="66">
        <f t="shared" ref="D20:Q20" si="4">D22*D23 *D25</f>
        <v>0</v>
      </c>
      <c r="E20" s="66">
        <f t="shared" si="4"/>
        <v>0</v>
      </c>
      <c r="F20" s="66">
        <f t="shared" si="4"/>
        <v>0</v>
      </c>
      <c r="G20" s="66">
        <f t="shared" si="4"/>
        <v>0</v>
      </c>
      <c r="H20" s="66">
        <f t="shared" si="4"/>
        <v>0</v>
      </c>
      <c r="I20" s="66">
        <f t="shared" si="4"/>
        <v>0.4</v>
      </c>
      <c r="J20" s="66">
        <f t="shared" si="4"/>
        <v>0.30000000000000004</v>
      </c>
      <c r="K20" s="66">
        <f t="shared" si="4"/>
        <v>0.08</v>
      </c>
      <c r="L20" s="66">
        <f t="shared" si="4"/>
        <v>0.05</v>
      </c>
      <c r="M20" s="66">
        <f t="shared" si="4"/>
        <v>0.06</v>
      </c>
      <c r="N20" s="66">
        <f t="shared" si="4"/>
        <v>0</v>
      </c>
      <c r="O20" s="66">
        <f t="shared" si="4"/>
        <v>0</v>
      </c>
      <c r="P20" s="66">
        <f t="shared" si="4"/>
        <v>0</v>
      </c>
      <c r="Q20" s="66">
        <f t="shared" si="4"/>
        <v>0.1</v>
      </c>
      <c r="R20" s="66" t="e">
        <f>R23*R25*R22</f>
        <v>#REF!</v>
      </c>
      <c r="S20" s="66" t="e">
        <f t="shared" ref="S20:U20" si="5">S23*S25*S22</f>
        <v>#REF!</v>
      </c>
      <c r="T20" s="66" t="e">
        <f t="shared" si="5"/>
        <v>#REF!</v>
      </c>
      <c r="U20" s="66" t="e">
        <f t="shared" si="5"/>
        <v>#REF!</v>
      </c>
      <c r="AB20" s="1" t="e">
        <f>SUM(I20:X20)</f>
        <v>#REF!</v>
      </c>
      <c r="AC20" s="1" t="e">
        <f>'작물 업그레이드 실제 데이터 확률'!#REF!-'씨앗 분해 확률'!AB20</f>
        <v>#REF!</v>
      </c>
      <c r="AD20" s="1" t="e">
        <f>'작물 업그레이드 실제 데이터 확률'!#REF!</f>
        <v>#REF!</v>
      </c>
    </row>
    <row r="21" spans="2:30" x14ac:dyDescent="0.3">
      <c r="C21" s="66" t="s">
        <v>35</v>
      </c>
      <c r="D21" s="70" t="s">
        <v>4</v>
      </c>
      <c r="E21" s="70" t="s">
        <v>5</v>
      </c>
      <c r="F21" s="70" t="s">
        <v>6</v>
      </c>
      <c r="G21" s="70" t="s">
        <v>7</v>
      </c>
      <c r="H21" s="71" t="s">
        <v>30</v>
      </c>
      <c r="I21" s="69" t="s">
        <v>2</v>
      </c>
      <c r="J21" s="69" t="s">
        <v>2</v>
      </c>
      <c r="K21" s="69" t="s">
        <v>2</v>
      </c>
      <c r="L21" s="69" t="s">
        <v>2</v>
      </c>
      <c r="M21" s="69" t="s">
        <v>2</v>
      </c>
      <c r="N21" s="69" t="s">
        <v>2</v>
      </c>
      <c r="O21" s="69" t="s">
        <v>2</v>
      </c>
      <c r="P21" s="69" t="s">
        <v>2</v>
      </c>
      <c r="Q21" s="69" t="s">
        <v>2</v>
      </c>
      <c r="R21" s="71" t="s">
        <v>8</v>
      </c>
      <c r="S21" s="71" t="s">
        <v>8</v>
      </c>
      <c r="T21" s="71" t="s">
        <v>0</v>
      </c>
      <c r="U21" s="71" t="s">
        <v>0</v>
      </c>
    </row>
    <row r="22" spans="2:30" x14ac:dyDescent="0.3">
      <c r="C22" s="66" t="s">
        <v>31</v>
      </c>
      <c r="D22" s="70">
        <v>0</v>
      </c>
      <c r="E22" s="70">
        <v>0</v>
      </c>
      <c r="F22" s="70">
        <v>0</v>
      </c>
      <c r="G22" s="70">
        <v>0</v>
      </c>
      <c r="H22" s="71">
        <v>0</v>
      </c>
      <c r="I22" s="69">
        <v>2</v>
      </c>
      <c r="J22" s="69">
        <v>3</v>
      </c>
      <c r="K22" s="69">
        <v>4</v>
      </c>
      <c r="L22" s="69">
        <v>5</v>
      </c>
      <c r="M22" s="69">
        <v>6</v>
      </c>
      <c r="N22" s="69">
        <v>7</v>
      </c>
      <c r="O22" s="69">
        <v>8</v>
      </c>
      <c r="P22" s="69">
        <v>9</v>
      </c>
      <c r="Q22" s="69">
        <v>10</v>
      </c>
      <c r="R22" s="71">
        <v>1</v>
      </c>
      <c r="S22" s="71">
        <v>2</v>
      </c>
      <c r="T22" s="71">
        <v>1</v>
      </c>
      <c r="U22" s="71">
        <v>2</v>
      </c>
    </row>
    <row r="23" spans="2:30" x14ac:dyDescent="0.3">
      <c r="C23" s="68">
        <f>SUM(D23:AA23)</f>
        <v>1</v>
      </c>
      <c r="D23" s="72">
        <v>0.02</v>
      </c>
      <c r="E23" s="72">
        <v>0.04</v>
      </c>
      <c r="F23" s="72">
        <v>0.255</v>
      </c>
      <c r="G23" s="72">
        <v>0.2</v>
      </c>
      <c r="H23" s="73">
        <v>0.1</v>
      </c>
      <c r="I23" s="74">
        <v>0.2</v>
      </c>
      <c r="J23" s="74">
        <v>0.1</v>
      </c>
      <c r="K23" s="74">
        <v>0.02</v>
      </c>
      <c r="L23" s="74">
        <v>0.01</v>
      </c>
      <c r="M23" s="74">
        <v>0.01</v>
      </c>
      <c r="N23" s="74">
        <v>0</v>
      </c>
      <c r="O23" s="74">
        <v>0</v>
      </c>
      <c r="P23" s="74">
        <v>0</v>
      </c>
      <c r="Q23" s="74">
        <v>0.01</v>
      </c>
      <c r="R23" s="73">
        <v>0.01</v>
      </c>
      <c r="S23" s="73">
        <v>0.01</v>
      </c>
      <c r="T23" s="73">
        <v>0.01</v>
      </c>
      <c r="U23" s="73">
        <v>5.0000000000000001E-3</v>
      </c>
    </row>
    <row r="24" spans="2:30" x14ac:dyDescent="0.3">
      <c r="C24" s="66">
        <f>SUM(D24:AA24)</f>
        <v>10000</v>
      </c>
      <c r="D24" s="66">
        <f>D23*10000</f>
        <v>200</v>
      </c>
      <c r="E24" s="66">
        <f t="shared" ref="E24:U24" si="6">E23*10000</f>
        <v>400</v>
      </c>
      <c r="F24" s="66">
        <f t="shared" si="6"/>
        <v>2550</v>
      </c>
      <c r="G24" s="66">
        <f t="shared" si="6"/>
        <v>2000</v>
      </c>
      <c r="H24" s="66">
        <f t="shared" si="6"/>
        <v>1000</v>
      </c>
      <c r="I24" s="66">
        <f t="shared" si="6"/>
        <v>2000</v>
      </c>
      <c r="J24" s="66">
        <f t="shared" si="6"/>
        <v>1000</v>
      </c>
      <c r="K24" s="66">
        <f t="shared" si="6"/>
        <v>200</v>
      </c>
      <c r="L24" s="66">
        <f t="shared" si="6"/>
        <v>100</v>
      </c>
      <c r="M24" s="66">
        <f t="shared" si="6"/>
        <v>100</v>
      </c>
      <c r="N24" s="66">
        <f t="shared" si="6"/>
        <v>0</v>
      </c>
      <c r="O24" s="66">
        <f t="shared" si="6"/>
        <v>0</v>
      </c>
      <c r="P24" s="66">
        <f t="shared" si="6"/>
        <v>0</v>
      </c>
      <c r="Q24" s="66">
        <f t="shared" si="6"/>
        <v>100</v>
      </c>
      <c r="R24" s="66">
        <f t="shared" si="6"/>
        <v>100</v>
      </c>
      <c r="S24" s="66">
        <f t="shared" si="6"/>
        <v>100</v>
      </c>
      <c r="T24" s="66">
        <f t="shared" si="6"/>
        <v>100</v>
      </c>
      <c r="U24" s="66">
        <f t="shared" si="6"/>
        <v>50</v>
      </c>
    </row>
    <row r="25" spans="2:30" x14ac:dyDescent="0.3">
      <c r="C25" s="66" t="s">
        <v>33</v>
      </c>
      <c r="D25" s="69">
        <v>0</v>
      </c>
      <c r="E25" s="69">
        <v>0</v>
      </c>
      <c r="F25" s="69">
        <v>0</v>
      </c>
      <c r="G25" s="69">
        <v>0</v>
      </c>
      <c r="H25" s="69">
        <v>0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1</v>
      </c>
      <c r="R25" s="78" t="e">
        <f>'작물 업그레이드 실제 데이터 확률'!#REF!</f>
        <v>#REF!</v>
      </c>
      <c r="S25" s="78" t="e">
        <f>'작물 업그레이드 실제 데이터 확률'!#REF!</f>
        <v>#REF!</v>
      </c>
      <c r="T25" s="78" t="e">
        <f>'작물 업그레이드 실제 데이터 확률'!#REF!</f>
        <v>#REF!</v>
      </c>
      <c r="U25" s="78" t="e">
        <f>'작물 업그레이드 실제 데이터 확률'!#REF!</f>
        <v>#REF!</v>
      </c>
    </row>
    <row r="26" spans="2:30" x14ac:dyDescent="0.3">
      <c r="C26" s="68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9" spans="2:30" x14ac:dyDescent="0.3">
      <c r="B29" s="1" t="s">
        <v>2</v>
      </c>
      <c r="C29" s="68"/>
    </row>
    <row r="30" spans="2:30" x14ac:dyDescent="0.3">
      <c r="C30" s="68" t="s">
        <v>32</v>
      </c>
      <c r="D30" s="66">
        <f>D32*D33 *D35</f>
        <v>0</v>
      </c>
      <c r="E30" s="66">
        <f>E32*E33 *E35</f>
        <v>0</v>
      </c>
      <c r="F30" s="66">
        <f>F32*F33 *F35</f>
        <v>0</v>
      </c>
      <c r="G30" s="66">
        <f t="shared" ref="G30:S30" si="7">G32*G33 *G35</f>
        <v>0</v>
      </c>
      <c r="H30" s="66">
        <f t="shared" si="7"/>
        <v>0</v>
      </c>
      <c r="I30" s="66">
        <f t="shared" si="7"/>
        <v>0.02</v>
      </c>
      <c r="J30" s="66">
        <f t="shared" si="7"/>
        <v>0.06</v>
      </c>
      <c r="K30" s="66">
        <f t="shared" si="7"/>
        <v>0.08</v>
      </c>
      <c r="L30" s="66">
        <f t="shared" si="7"/>
        <v>0.05</v>
      </c>
      <c r="M30" s="66">
        <f t="shared" si="7"/>
        <v>0.1</v>
      </c>
      <c r="N30" s="66" t="e">
        <f t="shared" si="7"/>
        <v>#REF!</v>
      </c>
      <c r="O30" s="66" t="e">
        <f t="shared" si="7"/>
        <v>#REF!</v>
      </c>
      <c r="P30" s="66" t="e">
        <f t="shared" si="7"/>
        <v>#REF!</v>
      </c>
      <c r="Q30" s="66" t="e">
        <f t="shared" si="7"/>
        <v>#REF!</v>
      </c>
      <c r="R30" s="66" t="e">
        <f t="shared" si="7"/>
        <v>#REF!</v>
      </c>
      <c r="S30" s="66" t="e">
        <f t="shared" si="7"/>
        <v>#REF!</v>
      </c>
      <c r="AB30" s="1" t="e">
        <f>SUM(I30:X30)</f>
        <v>#REF!</v>
      </c>
      <c r="AC30" s="1" t="e">
        <f>1-'씨앗 분해 확률'!AB30</f>
        <v>#REF!</v>
      </c>
      <c r="AD30" s="1">
        <v>1</v>
      </c>
    </row>
    <row r="31" spans="2:30" x14ac:dyDescent="0.3">
      <c r="C31" s="66" t="s">
        <v>35</v>
      </c>
      <c r="D31" s="70" t="s">
        <v>4</v>
      </c>
      <c r="E31" s="70" t="s">
        <v>5</v>
      </c>
      <c r="F31" s="70" t="s">
        <v>6</v>
      </c>
      <c r="G31" s="70" t="s">
        <v>7</v>
      </c>
      <c r="H31" s="71" t="s">
        <v>30</v>
      </c>
      <c r="I31" s="66" t="s">
        <v>2</v>
      </c>
      <c r="J31" s="66" t="s">
        <v>2</v>
      </c>
      <c r="K31" s="66" t="s">
        <v>2</v>
      </c>
      <c r="L31" s="66" t="s">
        <v>2</v>
      </c>
      <c r="M31" s="66" t="s">
        <v>2</v>
      </c>
      <c r="N31" s="69" t="s">
        <v>1</v>
      </c>
      <c r="O31" s="69" t="s">
        <v>1</v>
      </c>
      <c r="P31" s="69" t="s">
        <v>8</v>
      </c>
      <c r="Q31" s="69" t="s">
        <v>8</v>
      </c>
      <c r="R31" s="69" t="s">
        <v>23</v>
      </c>
      <c r="S31" s="69" t="s">
        <v>23</v>
      </c>
      <c r="T31" s="69"/>
      <c r="U31" s="69"/>
      <c r="V31" s="69"/>
      <c r="W31" s="69"/>
    </row>
    <row r="32" spans="2:30" x14ac:dyDescent="0.3">
      <c r="C32" s="66" t="s">
        <v>31</v>
      </c>
      <c r="D32" s="70">
        <v>0</v>
      </c>
      <c r="E32" s="70">
        <v>0</v>
      </c>
      <c r="F32" s="70">
        <v>0</v>
      </c>
      <c r="G32" s="70">
        <v>0</v>
      </c>
      <c r="H32" s="71">
        <v>0</v>
      </c>
      <c r="I32" s="66">
        <v>2</v>
      </c>
      <c r="J32" s="66">
        <v>3</v>
      </c>
      <c r="K32" s="66">
        <v>4</v>
      </c>
      <c r="L32" s="66">
        <v>5</v>
      </c>
      <c r="M32" s="66">
        <v>10</v>
      </c>
      <c r="N32" s="69">
        <v>1</v>
      </c>
      <c r="O32" s="69">
        <v>2</v>
      </c>
      <c r="P32" s="69">
        <v>1</v>
      </c>
      <c r="Q32" s="69">
        <v>2</v>
      </c>
      <c r="R32" s="69">
        <v>1</v>
      </c>
      <c r="S32" s="69">
        <v>2</v>
      </c>
      <c r="T32" s="69"/>
      <c r="U32" s="69"/>
      <c r="V32" s="69"/>
      <c r="W32" s="69"/>
    </row>
    <row r="33" spans="1:28" x14ac:dyDescent="0.3">
      <c r="C33" s="68">
        <f>SUM(D33:AA33)</f>
        <v>1</v>
      </c>
      <c r="D33" s="72">
        <v>0.01</v>
      </c>
      <c r="E33" s="72">
        <v>0.01</v>
      </c>
      <c r="F33" s="72">
        <v>0.3</v>
      </c>
      <c r="G33" s="72">
        <v>0.45</v>
      </c>
      <c r="H33" s="73">
        <v>0.1</v>
      </c>
      <c r="I33" s="74">
        <v>0.01</v>
      </c>
      <c r="J33" s="74">
        <v>0.02</v>
      </c>
      <c r="K33" s="74">
        <v>0.02</v>
      </c>
      <c r="L33" s="74">
        <v>0.01</v>
      </c>
      <c r="M33" s="74">
        <v>0.01</v>
      </c>
      <c r="N33" s="74">
        <v>0.01</v>
      </c>
      <c r="O33" s="74">
        <v>0.01</v>
      </c>
      <c r="P33" s="74">
        <v>0.01</v>
      </c>
      <c r="Q33" s="74">
        <v>0.01</v>
      </c>
      <c r="R33" s="74">
        <v>0.01</v>
      </c>
      <c r="S33" s="74">
        <v>0.01</v>
      </c>
      <c r="T33" s="74"/>
      <c r="U33" s="69"/>
      <c r="V33" s="69"/>
      <c r="W33" s="69"/>
    </row>
    <row r="34" spans="1:28" x14ac:dyDescent="0.3">
      <c r="C34" s="66">
        <f>SUM(D34:AA34)</f>
        <v>10000</v>
      </c>
      <c r="D34" s="66">
        <f>D33*10000</f>
        <v>100</v>
      </c>
      <c r="E34" s="66">
        <f t="shared" ref="E34:S34" si="8">E33*10000</f>
        <v>100</v>
      </c>
      <c r="F34" s="66">
        <f t="shared" si="8"/>
        <v>3000</v>
      </c>
      <c r="G34" s="66">
        <f t="shared" si="8"/>
        <v>4500</v>
      </c>
      <c r="H34" s="66">
        <f t="shared" si="8"/>
        <v>1000</v>
      </c>
      <c r="I34" s="66">
        <f t="shared" si="8"/>
        <v>100</v>
      </c>
      <c r="J34" s="66">
        <f t="shared" si="8"/>
        <v>200</v>
      </c>
      <c r="K34" s="66">
        <f t="shared" si="8"/>
        <v>200</v>
      </c>
      <c r="L34" s="66">
        <f t="shared" si="8"/>
        <v>100</v>
      </c>
      <c r="M34" s="66">
        <f t="shared" si="8"/>
        <v>100</v>
      </c>
      <c r="N34" s="66">
        <f t="shared" si="8"/>
        <v>100</v>
      </c>
      <c r="O34" s="66">
        <f t="shared" si="8"/>
        <v>100</v>
      </c>
      <c r="P34" s="66">
        <f t="shared" si="8"/>
        <v>100</v>
      </c>
      <c r="Q34" s="66">
        <f t="shared" si="8"/>
        <v>100</v>
      </c>
      <c r="R34" s="66">
        <f t="shared" si="8"/>
        <v>100</v>
      </c>
      <c r="S34" s="66">
        <f t="shared" si="8"/>
        <v>100</v>
      </c>
      <c r="T34" s="69"/>
      <c r="U34" s="69"/>
      <c r="V34" s="69"/>
      <c r="W34" s="69"/>
    </row>
    <row r="35" spans="1:28" x14ac:dyDescent="0.3">
      <c r="C35" s="66" t="s">
        <v>33</v>
      </c>
      <c r="D35" s="75">
        <v>0</v>
      </c>
      <c r="E35" s="75">
        <v>0</v>
      </c>
      <c r="F35" s="75">
        <v>0</v>
      </c>
      <c r="G35" s="76">
        <v>0</v>
      </c>
      <c r="H35" s="76">
        <v>0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 t="e">
        <f>'작물 업그레이드 실제 데이터 확률'!#REF!</f>
        <v>#REF!</v>
      </c>
      <c r="O35" s="78" t="e">
        <f>'작물 업그레이드 실제 데이터 확률'!#REF!</f>
        <v>#REF!</v>
      </c>
      <c r="P35" s="78" t="e">
        <f>'작물 업그레이드 실제 데이터 확률'!#REF!</f>
        <v>#REF!</v>
      </c>
      <c r="Q35" s="78" t="e">
        <f>'작물 업그레이드 실제 데이터 확률'!#REF!</f>
        <v>#REF!</v>
      </c>
      <c r="R35" s="78" t="e">
        <f>'작물 업그레이드 실제 데이터 확률'!#REF!</f>
        <v>#REF!</v>
      </c>
      <c r="S35" s="78" t="e">
        <f>'작물 업그레이드 실제 데이터 확률'!#REF!</f>
        <v>#REF!</v>
      </c>
      <c r="T35" s="69"/>
      <c r="U35" s="69"/>
      <c r="V35" s="69"/>
      <c r="W35" s="69"/>
    </row>
    <row r="36" spans="1:28" x14ac:dyDescent="0.3">
      <c r="C36" s="68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69"/>
      <c r="V36" s="69"/>
      <c r="W36" s="69"/>
    </row>
    <row r="37" spans="1:28" x14ac:dyDescent="0.3">
      <c r="AB37" s="82"/>
    </row>
    <row r="38" spans="1:28" x14ac:dyDescent="0.3">
      <c r="C38" s="1"/>
      <c r="D38" s="1"/>
      <c r="E38" s="1"/>
      <c r="I38" s="77"/>
      <c r="AB38" s="82"/>
    </row>
    <row r="39" spans="1:28" x14ac:dyDescent="0.3">
      <c r="C39" s="1"/>
      <c r="D39" s="1"/>
      <c r="E39" s="1"/>
    </row>
    <row r="40" spans="1:28" x14ac:dyDescent="0.3">
      <c r="C40" s="1"/>
      <c r="D40" s="1"/>
      <c r="E40" s="1"/>
    </row>
    <row r="41" spans="1:28" x14ac:dyDescent="0.3">
      <c r="A41" s="3"/>
      <c r="C41" s="1"/>
      <c r="D41" s="1"/>
      <c r="E41" s="1"/>
    </row>
    <row r="42" spans="1:28" x14ac:dyDescent="0.3">
      <c r="C42" s="1"/>
      <c r="D42" s="1"/>
      <c r="E42" s="1"/>
    </row>
    <row r="43" spans="1:28" x14ac:dyDescent="0.3">
      <c r="C43" s="1"/>
      <c r="D43" s="1"/>
      <c r="E43" s="1"/>
    </row>
    <row r="44" spans="1:28" x14ac:dyDescent="0.3">
      <c r="C44" s="1"/>
      <c r="D44" s="1"/>
      <c r="E44" s="1"/>
    </row>
    <row r="45" spans="1:28" x14ac:dyDescent="0.3">
      <c r="C45" s="1"/>
      <c r="D45" s="1"/>
      <c r="E45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9"/>
  <sheetViews>
    <sheetView tabSelected="1" workbookViewId="0">
      <selection activeCell="M32" sqref="M32"/>
    </sheetView>
  </sheetViews>
  <sheetFormatPr defaultRowHeight="11.25" x14ac:dyDescent="0.3"/>
  <cols>
    <col min="1" max="1" width="2.625" style="4" customWidth="1"/>
    <col min="2" max="2" width="7.375" style="4" bestFit="1" customWidth="1"/>
    <col min="3" max="3" width="6.25" style="4" bestFit="1" customWidth="1"/>
    <col min="4" max="4" width="6.625" style="4" bestFit="1" customWidth="1"/>
    <col min="5" max="5" width="7.375" style="4" bestFit="1" customWidth="1"/>
    <col min="6" max="7" width="9.75" style="4" bestFit="1" customWidth="1"/>
    <col min="8" max="8" width="6.125" style="4" bestFit="1" customWidth="1"/>
    <col min="9" max="10" width="9.75" style="4" bestFit="1" customWidth="1"/>
    <col min="11" max="11" width="5.5" style="4" bestFit="1" customWidth="1"/>
    <col min="12" max="12" width="6" style="4" bestFit="1" customWidth="1"/>
    <col min="13" max="13" width="5.5" style="4" bestFit="1" customWidth="1"/>
    <col min="14" max="14" width="7.25" style="4" bestFit="1" customWidth="1"/>
    <col min="15" max="15" width="10.625" style="4" bestFit="1" customWidth="1"/>
    <col min="16" max="16" width="2.625" style="4" customWidth="1"/>
    <col min="17" max="19" width="9" style="4"/>
    <col min="20" max="20" width="2.625" style="4" customWidth="1"/>
    <col min="21" max="16384" width="9" style="4"/>
  </cols>
  <sheetData>
    <row r="2" spans="1:31" ht="12" thickBot="1" x14ac:dyDescent="0.35">
      <c r="A2" s="17"/>
      <c r="B2" s="135" t="s">
        <v>19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</row>
    <row r="3" spans="1:31" x14ac:dyDescent="0.3">
      <c r="A3" s="138"/>
      <c r="B3" s="29" t="s">
        <v>9</v>
      </c>
      <c r="C3" s="50" t="s">
        <v>11</v>
      </c>
      <c r="D3" s="50" t="s">
        <v>15</v>
      </c>
      <c r="E3" s="50" t="s">
        <v>12</v>
      </c>
      <c r="F3" s="51" t="s">
        <v>13</v>
      </c>
      <c r="G3" s="29" t="s">
        <v>20</v>
      </c>
      <c r="H3" s="30" t="s">
        <v>21</v>
      </c>
      <c r="I3" s="24" t="s">
        <v>24</v>
      </c>
      <c r="J3" s="24" t="s">
        <v>25</v>
      </c>
      <c r="K3" s="44" t="s">
        <v>26</v>
      </c>
      <c r="L3" s="48" t="s">
        <v>27</v>
      </c>
      <c r="M3" s="24" t="s">
        <v>28</v>
      </c>
      <c r="N3" s="24" t="s">
        <v>29</v>
      </c>
      <c r="O3" s="29" t="s">
        <v>75</v>
      </c>
      <c r="U3" s="4" t="s">
        <v>77</v>
      </c>
      <c r="W3" s="4" t="s">
        <v>65</v>
      </c>
      <c r="Z3" s="85" t="s">
        <v>67</v>
      </c>
      <c r="AC3" s="4" t="s">
        <v>66</v>
      </c>
    </row>
    <row r="4" spans="1:31" x14ac:dyDescent="0.3">
      <c r="A4" s="139"/>
      <c r="B4" s="100">
        <v>0.25</v>
      </c>
      <c r="C4" s="99">
        <v>0.02</v>
      </c>
      <c r="D4" s="99">
        <v>0.01</v>
      </c>
      <c r="E4" s="99">
        <v>0.03</v>
      </c>
      <c r="F4" s="99">
        <v>1.4999999999999999E-2</v>
      </c>
      <c r="G4" s="101">
        <f t="shared" ref="G4:G10" si="0">SUM(B4,C4,E4,F4)</f>
        <v>0.31500000000000006</v>
      </c>
      <c r="H4" s="101">
        <f t="shared" ref="H4:H10" si="1">SUM(B4,D4,E4,F4)</f>
        <v>0.30500000000000005</v>
      </c>
      <c r="I4" s="101"/>
      <c r="J4" s="101"/>
      <c r="K4" s="101"/>
      <c r="L4" s="101"/>
      <c r="M4" s="101"/>
      <c r="N4" s="101"/>
      <c r="O4" s="100">
        <f>'작물 업그레이드 가데이터 확률'!B4</f>
        <v>0.31100700000000009</v>
      </c>
      <c r="Q4" s="4" t="s">
        <v>48</v>
      </c>
      <c r="R4" s="4" t="s">
        <v>68</v>
      </c>
      <c r="S4" s="113">
        <f>G4</f>
        <v>0.31500000000000006</v>
      </c>
      <c r="U4" s="4" t="s">
        <v>44</v>
      </c>
      <c r="V4" s="83">
        <v>1</v>
      </c>
      <c r="W4" s="109">
        <f t="shared" ref="W4:W9" si="2">1/V4</f>
        <v>1</v>
      </c>
      <c r="X4" s="4" t="s">
        <v>53</v>
      </c>
      <c r="Y4" s="86">
        <f>V4 * V7 * V9</f>
        <v>8.450000000000002E-2</v>
      </c>
      <c r="Z4" s="91">
        <f>SUM(W4-W4*V5 - W4*V6, W7-W7*V8,W9)</f>
        <v>7.4303178557692302</v>
      </c>
      <c r="AA4" s="90">
        <f>Z4 * (Y4/$Y$8)</f>
        <v>2.4693620970303125</v>
      </c>
      <c r="AC4" s="119">
        <v>7.92</v>
      </c>
      <c r="AE4" s="4">
        <v>8.450000000000002E-2</v>
      </c>
    </row>
    <row r="5" spans="1:31" x14ac:dyDescent="0.3">
      <c r="A5" s="139"/>
      <c r="B5" s="100">
        <v>0.15</v>
      </c>
      <c r="C5" s="99">
        <v>0.02</v>
      </c>
      <c r="D5" s="99">
        <v>0.01</v>
      </c>
      <c r="E5" s="99">
        <v>0.03</v>
      </c>
      <c r="F5" s="99">
        <v>1.4999999999999999E-2</v>
      </c>
      <c r="G5" s="99">
        <f t="shared" si="0"/>
        <v>0.21499999999999997</v>
      </c>
      <c r="H5" s="101">
        <f t="shared" si="1"/>
        <v>0.20500000000000002</v>
      </c>
      <c r="I5" s="102">
        <f t="shared" ref="I5:J8" si="3">G4/G5</f>
        <v>1.4651162790697678</v>
      </c>
      <c r="J5" s="103">
        <f t="shared" si="3"/>
        <v>1.4878048780487807</v>
      </c>
      <c r="K5" s="103"/>
      <c r="L5" s="103"/>
      <c r="M5" s="103"/>
      <c r="N5" s="103"/>
      <c r="O5" s="100">
        <f>'작물 업그레이드 가데이터 확률'!B6</f>
        <v>0.18573800000000007</v>
      </c>
      <c r="R5" s="4" t="s">
        <v>69</v>
      </c>
      <c r="S5" s="114">
        <f>G5</f>
        <v>0.21499999999999997</v>
      </c>
      <c r="U5" s="4" t="s">
        <v>45</v>
      </c>
      <c r="V5" s="110">
        <f>S4</f>
        <v>0.31500000000000006</v>
      </c>
      <c r="W5" s="90">
        <f t="shared" si="2"/>
        <v>3.174603174603174</v>
      </c>
      <c r="X5" s="4" t="s">
        <v>54</v>
      </c>
      <c r="Y5" s="86">
        <f>V4*V8</f>
        <v>4.3284374999999986E-2</v>
      </c>
      <c r="Z5" s="90">
        <f>SUM(W4,W8)</f>
        <v>24.103025052342797</v>
      </c>
      <c r="AA5" s="90">
        <f>Z5 * (Y5/$Y$8)</f>
        <v>4.1032065507554734</v>
      </c>
      <c r="AE5" s="4">
        <v>6.4124999999999988E-2</v>
      </c>
    </row>
    <row r="6" spans="1:31" x14ac:dyDescent="0.3">
      <c r="A6" s="139"/>
      <c r="B6" s="100">
        <v>0.1</v>
      </c>
      <c r="C6" s="99">
        <v>0.02</v>
      </c>
      <c r="D6" s="99">
        <v>0.01</v>
      </c>
      <c r="E6" s="99">
        <v>0.03</v>
      </c>
      <c r="F6" s="99">
        <v>1.4999999999999999E-2</v>
      </c>
      <c r="G6" s="99">
        <f t="shared" si="0"/>
        <v>0.16500000000000004</v>
      </c>
      <c r="H6" s="99">
        <f t="shared" si="1"/>
        <v>0.15500000000000003</v>
      </c>
      <c r="I6" s="102">
        <f t="shared" si="3"/>
        <v>1.3030303030303025</v>
      </c>
      <c r="J6" s="103">
        <f t="shared" si="3"/>
        <v>1.3225806451612903</v>
      </c>
      <c r="K6" s="105">
        <f t="shared" ref="K6:L8" si="4">G4/G6</f>
        <v>1.9090909090909089</v>
      </c>
      <c r="L6" s="103">
        <f t="shared" si="4"/>
        <v>1.967741935483871</v>
      </c>
      <c r="M6" s="103"/>
      <c r="N6" s="103"/>
      <c r="O6" s="100">
        <f>'작물 업그레이드 가데이터 확률'!B8</f>
        <v>0.11417000000000005</v>
      </c>
      <c r="R6" s="4" t="s">
        <v>70</v>
      </c>
      <c r="S6" s="87">
        <f>G6</f>
        <v>0.16500000000000004</v>
      </c>
      <c r="U6" s="4" t="s">
        <v>42</v>
      </c>
      <c r="V6" s="110">
        <f>(1-S4) * S13</f>
        <v>4.4576374999999994E-2</v>
      </c>
      <c r="W6" s="90">
        <f t="shared" si="2"/>
        <v>22.433407830941842</v>
      </c>
      <c r="X6" s="4" t="s">
        <v>56</v>
      </c>
      <c r="Y6" s="86">
        <f>V5*V9</f>
        <v>8.1900000000000014E-2</v>
      </c>
      <c r="Z6" s="90">
        <f>SUM(W5,W9)</f>
        <v>7.0207570207570198</v>
      </c>
      <c r="AA6" s="90">
        <f>Z6 * (Y6/$Y$8)</f>
        <v>2.2614579717868364</v>
      </c>
      <c r="AE6" s="4">
        <v>8.1900000000000014E-2</v>
      </c>
    </row>
    <row r="7" spans="1:31" x14ac:dyDescent="0.3">
      <c r="A7" s="136"/>
      <c r="B7" s="100">
        <v>7.0000000000000007E-2</v>
      </c>
      <c r="C7" s="99">
        <v>0.02</v>
      </c>
      <c r="D7" s="99">
        <v>0.01</v>
      </c>
      <c r="E7" s="99">
        <v>0.03</v>
      </c>
      <c r="F7" s="99">
        <v>1.4999999999999999E-2</v>
      </c>
      <c r="G7" s="99">
        <f t="shared" si="0"/>
        <v>0.13500000000000001</v>
      </c>
      <c r="H7" s="99">
        <f t="shared" si="1"/>
        <v>0.125</v>
      </c>
      <c r="I7" s="102">
        <f t="shared" si="3"/>
        <v>1.2222222222222223</v>
      </c>
      <c r="J7" s="103">
        <f t="shared" si="3"/>
        <v>1.2400000000000002</v>
      </c>
      <c r="K7" s="105">
        <f t="shared" si="4"/>
        <v>1.5925925925925923</v>
      </c>
      <c r="L7" s="103">
        <f t="shared" si="4"/>
        <v>1.6400000000000001</v>
      </c>
      <c r="M7" s="105">
        <f>G4/G7</f>
        <v>2.3333333333333335</v>
      </c>
      <c r="N7" s="103">
        <f>H4/H7</f>
        <v>2.4400000000000004</v>
      </c>
      <c r="O7" s="100">
        <f>'작물 업그레이드 가데이터 확률'!B10</f>
        <v>7.290000000000002E-2</v>
      </c>
      <c r="R7" s="4" t="s">
        <v>71</v>
      </c>
      <c r="S7" s="115">
        <f>G7</f>
        <v>0.13500000000000001</v>
      </c>
      <c r="U7" s="4" t="s">
        <v>46</v>
      </c>
      <c r="V7" s="83">
        <f>S22</f>
        <v>0.32500000000000007</v>
      </c>
      <c r="W7" s="109">
        <f t="shared" si="2"/>
        <v>3.0769230769230762</v>
      </c>
      <c r="X7" s="4" t="s">
        <v>55</v>
      </c>
      <c r="Y7" s="86">
        <f>V6</f>
        <v>4.4576374999999994E-2</v>
      </c>
      <c r="Z7" s="90">
        <f>W6</f>
        <v>22.433407830941842</v>
      </c>
      <c r="AA7" s="90">
        <f>Z7 * (Y7/$Y$8)</f>
        <v>3.9329703857162377</v>
      </c>
      <c r="AE7" s="4">
        <v>6.5074999999999994E-2</v>
      </c>
    </row>
    <row r="8" spans="1:31" x14ac:dyDescent="0.3">
      <c r="A8" s="136"/>
      <c r="B8" s="99">
        <v>0.05</v>
      </c>
      <c r="C8" s="99">
        <v>0.02</v>
      </c>
      <c r="D8" s="99">
        <v>0.01</v>
      </c>
      <c r="E8" s="99">
        <v>0.03</v>
      </c>
      <c r="F8" s="99">
        <v>1.4999999999999999E-2</v>
      </c>
      <c r="G8" s="99">
        <f t="shared" si="0"/>
        <v>0.115</v>
      </c>
      <c r="H8" s="99">
        <f t="shared" si="1"/>
        <v>0.105</v>
      </c>
      <c r="I8" s="102">
        <f t="shared" si="3"/>
        <v>1.173913043478261</v>
      </c>
      <c r="J8" s="103">
        <f t="shared" si="3"/>
        <v>1.1904761904761905</v>
      </c>
      <c r="K8" s="105">
        <f t="shared" si="4"/>
        <v>1.4347826086956523</v>
      </c>
      <c r="L8" s="103">
        <f t="shared" si="4"/>
        <v>1.4761904761904765</v>
      </c>
      <c r="M8" s="105">
        <f>G5/G8</f>
        <v>1.869565217391304</v>
      </c>
      <c r="N8" s="103">
        <f>H5/H8</f>
        <v>1.9523809523809526</v>
      </c>
      <c r="O8" s="100">
        <f>'작물 업그레이드 가데이터 확률'!B12</f>
        <v>0.05</v>
      </c>
      <c r="R8" s="4" t="s">
        <v>72</v>
      </c>
      <c r="S8" s="116">
        <f>G6</f>
        <v>0.16500000000000004</v>
      </c>
      <c r="U8" s="4" t="s">
        <v>43</v>
      </c>
      <c r="V8" s="110">
        <f>(1-S22) * S31</f>
        <v>4.3284374999999986E-2</v>
      </c>
      <c r="W8" s="90">
        <f t="shared" si="2"/>
        <v>23.103025052342797</v>
      </c>
      <c r="Y8" s="86">
        <f>SUM(Y4:Y7)</f>
        <v>0.25426075000000004</v>
      </c>
      <c r="AA8" s="90">
        <f>SUM(AA4:AA7)</f>
        <v>12.766997005288861</v>
      </c>
      <c r="AE8" s="4">
        <v>0.29560000000000003</v>
      </c>
    </row>
    <row r="9" spans="1:31" x14ac:dyDescent="0.3">
      <c r="A9" s="136"/>
      <c r="B9" s="99">
        <v>1E-4</v>
      </c>
      <c r="C9" s="99">
        <v>0.02</v>
      </c>
      <c r="D9" s="99">
        <v>0.01</v>
      </c>
      <c r="E9" s="99">
        <v>0.03</v>
      </c>
      <c r="F9" s="99">
        <v>1.4999999999999999E-2</v>
      </c>
      <c r="G9" s="99">
        <f t="shared" si="0"/>
        <v>6.5099999999999991E-2</v>
      </c>
      <c r="H9" s="99">
        <f t="shared" si="1"/>
        <v>5.5099999999999996E-2</v>
      </c>
      <c r="I9" s="104"/>
      <c r="J9" s="104"/>
      <c r="K9" s="104"/>
      <c r="L9" s="104"/>
      <c r="M9" s="104"/>
      <c r="N9" s="104"/>
      <c r="O9" s="104"/>
      <c r="R9" s="4" t="s">
        <v>73</v>
      </c>
      <c r="S9" s="86">
        <f>G7</f>
        <v>0.13500000000000001</v>
      </c>
      <c r="U9" s="4" t="s">
        <v>47</v>
      </c>
      <c r="V9" s="83">
        <f>S40</f>
        <v>0.26</v>
      </c>
      <c r="W9" s="109">
        <f t="shared" si="2"/>
        <v>3.8461538461538458</v>
      </c>
    </row>
    <row r="10" spans="1:31" x14ac:dyDescent="0.3">
      <c r="A10" s="136"/>
      <c r="B10" s="99">
        <v>1E-4</v>
      </c>
      <c r="C10" s="99">
        <v>0.02</v>
      </c>
      <c r="D10" s="99">
        <v>0.01</v>
      </c>
      <c r="E10" s="99">
        <v>0.03</v>
      </c>
      <c r="F10" s="99">
        <v>1.4999999999999999E-2</v>
      </c>
      <c r="G10" s="99">
        <f t="shared" si="0"/>
        <v>6.5099999999999991E-2</v>
      </c>
      <c r="H10" s="99">
        <f t="shared" si="1"/>
        <v>5.5099999999999996E-2</v>
      </c>
      <c r="I10" s="104"/>
      <c r="J10" s="104"/>
      <c r="K10" s="104"/>
      <c r="L10" s="104"/>
      <c r="M10" s="104"/>
      <c r="N10" s="104"/>
      <c r="O10" s="104"/>
      <c r="R10" s="4" t="s">
        <v>74</v>
      </c>
      <c r="S10" s="86">
        <f>G8</f>
        <v>0.115</v>
      </c>
      <c r="Z10" s="4">
        <f>SUM(W4-W4*V5 - W4*V6, W7-W7*V8,W9)</f>
        <v>7.4303178557692302</v>
      </c>
    </row>
    <row r="11" spans="1:31" ht="12" thickBot="1" x14ac:dyDescent="0.35">
      <c r="A11" s="137"/>
      <c r="B11" s="135" t="s">
        <v>22</v>
      </c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Q11" s="86"/>
    </row>
    <row r="12" spans="1:31" x14ac:dyDescent="0.3">
      <c r="A12" s="137"/>
      <c r="B12" s="29" t="s">
        <v>9</v>
      </c>
      <c r="C12" s="50" t="s">
        <v>11</v>
      </c>
      <c r="D12" s="50" t="s">
        <v>15</v>
      </c>
      <c r="E12" s="50" t="s">
        <v>12</v>
      </c>
      <c r="F12" s="51" t="s">
        <v>13</v>
      </c>
      <c r="G12" s="29" t="s">
        <v>20</v>
      </c>
      <c r="H12" s="30" t="s">
        <v>21</v>
      </c>
      <c r="I12" s="24" t="s">
        <v>24</v>
      </c>
      <c r="J12" s="24" t="s">
        <v>25</v>
      </c>
      <c r="K12" s="44" t="s">
        <v>26</v>
      </c>
      <c r="L12" s="48" t="s">
        <v>27</v>
      </c>
      <c r="M12" s="24" t="s">
        <v>28</v>
      </c>
      <c r="N12" s="24" t="s">
        <v>29</v>
      </c>
      <c r="O12" s="29" t="s">
        <v>75</v>
      </c>
    </row>
    <row r="13" spans="1:31" x14ac:dyDescent="0.3">
      <c r="A13" s="16"/>
      <c r="B13" s="100">
        <v>0.05</v>
      </c>
      <c r="C13" s="99">
        <v>0.01</v>
      </c>
      <c r="D13" s="99">
        <v>5.0000000000000001E-3</v>
      </c>
      <c r="E13" s="99">
        <v>2.5000000000000001E-2</v>
      </c>
      <c r="F13" s="99">
        <v>0.01</v>
      </c>
      <c r="G13" s="101">
        <f t="shared" ref="G13:G19" si="5">SUM(B13,C13,E13,F13)</f>
        <v>9.5000000000000001E-2</v>
      </c>
      <c r="H13" s="101">
        <f t="shared" ref="H13:H19" si="6">SUM(B13,D13,E13,F13)</f>
        <v>0.09</v>
      </c>
      <c r="I13" s="101"/>
      <c r="J13" s="101"/>
      <c r="K13" s="101"/>
      <c r="L13" s="101"/>
      <c r="M13" s="101"/>
      <c r="N13" s="101"/>
      <c r="O13" s="100">
        <f>'작물 업그레이드 가데이터 확률'!B15</f>
        <v>4.8669500000000102E-2</v>
      </c>
      <c r="Q13" s="84" t="s">
        <v>49</v>
      </c>
      <c r="R13" s="4" t="s">
        <v>68</v>
      </c>
      <c r="S13" s="113">
        <f t="shared" ref="S13:S19" si="7">(1-G4)*G13</f>
        <v>6.5074999999999994E-2</v>
      </c>
      <c r="U13" s="4" t="s">
        <v>57</v>
      </c>
      <c r="V13" s="86">
        <v>1</v>
      </c>
      <c r="W13" s="90">
        <f>1/V13</f>
        <v>1</v>
      </c>
      <c r="X13" s="4" t="s">
        <v>60</v>
      </c>
      <c r="Y13" s="86">
        <f>V13*V14</f>
        <v>0.315</v>
      </c>
      <c r="Z13" s="91">
        <f>SUM(W13-W13*V14, W15)</f>
        <v>3.8596031746031745</v>
      </c>
      <c r="AA13" s="90">
        <f>Z13 * (Y13/$Y$15)</f>
        <v>1.9298015873015872</v>
      </c>
      <c r="AC13" s="119">
        <v>4.17</v>
      </c>
    </row>
    <row r="14" spans="1:31" x14ac:dyDescent="0.3">
      <c r="A14" s="16"/>
      <c r="B14" s="100">
        <v>0.02</v>
      </c>
      <c r="C14" s="99">
        <v>0.01</v>
      </c>
      <c r="D14" s="99">
        <v>5.0000000000000001E-3</v>
      </c>
      <c r="E14" s="99">
        <v>2.5000000000000001E-2</v>
      </c>
      <c r="F14" s="99">
        <v>0.01</v>
      </c>
      <c r="G14" s="99">
        <f t="shared" si="5"/>
        <v>6.5000000000000002E-2</v>
      </c>
      <c r="H14" s="101">
        <f t="shared" si="6"/>
        <v>6.0000000000000005E-2</v>
      </c>
      <c r="I14" s="102">
        <f t="shared" ref="I14:J17" si="8">G13/G14</f>
        <v>1.4615384615384615</v>
      </c>
      <c r="J14" s="103">
        <f t="shared" si="8"/>
        <v>1.4999999999999998</v>
      </c>
      <c r="K14" s="103"/>
      <c r="L14" s="103"/>
      <c r="M14" s="103"/>
      <c r="N14" s="103"/>
      <c r="O14" s="100">
        <f>'작물 업그레이드 가데이터 확률'!B17</f>
        <v>2.2515000000000063E-2</v>
      </c>
      <c r="Q14" s="86"/>
      <c r="R14" s="4" t="s">
        <v>69</v>
      </c>
      <c r="S14" s="114">
        <f t="shared" si="7"/>
        <v>5.1025000000000001E-2</v>
      </c>
      <c r="U14" s="4" t="s">
        <v>58</v>
      </c>
      <c r="V14" s="86">
        <v>0.315</v>
      </c>
      <c r="W14" s="90">
        <f>1/V14</f>
        <v>3.1746031746031744</v>
      </c>
      <c r="X14" s="4" t="s">
        <v>61</v>
      </c>
      <c r="Y14" s="86">
        <v>0.315</v>
      </c>
      <c r="Z14" s="4">
        <v>3.17</v>
      </c>
      <c r="AA14" s="90">
        <f>Z14 * (Y14/$Y$15)</f>
        <v>1.585</v>
      </c>
    </row>
    <row r="15" spans="1:31" x14ac:dyDescent="0.3">
      <c r="A15" s="16"/>
      <c r="B15" s="100">
        <v>0.01</v>
      </c>
      <c r="C15" s="99">
        <v>0.01</v>
      </c>
      <c r="D15" s="99">
        <v>5.0000000000000001E-3</v>
      </c>
      <c r="E15" s="99">
        <v>2.5000000000000001E-2</v>
      </c>
      <c r="F15" s="99">
        <v>0.01</v>
      </c>
      <c r="G15" s="99">
        <f t="shared" si="5"/>
        <v>5.5E-2</v>
      </c>
      <c r="H15" s="99">
        <f t="shared" si="6"/>
        <v>0.05</v>
      </c>
      <c r="I15" s="102">
        <f t="shared" si="8"/>
        <v>1.1818181818181819</v>
      </c>
      <c r="J15" s="103">
        <f t="shared" si="8"/>
        <v>1.2</v>
      </c>
      <c r="K15" s="105">
        <f t="shared" ref="K15:L17" si="9">G13/G15</f>
        <v>1.7272727272727273</v>
      </c>
      <c r="L15" s="103">
        <f t="shared" si="9"/>
        <v>1.7999999999999998</v>
      </c>
      <c r="M15" s="103"/>
      <c r="N15" s="103"/>
      <c r="O15" s="100">
        <f>'작물 업그레이드 가데이터 확률'!B19</f>
        <v>1.4650000000000038E-2</v>
      </c>
      <c r="Q15" s="86"/>
      <c r="R15" s="4" t="s">
        <v>70</v>
      </c>
      <c r="S15" s="87">
        <f t="shared" si="7"/>
        <v>4.5925000000000001E-2</v>
      </c>
      <c r="U15" s="4" t="s">
        <v>59</v>
      </c>
      <c r="V15" s="86">
        <v>0.315</v>
      </c>
      <c r="W15" s="90">
        <f>1/V15</f>
        <v>3.1746031746031744</v>
      </c>
      <c r="Y15" s="86">
        <f>SUM(Y13:Y14)</f>
        <v>0.63</v>
      </c>
      <c r="AA15" s="90">
        <f>SUM(AA13:AA14)</f>
        <v>3.5148015873015872</v>
      </c>
    </row>
    <row r="16" spans="1:31" x14ac:dyDescent="0.3">
      <c r="A16" s="16"/>
      <c r="B16" s="100">
        <v>5.0000000000000001E-3</v>
      </c>
      <c r="C16" s="99">
        <v>0.01</v>
      </c>
      <c r="D16" s="99">
        <v>5.0000000000000001E-3</v>
      </c>
      <c r="E16" s="99">
        <v>2.5000000000000001E-2</v>
      </c>
      <c r="F16" s="99">
        <v>0.01</v>
      </c>
      <c r="G16" s="99">
        <f t="shared" si="5"/>
        <v>0.05</v>
      </c>
      <c r="H16" s="99">
        <f t="shared" si="6"/>
        <v>4.5000000000000005E-2</v>
      </c>
      <c r="I16" s="102">
        <f t="shared" si="8"/>
        <v>1.0999999999999999</v>
      </c>
      <c r="J16" s="103">
        <f t="shared" si="8"/>
        <v>1.1111111111111109</v>
      </c>
      <c r="K16" s="105">
        <f t="shared" si="9"/>
        <v>1.3</v>
      </c>
      <c r="L16" s="103">
        <f t="shared" si="9"/>
        <v>1.3333333333333333</v>
      </c>
      <c r="M16" s="105">
        <f>G13/G16</f>
        <v>1.9</v>
      </c>
      <c r="N16" s="103">
        <f>H13/H16</f>
        <v>1.9999999999999998</v>
      </c>
      <c r="O16" s="100">
        <f>'작물 업그레이드 가데이터 확률'!B21</f>
        <v>7.5000000000000205E-3</v>
      </c>
      <c r="Q16" s="86"/>
      <c r="R16" s="4" t="s">
        <v>71</v>
      </c>
      <c r="S16" s="115">
        <f t="shared" si="7"/>
        <v>4.3250000000000004E-2</v>
      </c>
    </row>
    <row r="17" spans="1:32" x14ac:dyDescent="0.3">
      <c r="A17" s="17"/>
      <c r="B17" s="99">
        <v>1E-3</v>
      </c>
      <c r="C17" s="99">
        <v>0.01</v>
      </c>
      <c r="D17" s="99">
        <v>5.0000000000000001E-3</v>
      </c>
      <c r="E17" s="99">
        <v>2.5000000000000001E-2</v>
      </c>
      <c r="F17" s="99">
        <v>0.01</v>
      </c>
      <c r="G17" s="99">
        <f t="shared" si="5"/>
        <v>4.6000000000000006E-2</v>
      </c>
      <c r="H17" s="99">
        <f t="shared" si="6"/>
        <v>4.1000000000000002E-2</v>
      </c>
      <c r="I17" s="102">
        <f t="shared" si="8"/>
        <v>1.0869565217391304</v>
      </c>
      <c r="J17" s="103">
        <f t="shared" si="8"/>
        <v>1.0975609756097562</v>
      </c>
      <c r="K17" s="105">
        <f t="shared" si="9"/>
        <v>1.1956521739130432</v>
      </c>
      <c r="L17" s="103">
        <f t="shared" si="9"/>
        <v>1.2195121951219512</v>
      </c>
      <c r="M17" s="105">
        <f>G14/G17</f>
        <v>1.4130434782608694</v>
      </c>
      <c r="N17" s="103">
        <f>H14/H17</f>
        <v>1.4634146341463414</v>
      </c>
      <c r="O17" s="100">
        <f>'작물 업그레이드 가데이터 확률'!B23</f>
        <v>1E-3</v>
      </c>
      <c r="Q17" s="84"/>
      <c r="R17" s="4" t="s">
        <v>72</v>
      </c>
      <c r="S17" s="116">
        <f t="shared" si="7"/>
        <v>4.0710000000000003E-2</v>
      </c>
      <c r="U17" s="4" t="s">
        <v>76</v>
      </c>
    </row>
    <row r="18" spans="1:32" x14ac:dyDescent="0.3">
      <c r="A18" s="139"/>
      <c r="B18" s="99">
        <v>1E-4</v>
      </c>
      <c r="C18" s="99">
        <v>0.02</v>
      </c>
      <c r="D18" s="99">
        <v>5.0000000000000001E-3</v>
      </c>
      <c r="E18" s="99">
        <v>2.5000000000000001E-2</v>
      </c>
      <c r="F18" s="99">
        <v>1.4999999999999999E-2</v>
      </c>
      <c r="G18" s="99">
        <f t="shared" si="5"/>
        <v>6.0100000000000001E-2</v>
      </c>
      <c r="H18" s="99">
        <f t="shared" si="6"/>
        <v>4.5100000000000001E-2</v>
      </c>
      <c r="I18" s="104"/>
      <c r="J18" s="104"/>
      <c r="K18" s="104"/>
      <c r="L18" s="104"/>
      <c r="M18" s="104"/>
      <c r="N18" s="104"/>
      <c r="O18" s="104"/>
      <c r="Q18" s="86"/>
      <c r="R18" s="4" t="s">
        <v>73</v>
      </c>
      <c r="S18" s="86">
        <f t="shared" si="7"/>
        <v>5.6187490000000007E-2</v>
      </c>
      <c r="U18" s="4" t="s">
        <v>44</v>
      </c>
      <c r="V18" s="83">
        <v>1</v>
      </c>
      <c r="W18" s="106">
        <f>1/V18</f>
        <v>1</v>
      </c>
      <c r="Z18" s="91">
        <f>SUM(W18-W18*V19 - W18*V20, W21-W21*V22,W23)</f>
        <v>11.265875930555556</v>
      </c>
      <c r="AB18" s="4">
        <f>Z4/Z13</f>
        <v>1.9251507265466945</v>
      </c>
      <c r="AC18" s="118">
        <f>SUM(W18,W21,W23)</f>
        <v>11.694444444444443</v>
      </c>
      <c r="AE18" s="4">
        <f>AC4/AC13</f>
        <v>1.8992805755395683</v>
      </c>
    </row>
    <row r="19" spans="1:32" x14ac:dyDescent="0.3">
      <c r="A19" s="139"/>
      <c r="B19" s="99">
        <v>1E-4</v>
      </c>
      <c r="C19" s="99">
        <v>0.02</v>
      </c>
      <c r="D19" s="99">
        <v>5.0000000000000001E-3</v>
      </c>
      <c r="E19" s="99">
        <v>2.5000000000000001E-2</v>
      </c>
      <c r="F19" s="99">
        <v>1.4999999999999999E-2</v>
      </c>
      <c r="G19" s="99">
        <f t="shared" si="5"/>
        <v>6.0100000000000001E-2</v>
      </c>
      <c r="H19" s="99">
        <f t="shared" si="6"/>
        <v>4.5100000000000001E-2</v>
      </c>
      <c r="I19" s="104"/>
      <c r="J19" s="104"/>
      <c r="K19" s="104"/>
      <c r="L19" s="104"/>
      <c r="M19" s="104"/>
      <c r="N19" s="104"/>
      <c r="O19" s="104"/>
      <c r="Q19" s="86"/>
      <c r="R19" s="4" t="s">
        <v>74</v>
      </c>
      <c r="S19" s="86">
        <f t="shared" si="7"/>
        <v>5.6187490000000007E-2</v>
      </c>
      <c r="U19" s="4" t="s">
        <v>45</v>
      </c>
      <c r="V19" s="88">
        <f>S5</f>
        <v>0.21499999999999997</v>
      </c>
      <c r="W19" s="90">
        <f t="shared" ref="W19:W23" si="10">1/V19</f>
        <v>4.6511627906976747</v>
      </c>
    </row>
    <row r="20" spans="1:32" ht="12" thickBot="1" x14ac:dyDescent="0.35">
      <c r="A20" s="138"/>
      <c r="B20" s="135" t="s">
        <v>40</v>
      </c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S20" s="86"/>
      <c r="U20" s="4" t="s">
        <v>42</v>
      </c>
      <c r="V20" s="88">
        <f>(1-S5)*S14</f>
        <v>4.0054625000000003E-2</v>
      </c>
      <c r="W20" s="90">
        <f t="shared" si="10"/>
        <v>24.965905934707912</v>
      </c>
    </row>
    <row r="21" spans="1:32" x14ac:dyDescent="0.3">
      <c r="A21" s="138"/>
      <c r="B21" s="29" t="s">
        <v>9</v>
      </c>
      <c r="C21" s="50" t="s">
        <v>11</v>
      </c>
      <c r="D21" s="50" t="s">
        <v>15</v>
      </c>
      <c r="E21" s="50" t="s">
        <v>12</v>
      </c>
      <c r="F21" s="51" t="s">
        <v>13</v>
      </c>
      <c r="G21" s="29" t="s">
        <v>20</v>
      </c>
      <c r="H21" s="30" t="s">
        <v>21</v>
      </c>
      <c r="I21" s="24" t="s">
        <v>24</v>
      </c>
      <c r="J21" s="24" t="s">
        <v>25</v>
      </c>
      <c r="K21" s="44" t="s">
        <v>26</v>
      </c>
      <c r="L21" s="48" t="s">
        <v>27</v>
      </c>
      <c r="M21" s="24" t="s">
        <v>28</v>
      </c>
      <c r="N21" s="24" t="s">
        <v>29</v>
      </c>
      <c r="O21" s="29" t="s">
        <v>75</v>
      </c>
      <c r="U21" s="4" t="s">
        <v>46</v>
      </c>
      <c r="V21" s="83">
        <v>0.22500000000000001</v>
      </c>
      <c r="W21" s="106">
        <f t="shared" si="10"/>
        <v>4.4444444444444446</v>
      </c>
    </row>
    <row r="22" spans="1:32" x14ac:dyDescent="0.3">
      <c r="A22" s="136"/>
      <c r="B22" s="100">
        <v>0.25</v>
      </c>
      <c r="C22" s="99">
        <v>0.03</v>
      </c>
      <c r="D22" s="99">
        <v>0.01</v>
      </c>
      <c r="E22" s="99">
        <v>0.03</v>
      </c>
      <c r="F22" s="99">
        <v>1.4999999999999999E-2</v>
      </c>
      <c r="G22" s="101">
        <f t="shared" ref="G22:G28" si="11">SUM(B22,C22,E22,F22)</f>
        <v>0.32500000000000007</v>
      </c>
      <c r="H22" s="101">
        <f t="shared" ref="H22:H28" si="12">SUM(B22,D22,E22,F22)</f>
        <v>0.30500000000000005</v>
      </c>
      <c r="I22" s="101"/>
      <c r="J22" s="101"/>
      <c r="K22" s="101"/>
      <c r="L22" s="101"/>
      <c r="M22" s="101"/>
      <c r="N22" s="101"/>
      <c r="O22" s="100">
        <f>'작물 업그레이드 가데이터 확률'!B26</f>
        <v>0.31100700000000009</v>
      </c>
      <c r="Q22" s="4" t="s">
        <v>50</v>
      </c>
      <c r="R22" s="4" t="s">
        <v>68</v>
      </c>
      <c r="S22" s="113">
        <f t="shared" ref="S22:S28" si="13">G22</f>
        <v>0.32500000000000007</v>
      </c>
      <c r="U22" s="4" t="s">
        <v>43</v>
      </c>
      <c r="V22" s="88">
        <f>(1-S23) * S32</f>
        <v>3.9040625000000002E-2</v>
      </c>
      <c r="W22" s="90">
        <f t="shared" si="10"/>
        <v>25.614344032658288</v>
      </c>
      <c r="AD22" s="4" t="s">
        <v>62</v>
      </c>
      <c r="AE22" s="89">
        <v>0</v>
      </c>
      <c r="AF22" s="4">
        <v>1</v>
      </c>
    </row>
    <row r="23" spans="1:32" x14ac:dyDescent="0.3">
      <c r="A23" s="136"/>
      <c r="B23" s="100">
        <v>0.15</v>
      </c>
      <c r="C23" s="99">
        <v>0.03</v>
      </c>
      <c r="D23" s="99">
        <v>0.01</v>
      </c>
      <c r="E23" s="99">
        <v>0.03</v>
      </c>
      <c r="F23" s="99">
        <v>1.4999999999999999E-2</v>
      </c>
      <c r="G23" s="99">
        <f t="shared" si="11"/>
        <v>0.22499999999999998</v>
      </c>
      <c r="H23" s="101">
        <f t="shared" si="12"/>
        <v>0.20500000000000002</v>
      </c>
      <c r="I23" s="102">
        <f t="shared" ref="I23:J26" si="14">G22/G23</f>
        <v>1.4444444444444449</v>
      </c>
      <c r="J23" s="103">
        <f t="shared" si="14"/>
        <v>1.4878048780487807</v>
      </c>
      <c r="K23" s="103"/>
      <c r="L23" s="103"/>
      <c r="M23" s="103"/>
      <c r="N23" s="103"/>
      <c r="O23" s="100">
        <f>'작물 업그레이드 가데이터 확률'!B28</f>
        <v>0.18573800000000007</v>
      </c>
      <c r="R23" s="4" t="s">
        <v>69</v>
      </c>
      <c r="S23" s="114">
        <f t="shared" si="13"/>
        <v>0.22499999999999998</v>
      </c>
      <c r="U23" s="4" t="s">
        <v>47</v>
      </c>
      <c r="V23" s="83">
        <f>S41</f>
        <v>0.16000000000000003</v>
      </c>
      <c r="W23" s="106">
        <f t="shared" si="10"/>
        <v>6.2499999999999991</v>
      </c>
      <c r="AD23" s="4" t="s">
        <v>63</v>
      </c>
      <c r="AE23" s="83">
        <f>(1-V7) * (1-V8)</f>
        <v>0.64578304687499988</v>
      </c>
    </row>
    <row r="24" spans="1:32" x14ac:dyDescent="0.3">
      <c r="A24" s="136"/>
      <c r="B24" s="100">
        <v>0.1</v>
      </c>
      <c r="C24" s="99">
        <v>0.03</v>
      </c>
      <c r="D24" s="99">
        <v>0.01</v>
      </c>
      <c r="E24" s="99">
        <v>0.03</v>
      </c>
      <c r="F24" s="99">
        <v>1.4999999999999999E-2</v>
      </c>
      <c r="G24" s="99">
        <f t="shared" si="11"/>
        <v>0.17499999999999999</v>
      </c>
      <c r="H24" s="99">
        <f t="shared" si="12"/>
        <v>0.15500000000000003</v>
      </c>
      <c r="I24" s="102">
        <f t="shared" si="14"/>
        <v>1.2857142857142856</v>
      </c>
      <c r="J24" s="103">
        <f t="shared" si="14"/>
        <v>1.3225806451612903</v>
      </c>
      <c r="K24" s="105">
        <f t="shared" ref="K24:L26" si="15">G22/G24</f>
        <v>1.8571428571428577</v>
      </c>
      <c r="L24" s="103">
        <f t="shared" si="15"/>
        <v>1.967741935483871</v>
      </c>
      <c r="M24" s="103"/>
      <c r="N24" s="103"/>
      <c r="O24" s="100">
        <f>'작물 업그레이드 가데이터 확률'!B30</f>
        <v>0.11417000000000005</v>
      </c>
      <c r="R24" s="4" t="s">
        <v>70</v>
      </c>
      <c r="S24" s="87">
        <f t="shared" si="13"/>
        <v>0.17499999999999999</v>
      </c>
      <c r="AD24" s="4" t="s">
        <v>64</v>
      </c>
      <c r="AE24" s="86">
        <f>(1-V9)</f>
        <v>0.74</v>
      </c>
    </row>
    <row r="25" spans="1:32" x14ac:dyDescent="0.3">
      <c r="A25" s="136"/>
      <c r="B25" s="100">
        <v>7.0000000000000007E-2</v>
      </c>
      <c r="C25" s="99">
        <v>0.03</v>
      </c>
      <c r="D25" s="99">
        <v>0.01</v>
      </c>
      <c r="E25" s="99">
        <v>0.03</v>
      </c>
      <c r="F25" s="99">
        <v>1.4999999999999999E-2</v>
      </c>
      <c r="G25" s="99">
        <f t="shared" si="11"/>
        <v>0.14500000000000002</v>
      </c>
      <c r="H25" s="99">
        <f t="shared" si="12"/>
        <v>0.125</v>
      </c>
      <c r="I25" s="102">
        <f t="shared" si="14"/>
        <v>1.2068965517241377</v>
      </c>
      <c r="J25" s="103">
        <f t="shared" si="14"/>
        <v>1.2400000000000002</v>
      </c>
      <c r="K25" s="105">
        <f t="shared" si="15"/>
        <v>1.551724137931034</v>
      </c>
      <c r="L25" s="103">
        <f t="shared" si="15"/>
        <v>1.6400000000000001</v>
      </c>
      <c r="M25" s="105">
        <f>G22/G25</f>
        <v>2.2413793103448278</v>
      </c>
      <c r="N25" s="103">
        <f>H22/H25</f>
        <v>2.4400000000000004</v>
      </c>
      <c r="O25" s="100">
        <f>'작물 업그레이드 가데이터 확률'!B32</f>
        <v>7.290000000000002E-2</v>
      </c>
      <c r="R25" s="4" t="s">
        <v>71</v>
      </c>
      <c r="S25" s="115">
        <f t="shared" si="13"/>
        <v>0.14500000000000002</v>
      </c>
      <c r="U25" s="4" t="s">
        <v>78</v>
      </c>
    </row>
    <row r="26" spans="1:32" x14ac:dyDescent="0.3">
      <c r="A26" s="136"/>
      <c r="B26" s="99">
        <v>0.05</v>
      </c>
      <c r="C26" s="99">
        <v>0.03</v>
      </c>
      <c r="D26" s="99">
        <v>0.01</v>
      </c>
      <c r="E26" s="99">
        <v>0.03</v>
      </c>
      <c r="F26" s="99">
        <v>1.4999999999999999E-2</v>
      </c>
      <c r="G26" s="99">
        <f t="shared" si="11"/>
        <v>0.125</v>
      </c>
      <c r="H26" s="99">
        <f t="shared" si="12"/>
        <v>0.105</v>
      </c>
      <c r="I26" s="102">
        <f t="shared" si="14"/>
        <v>1.1600000000000001</v>
      </c>
      <c r="J26" s="103">
        <f t="shared" si="14"/>
        <v>1.1904761904761905</v>
      </c>
      <c r="K26" s="105">
        <f t="shared" si="15"/>
        <v>1.4</v>
      </c>
      <c r="L26" s="103">
        <f t="shared" si="15"/>
        <v>1.4761904761904765</v>
      </c>
      <c r="M26" s="105">
        <f>G23/G26</f>
        <v>1.7999999999999998</v>
      </c>
      <c r="N26" s="103">
        <f>H23/H26</f>
        <v>1.9523809523809526</v>
      </c>
      <c r="O26" s="100">
        <f>'작물 업그레이드 가데이터 확률'!B34</f>
        <v>0.05</v>
      </c>
      <c r="R26" s="4" t="s">
        <v>72</v>
      </c>
      <c r="S26" s="116">
        <f t="shared" si="13"/>
        <v>0.125</v>
      </c>
      <c r="U26" s="4" t="s">
        <v>44</v>
      </c>
      <c r="V26" s="83">
        <v>1</v>
      </c>
      <c r="W26" s="107">
        <f>1/V26</f>
        <v>1</v>
      </c>
      <c r="Z26" s="91">
        <f>SUM(W26-W26*V27 - W26*V28, W29-W29*V30,W31)</f>
        <v>13.989335317307692</v>
      </c>
      <c r="AC26" s="118">
        <f>SUM(W26,W29,W31)</f>
        <v>14.406593406593405</v>
      </c>
    </row>
    <row r="27" spans="1:32" x14ac:dyDescent="0.3">
      <c r="A27" s="136"/>
      <c r="B27" s="99">
        <v>1E-4</v>
      </c>
      <c r="C27" s="99">
        <v>0.02</v>
      </c>
      <c r="D27" s="99">
        <v>0.01</v>
      </c>
      <c r="E27" s="99">
        <v>0.03</v>
      </c>
      <c r="F27" s="99">
        <v>1.4999999999999999E-2</v>
      </c>
      <c r="G27" s="99">
        <f t="shared" si="11"/>
        <v>6.5099999999999991E-2</v>
      </c>
      <c r="H27" s="99">
        <f t="shared" si="12"/>
        <v>5.5099999999999996E-2</v>
      </c>
      <c r="I27" s="104"/>
      <c r="J27" s="104"/>
      <c r="K27" s="104"/>
      <c r="L27" s="104"/>
      <c r="M27" s="104"/>
      <c r="N27" s="104"/>
      <c r="O27" s="104"/>
      <c r="R27" s="4" t="s">
        <v>73</v>
      </c>
      <c r="S27" s="86">
        <f t="shared" si="13"/>
        <v>6.5099999999999991E-2</v>
      </c>
      <c r="U27" s="4" t="s">
        <v>45</v>
      </c>
      <c r="V27" s="108">
        <f>S6</f>
        <v>0.16500000000000004</v>
      </c>
      <c r="W27" s="90">
        <f t="shared" ref="W27:W31" si="16">1/V27</f>
        <v>6.0606060606060597</v>
      </c>
    </row>
    <row r="28" spans="1:32" x14ac:dyDescent="0.3">
      <c r="A28" s="16"/>
      <c r="B28" s="99">
        <v>1E-4</v>
      </c>
      <c r="C28" s="99">
        <v>0.02</v>
      </c>
      <c r="D28" s="99">
        <v>0.01</v>
      </c>
      <c r="E28" s="99">
        <v>0.03</v>
      </c>
      <c r="F28" s="99">
        <v>1.4999999999999999E-2</v>
      </c>
      <c r="G28" s="99">
        <f t="shared" si="11"/>
        <v>6.5099999999999991E-2</v>
      </c>
      <c r="H28" s="99">
        <f t="shared" si="12"/>
        <v>5.5099999999999996E-2</v>
      </c>
      <c r="I28" s="104"/>
      <c r="J28" s="104"/>
      <c r="K28" s="104"/>
      <c r="L28" s="104"/>
      <c r="M28" s="104"/>
      <c r="N28" s="104"/>
      <c r="O28" s="104"/>
      <c r="R28" s="4" t="s">
        <v>74</v>
      </c>
      <c r="S28" s="86">
        <f t="shared" si="13"/>
        <v>6.5099999999999991E-2</v>
      </c>
      <c r="U28" s="4" t="s">
        <v>42</v>
      </c>
      <c r="V28" s="108">
        <f>(1-S6) * S15</f>
        <v>3.8347374999999996E-2</v>
      </c>
      <c r="W28" s="90">
        <f t="shared" si="16"/>
        <v>26.077404255180443</v>
      </c>
    </row>
    <row r="29" spans="1:32" ht="12" thickBot="1" x14ac:dyDescent="0.35">
      <c r="A29" s="16"/>
      <c r="B29" s="135" t="s">
        <v>41</v>
      </c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S29" s="86"/>
      <c r="U29" s="4" t="s">
        <v>46</v>
      </c>
      <c r="V29" s="83">
        <f>S24</f>
        <v>0.17499999999999999</v>
      </c>
      <c r="W29" s="107">
        <f t="shared" si="16"/>
        <v>5.7142857142857144</v>
      </c>
    </row>
    <row r="30" spans="1:32" x14ac:dyDescent="0.3">
      <c r="A30" s="16"/>
      <c r="B30" s="29" t="s">
        <v>9</v>
      </c>
      <c r="C30" s="50" t="s">
        <v>11</v>
      </c>
      <c r="D30" s="50" t="s">
        <v>15</v>
      </c>
      <c r="E30" s="50" t="s">
        <v>12</v>
      </c>
      <c r="F30" s="51" t="s">
        <v>13</v>
      </c>
      <c r="G30" s="29" t="s">
        <v>20</v>
      </c>
      <c r="H30" s="30" t="s">
        <v>21</v>
      </c>
      <c r="I30" s="24" t="s">
        <v>24</v>
      </c>
      <c r="J30" s="24" t="s">
        <v>25</v>
      </c>
      <c r="K30" s="44" t="s">
        <v>26</v>
      </c>
      <c r="L30" s="48" t="s">
        <v>27</v>
      </c>
      <c r="M30" s="24" t="s">
        <v>28</v>
      </c>
      <c r="N30" s="24" t="s">
        <v>29</v>
      </c>
      <c r="O30" s="29" t="s">
        <v>75</v>
      </c>
      <c r="S30" s="86"/>
      <c r="U30" s="4" t="s">
        <v>43</v>
      </c>
      <c r="V30" s="108">
        <f>(1-S24)*S33</f>
        <v>3.7434374999999999E-2</v>
      </c>
      <c r="W30" s="90">
        <f t="shared" si="16"/>
        <v>26.713415143167211</v>
      </c>
    </row>
    <row r="31" spans="1:32" x14ac:dyDescent="0.3">
      <c r="A31" s="16"/>
      <c r="B31" s="100">
        <v>0.05</v>
      </c>
      <c r="C31" s="99">
        <v>0.01</v>
      </c>
      <c r="D31" s="99">
        <v>5.0000000000000001E-3</v>
      </c>
      <c r="E31" s="99">
        <v>2.5000000000000001E-2</v>
      </c>
      <c r="F31" s="99">
        <v>0.01</v>
      </c>
      <c r="G31" s="101">
        <f t="shared" ref="G31:G37" si="17">SUM(B31,C31,E31,F31)</f>
        <v>9.5000000000000001E-2</v>
      </c>
      <c r="H31" s="101">
        <f t="shared" ref="H31:H37" si="18">SUM(B31,D31,E31,F31)</f>
        <v>0.09</v>
      </c>
      <c r="I31" s="101"/>
      <c r="J31" s="101"/>
      <c r="K31" s="101"/>
      <c r="L31" s="101"/>
      <c r="M31" s="101"/>
      <c r="N31" s="101"/>
      <c r="O31" s="100">
        <f>'작물 업그레이드 가데이터 확률'!B37</f>
        <v>4.8669500000000102E-2</v>
      </c>
      <c r="Q31" s="4" t="s">
        <v>51</v>
      </c>
      <c r="R31" s="4" t="s">
        <v>68</v>
      </c>
      <c r="S31" s="113">
        <f>(1-G22)*G31</f>
        <v>6.4124999999999988E-2</v>
      </c>
      <c r="U31" s="4" t="s">
        <v>47</v>
      </c>
      <c r="V31" s="83">
        <f>S42</f>
        <v>0.13</v>
      </c>
      <c r="W31" s="107">
        <f t="shared" si="16"/>
        <v>7.6923076923076916</v>
      </c>
    </row>
    <row r="32" spans="1:32" x14ac:dyDescent="0.3">
      <c r="A32" s="17"/>
      <c r="B32" s="100">
        <v>0.02</v>
      </c>
      <c r="C32" s="99">
        <v>0.01</v>
      </c>
      <c r="D32" s="99">
        <v>5.0000000000000001E-3</v>
      </c>
      <c r="E32" s="99">
        <v>2.5000000000000001E-2</v>
      </c>
      <c r="F32" s="99">
        <v>0.01</v>
      </c>
      <c r="G32" s="99">
        <f t="shared" si="17"/>
        <v>6.5000000000000002E-2</v>
      </c>
      <c r="H32" s="101">
        <f t="shared" si="18"/>
        <v>6.0000000000000005E-2</v>
      </c>
      <c r="I32" s="102">
        <f t="shared" ref="I32:J35" si="19">G31/G32</f>
        <v>1.4615384615384615</v>
      </c>
      <c r="J32" s="103">
        <f t="shared" si="19"/>
        <v>1.4999999999999998</v>
      </c>
      <c r="K32" s="103"/>
      <c r="L32" s="103"/>
      <c r="M32" s="103"/>
      <c r="N32" s="103"/>
      <c r="O32" s="100">
        <f>'작물 업그레이드 가데이터 확률'!B39</f>
        <v>2.2515000000000063E-2</v>
      </c>
      <c r="R32" s="4" t="s">
        <v>69</v>
      </c>
      <c r="S32" s="114">
        <f t="shared" ref="S32:S37" si="20">(1-G23)*G32</f>
        <v>5.0375000000000003E-2</v>
      </c>
    </row>
    <row r="33" spans="1:29" x14ac:dyDescent="0.3">
      <c r="A33" s="139"/>
      <c r="B33" s="100">
        <v>0.01</v>
      </c>
      <c r="C33" s="99">
        <v>0.01</v>
      </c>
      <c r="D33" s="99">
        <v>5.0000000000000001E-3</v>
      </c>
      <c r="E33" s="99">
        <v>2.5000000000000001E-2</v>
      </c>
      <c r="F33" s="99">
        <v>0.01</v>
      </c>
      <c r="G33" s="99">
        <f t="shared" si="17"/>
        <v>5.5E-2</v>
      </c>
      <c r="H33" s="99">
        <f t="shared" si="18"/>
        <v>0.05</v>
      </c>
      <c r="I33" s="102">
        <f t="shared" si="19"/>
        <v>1.1818181818181819</v>
      </c>
      <c r="J33" s="103">
        <f t="shared" si="19"/>
        <v>1.2</v>
      </c>
      <c r="K33" s="105">
        <f t="shared" ref="K33:L35" si="21">G31/G33</f>
        <v>1.7272727272727273</v>
      </c>
      <c r="L33" s="103">
        <f t="shared" si="21"/>
        <v>1.7999999999999998</v>
      </c>
      <c r="M33" s="103"/>
      <c r="N33" s="103"/>
      <c r="O33" s="100">
        <f>'작물 업그레이드 가데이터 확률'!B41</f>
        <v>1.4650000000000038E-2</v>
      </c>
      <c r="R33" s="4" t="s">
        <v>70</v>
      </c>
      <c r="S33" s="87">
        <f t="shared" si="20"/>
        <v>4.5374999999999999E-2</v>
      </c>
      <c r="U33" s="4" t="s">
        <v>79</v>
      </c>
    </row>
    <row r="34" spans="1:29" x14ac:dyDescent="0.3">
      <c r="A34" s="139"/>
      <c r="B34" s="100">
        <v>5.0000000000000001E-3</v>
      </c>
      <c r="C34" s="99">
        <v>0.01</v>
      </c>
      <c r="D34" s="99">
        <v>5.0000000000000001E-3</v>
      </c>
      <c r="E34" s="99">
        <v>2.5000000000000001E-2</v>
      </c>
      <c r="F34" s="99">
        <v>0.01</v>
      </c>
      <c r="G34" s="99">
        <f t="shared" si="17"/>
        <v>0.05</v>
      </c>
      <c r="H34" s="99">
        <f t="shared" si="18"/>
        <v>4.5000000000000005E-2</v>
      </c>
      <c r="I34" s="102">
        <f t="shared" si="19"/>
        <v>1.0999999999999999</v>
      </c>
      <c r="J34" s="103">
        <f t="shared" si="19"/>
        <v>1.1111111111111109</v>
      </c>
      <c r="K34" s="105">
        <f t="shared" si="21"/>
        <v>1.3</v>
      </c>
      <c r="L34" s="103">
        <f t="shared" si="21"/>
        <v>1.3333333333333333</v>
      </c>
      <c r="M34" s="105">
        <f>G31/G34</f>
        <v>1.9</v>
      </c>
      <c r="N34" s="103">
        <f>H31/H34</f>
        <v>1.9999999999999998</v>
      </c>
      <c r="O34" s="100">
        <f>'작물 업그레이드 가데이터 확률'!B43</f>
        <v>7.5000000000000205E-3</v>
      </c>
      <c r="R34" s="4" t="s">
        <v>71</v>
      </c>
      <c r="S34" s="115">
        <f t="shared" si="20"/>
        <v>4.2750000000000003E-2</v>
      </c>
      <c r="U34" s="4" t="s">
        <v>44</v>
      </c>
      <c r="V34" s="83">
        <v>1</v>
      </c>
      <c r="W34" s="107">
        <f>1/V34</f>
        <v>1</v>
      </c>
      <c r="Z34" s="91">
        <f>SUM(W34-W34*V35 - W34*V36, W37-W37*V38,W39)</f>
        <v>16.562971978840125</v>
      </c>
      <c r="AC34" s="118">
        <f>SUM(W34,W37,W39)</f>
        <v>16.987460815047022</v>
      </c>
    </row>
    <row r="35" spans="1:29" x14ac:dyDescent="0.3">
      <c r="A35" s="139"/>
      <c r="B35" s="99">
        <v>1E-3</v>
      </c>
      <c r="C35" s="99">
        <v>0.01</v>
      </c>
      <c r="D35" s="99">
        <v>5.0000000000000001E-3</v>
      </c>
      <c r="E35" s="99">
        <v>2.5000000000000001E-2</v>
      </c>
      <c r="F35" s="99">
        <v>0.01</v>
      </c>
      <c r="G35" s="99">
        <f t="shared" si="17"/>
        <v>4.6000000000000006E-2</v>
      </c>
      <c r="H35" s="99">
        <f t="shared" si="18"/>
        <v>4.1000000000000002E-2</v>
      </c>
      <c r="I35" s="102">
        <f t="shared" si="19"/>
        <v>1.0869565217391304</v>
      </c>
      <c r="J35" s="103">
        <f t="shared" si="19"/>
        <v>1.0975609756097562</v>
      </c>
      <c r="K35" s="105">
        <f t="shared" si="21"/>
        <v>1.1956521739130432</v>
      </c>
      <c r="L35" s="103">
        <f t="shared" si="21"/>
        <v>1.2195121951219512</v>
      </c>
      <c r="M35" s="105">
        <f>G32/G35</f>
        <v>1.4130434782608694</v>
      </c>
      <c r="N35" s="103">
        <f>H32/H35</f>
        <v>1.4634146341463414</v>
      </c>
      <c r="O35" s="100">
        <f>'작물 업그레이드 가데이터 확률'!B45</f>
        <v>1E-3</v>
      </c>
      <c r="R35" s="4" t="s">
        <v>72</v>
      </c>
      <c r="S35" s="116">
        <f t="shared" si="20"/>
        <v>4.0250000000000008E-2</v>
      </c>
      <c r="U35" s="4" t="s">
        <v>45</v>
      </c>
      <c r="V35" s="111">
        <f>S7</f>
        <v>0.13500000000000001</v>
      </c>
      <c r="W35" s="90">
        <f t="shared" ref="W35:W39" si="22">1/V35</f>
        <v>7.4074074074074066</v>
      </c>
    </row>
    <row r="36" spans="1:29" x14ac:dyDescent="0.3">
      <c r="A36" s="139"/>
      <c r="B36" s="99">
        <v>1E-4</v>
      </c>
      <c r="C36" s="99">
        <v>0.02</v>
      </c>
      <c r="D36" s="99">
        <v>5.0000000000000001E-3</v>
      </c>
      <c r="E36" s="99">
        <v>2.5000000000000001E-2</v>
      </c>
      <c r="F36" s="99">
        <v>1.4999999999999999E-2</v>
      </c>
      <c r="G36" s="99">
        <f t="shared" si="17"/>
        <v>6.0100000000000001E-2</v>
      </c>
      <c r="H36" s="99">
        <f t="shared" si="18"/>
        <v>4.5100000000000001E-2</v>
      </c>
      <c r="I36" s="104"/>
      <c r="J36" s="104"/>
      <c r="K36" s="104"/>
      <c r="L36" s="104"/>
      <c r="M36" s="104"/>
      <c r="N36" s="104"/>
      <c r="O36" s="104"/>
      <c r="R36" s="4" t="s">
        <v>73</v>
      </c>
      <c r="S36" s="86">
        <f t="shared" si="20"/>
        <v>5.6187490000000007E-2</v>
      </c>
      <c r="U36" s="4" t="s">
        <v>42</v>
      </c>
      <c r="V36" s="111">
        <f>(1-S7) * S16</f>
        <v>3.741125E-2</v>
      </c>
      <c r="W36" s="90">
        <f t="shared" si="22"/>
        <v>26.729927495071671</v>
      </c>
    </row>
    <row r="37" spans="1:29" x14ac:dyDescent="0.3">
      <c r="A37" s="136"/>
      <c r="B37" s="99">
        <v>1E-4</v>
      </c>
      <c r="C37" s="99">
        <v>0.02</v>
      </c>
      <c r="D37" s="99">
        <v>5.0000000000000001E-3</v>
      </c>
      <c r="E37" s="99">
        <v>2.5000000000000001E-2</v>
      </c>
      <c r="F37" s="99">
        <v>1.4999999999999999E-2</v>
      </c>
      <c r="G37" s="99">
        <f t="shared" si="17"/>
        <v>6.0100000000000001E-2</v>
      </c>
      <c r="H37" s="99">
        <f t="shared" si="18"/>
        <v>4.5100000000000001E-2</v>
      </c>
      <c r="I37" s="104"/>
      <c r="J37" s="104"/>
      <c r="K37" s="104"/>
      <c r="L37" s="104"/>
      <c r="M37" s="104"/>
      <c r="N37" s="104"/>
      <c r="O37" s="104"/>
      <c r="R37" s="4" t="s">
        <v>74</v>
      </c>
      <c r="S37" s="86">
        <f t="shared" si="20"/>
        <v>5.6187490000000007E-2</v>
      </c>
      <c r="U37" s="4" t="s">
        <v>46</v>
      </c>
      <c r="V37" s="83">
        <f>S25</f>
        <v>0.14500000000000002</v>
      </c>
      <c r="W37" s="107">
        <f t="shared" si="22"/>
        <v>6.8965517241379306</v>
      </c>
    </row>
    <row r="38" spans="1:29" ht="12" thickBot="1" x14ac:dyDescent="0.35">
      <c r="A38" s="137"/>
      <c r="B38" s="135" t="s">
        <v>39</v>
      </c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S38" s="86"/>
      <c r="U38" s="4" t="s">
        <v>43</v>
      </c>
      <c r="V38" s="111">
        <f>(1-S25)*S34</f>
        <v>3.655125E-2</v>
      </c>
      <c r="W38" s="90">
        <f t="shared" si="22"/>
        <v>27.358845456721728</v>
      </c>
    </row>
    <row r="39" spans="1:29" x14ac:dyDescent="0.3">
      <c r="A39" s="137"/>
      <c r="B39" s="29" t="s">
        <v>9</v>
      </c>
      <c r="C39" s="50" t="s">
        <v>11</v>
      </c>
      <c r="D39" s="50" t="s">
        <v>15</v>
      </c>
      <c r="E39" s="50" t="s">
        <v>12</v>
      </c>
      <c r="F39" s="51" t="s">
        <v>13</v>
      </c>
      <c r="G39" s="29" t="s">
        <v>20</v>
      </c>
      <c r="H39" s="30" t="s">
        <v>21</v>
      </c>
      <c r="I39" s="24" t="s">
        <v>24</v>
      </c>
      <c r="J39" s="24" t="s">
        <v>25</v>
      </c>
      <c r="K39" s="44" t="s">
        <v>26</v>
      </c>
      <c r="L39" s="48" t="s">
        <v>27</v>
      </c>
      <c r="M39" s="24" t="s">
        <v>28</v>
      </c>
      <c r="N39" s="24" t="s">
        <v>29</v>
      </c>
      <c r="O39" s="29" t="s">
        <v>75</v>
      </c>
      <c r="S39" s="86"/>
      <c r="U39" s="4" t="s">
        <v>47</v>
      </c>
      <c r="V39" s="83">
        <f>S43</f>
        <v>0.11</v>
      </c>
      <c r="W39" s="107">
        <f t="shared" si="22"/>
        <v>9.0909090909090917</v>
      </c>
    </row>
    <row r="40" spans="1:29" x14ac:dyDescent="0.3">
      <c r="A40" s="136"/>
      <c r="B40" s="100">
        <v>0.2</v>
      </c>
      <c r="C40" s="99">
        <v>0.02</v>
      </c>
      <c r="D40" s="99">
        <v>5.0000000000000001E-3</v>
      </c>
      <c r="E40" s="99">
        <v>2.5000000000000001E-2</v>
      </c>
      <c r="F40" s="99">
        <v>1.4999999999999999E-2</v>
      </c>
      <c r="G40" s="101">
        <f t="shared" ref="G40:G46" si="23">SUM(B40,C40,E40,F40)</f>
        <v>0.26</v>
      </c>
      <c r="H40" s="101">
        <f t="shared" ref="H40:H46" si="24">SUM(B40,D40,E40,F40)</f>
        <v>0.245</v>
      </c>
      <c r="I40" s="101"/>
      <c r="J40" s="101"/>
      <c r="K40" s="101"/>
      <c r="L40" s="101"/>
      <c r="M40" s="101"/>
      <c r="N40" s="101"/>
      <c r="O40" s="100">
        <f>'작물 업그레이드 가데이터 확률'!B48</f>
        <v>0.22652400000000011</v>
      </c>
      <c r="Q40" s="4" t="s">
        <v>52</v>
      </c>
      <c r="R40" s="4" t="s">
        <v>68</v>
      </c>
      <c r="S40" s="113">
        <f t="shared" ref="S40:S46" si="25">G40</f>
        <v>0.26</v>
      </c>
    </row>
    <row r="41" spans="1:29" x14ac:dyDescent="0.3">
      <c r="A41" s="136"/>
      <c r="B41" s="100">
        <v>0.1</v>
      </c>
      <c r="C41" s="99">
        <v>0.02</v>
      </c>
      <c r="D41" s="99">
        <v>5.0000000000000001E-3</v>
      </c>
      <c r="E41" s="99">
        <v>2.5000000000000001E-2</v>
      </c>
      <c r="F41" s="99">
        <v>1.4999999999999999E-2</v>
      </c>
      <c r="G41" s="99">
        <f t="shared" si="23"/>
        <v>0.16000000000000003</v>
      </c>
      <c r="H41" s="101">
        <f t="shared" si="24"/>
        <v>0.14500000000000002</v>
      </c>
      <c r="I41" s="102">
        <f t="shared" ref="I41:J44" si="26">G40/G41</f>
        <v>1.6249999999999998</v>
      </c>
      <c r="J41" s="103">
        <f t="shared" si="26"/>
        <v>1.6896551724137929</v>
      </c>
      <c r="K41" s="103"/>
      <c r="L41" s="103"/>
      <c r="M41" s="103"/>
      <c r="N41" s="103"/>
      <c r="O41" s="100">
        <f>'작물 업그레이드 가데이터 확률'!B50</f>
        <v>0.12941600000000009</v>
      </c>
      <c r="R41" s="4" t="s">
        <v>69</v>
      </c>
      <c r="S41" s="114">
        <f t="shared" si="25"/>
        <v>0.16000000000000003</v>
      </c>
      <c r="U41" s="4" t="s">
        <v>80</v>
      </c>
    </row>
    <row r="42" spans="1:29" x14ac:dyDescent="0.3">
      <c r="A42" s="136"/>
      <c r="B42" s="100">
        <v>7.0000000000000007E-2</v>
      </c>
      <c r="C42" s="99">
        <v>0.02</v>
      </c>
      <c r="D42" s="99">
        <v>5.0000000000000001E-3</v>
      </c>
      <c r="E42" s="99">
        <v>2.5000000000000001E-2</v>
      </c>
      <c r="F42" s="99">
        <v>1.4999999999999999E-2</v>
      </c>
      <c r="G42" s="99">
        <f t="shared" si="23"/>
        <v>0.13</v>
      </c>
      <c r="H42" s="99">
        <f t="shared" si="24"/>
        <v>0.115</v>
      </c>
      <c r="I42" s="102">
        <f t="shared" si="26"/>
        <v>1.2307692307692311</v>
      </c>
      <c r="J42" s="103">
        <f t="shared" si="26"/>
        <v>1.2608695652173914</v>
      </c>
      <c r="K42" s="105">
        <f t="shared" ref="K42:L44" si="27">G40/G42</f>
        <v>2</v>
      </c>
      <c r="L42" s="103">
        <f t="shared" si="27"/>
        <v>2.1304347826086953</v>
      </c>
      <c r="M42" s="103"/>
      <c r="N42" s="103"/>
      <c r="O42" s="100">
        <f>'작물 업그레이드 가데이터 확률'!B52</f>
        <v>7.3940000000000061E-2</v>
      </c>
      <c r="R42" s="4" t="s">
        <v>70</v>
      </c>
      <c r="S42" s="87">
        <f t="shared" si="25"/>
        <v>0.13</v>
      </c>
      <c r="U42" s="4" t="s">
        <v>44</v>
      </c>
      <c r="V42" s="83">
        <v>1</v>
      </c>
      <c r="W42" s="107">
        <f>1/V42</f>
        <v>1</v>
      </c>
      <c r="Z42" s="91">
        <f>SUM(W42-W42*V43 - W42*V44, W45-W45*V46,W47)</f>
        <v>19.630368261111109</v>
      </c>
      <c r="AC42" s="118">
        <f>SUM(W42,W45,W47)</f>
        <v>20.111111111111107</v>
      </c>
    </row>
    <row r="43" spans="1:29" x14ac:dyDescent="0.3">
      <c r="A43" s="16"/>
      <c r="B43" s="100">
        <v>0.05</v>
      </c>
      <c r="C43" s="99">
        <v>0.02</v>
      </c>
      <c r="D43" s="99">
        <v>5.0000000000000001E-3</v>
      </c>
      <c r="E43" s="99">
        <v>2.5000000000000001E-2</v>
      </c>
      <c r="F43" s="99">
        <v>1.4999999999999999E-2</v>
      </c>
      <c r="G43" s="99">
        <f t="shared" si="23"/>
        <v>0.11</v>
      </c>
      <c r="H43" s="99">
        <f t="shared" si="24"/>
        <v>9.5000000000000001E-2</v>
      </c>
      <c r="I43" s="102">
        <f t="shared" si="26"/>
        <v>1.1818181818181819</v>
      </c>
      <c r="J43" s="103">
        <f t="shared" si="26"/>
        <v>1.2105263157894737</v>
      </c>
      <c r="K43" s="105">
        <f t="shared" si="27"/>
        <v>1.4545454545454548</v>
      </c>
      <c r="L43" s="103">
        <f t="shared" si="27"/>
        <v>1.5263157894736843</v>
      </c>
      <c r="M43" s="105">
        <f>G40/G43</f>
        <v>2.3636363636363638</v>
      </c>
      <c r="N43" s="103">
        <f>H40/H43</f>
        <v>2.5789473684210527</v>
      </c>
      <c r="O43" s="100">
        <f>'작물 업그레이드 가데이터 확률'!B54</f>
        <v>6.1400000000000038E-2</v>
      </c>
      <c r="R43" s="4" t="s">
        <v>71</v>
      </c>
      <c r="S43" s="115">
        <f t="shared" si="25"/>
        <v>0.11</v>
      </c>
      <c r="U43" s="4" t="s">
        <v>45</v>
      </c>
      <c r="V43" s="112">
        <f>S8</f>
        <v>0.16500000000000004</v>
      </c>
      <c r="W43" s="90">
        <f t="shared" ref="W43:W47" si="28">1/V43</f>
        <v>6.0606060606060597</v>
      </c>
    </row>
    <row r="44" spans="1:29" x14ac:dyDescent="0.3">
      <c r="A44" s="16"/>
      <c r="B44" s="99">
        <v>0.03</v>
      </c>
      <c r="C44" s="99">
        <v>0.02</v>
      </c>
      <c r="D44" s="99">
        <v>5.0000000000000001E-3</v>
      </c>
      <c r="E44" s="99">
        <v>2.5000000000000001E-2</v>
      </c>
      <c r="F44" s="99">
        <v>1.4999999999999999E-2</v>
      </c>
      <c r="G44" s="99">
        <f t="shared" si="23"/>
        <v>9.0000000000000011E-2</v>
      </c>
      <c r="H44" s="99">
        <f t="shared" si="24"/>
        <v>7.4999999999999997E-2</v>
      </c>
      <c r="I44" s="102">
        <f t="shared" si="26"/>
        <v>1.2222222222222221</v>
      </c>
      <c r="J44" s="103">
        <f t="shared" si="26"/>
        <v>1.2666666666666668</v>
      </c>
      <c r="K44" s="105">
        <f t="shared" si="27"/>
        <v>1.4444444444444444</v>
      </c>
      <c r="L44" s="103">
        <f t="shared" si="27"/>
        <v>1.5333333333333334</v>
      </c>
      <c r="M44" s="105">
        <f>G41/G44</f>
        <v>1.7777777777777779</v>
      </c>
      <c r="N44" s="103">
        <f>H41/H44</f>
        <v>1.9333333333333336</v>
      </c>
      <c r="O44" s="100">
        <f>'작물 업그레이드 가데이터 확률'!B56</f>
        <v>0.05</v>
      </c>
      <c r="R44" s="4" t="s">
        <v>72</v>
      </c>
      <c r="S44" s="116">
        <f t="shared" si="25"/>
        <v>9.0000000000000011E-2</v>
      </c>
      <c r="U44" s="4" t="s">
        <v>42</v>
      </c>
      <c r="V44" s="112">
        <f>(1-S8)*S17</f>
        <v>3.3992849999999998E-2</v>
      </c>
      <c r="W44" s="90">
        <f t="shared" si="28"/>
        <v>29.417951127957792</v>
      </c>
    </row>
    <row r="45" spans="1:29" x14ac:dyDescent="0.3">
      <c r="A45" s="16"/>
      <c r="B45" s="99">
        <v>1E-4</v>
      </c>
      <c r="C45" s="99">
        <v>0.02</v>
      </c>
      <c r="D45" s="99">
        <v>5.0000000000000001E-3</v>
      </c>
      <c r="E45" s="99">
        <v>2.5000000000000001E-2</v>
      </c>
      <c r="F45" s="99">
        <v>1.4999999999999999E-2</v>
      </c>
      <c r="G45" s="99">
        <f t="shared" si="23"/>
        <v>6.0100000000000001E-2</v>
      </c>
      <c r="H45" s="99">
        <f t="shared" si="24"/>
        <v>4.5100000000000001E-2</v>
      </c>
      <c r="I45" s="104"/>
      <c r="J45" s="104"/>
      <c r="K45" s="104"/>
      <c r="L45" s="104"/>
      <c r="M45" s="104"/>
      <c r="N45" s="104"/>
      <c r="O45" s="104"/>
      <c r="R45" s="4" t="s">
        <v>73</v>
      </c>
      <c r="S45" s="86">
        <f t="shared" si="25"/>
        <v>6.0100000000000001E-2</v>
      </c>
      <c r="U45" s="4" t="s">
        <v>46</v>
      </c>
      <c r="V45" s="83">
        <f>S26</f>
        <v>0.125</v>
      </c>
      <c r="W45" s="107">
        <f t="shared" si="28"/>
        <v>8</v>
      </c>
    </row>
    <row r="46" spans="1:29" x14ac:dyDescent="0.3">
      <c r="A46" s="16"/>
      <c r="B46" s="99">
        <v>1E-4</v>
      </c>
      <c r="C46" s="99">
        <v>0.02</v>
      </c>
      <c r="D46" s="99">
        <v>5.0000000000000001E-3</v>
      </c>
      <c r="E46" s="99">
        <v>2.5000000000000001E-2</v>
      </c>
      <c r="F46" s="99">
        <v>1.4999999999999999E-2</v>
      </c>
      <c r="G46" s="99">
        <f t="shared" si="23"/>
        <v>6.0100000000000001E-2</v>
      </c>
      <c r="H46" s="99">
        <f t="shared" si="24"/>
        <v>4.5100000000000001E-2</v>
      </c>
      <c r="I46" s="104"/>
      <c r="J46" s="104"/>
      <c r="K46" s="104"/>
      <c r="L46" s="104"/>
      <c r="M46" s="104"/>
      <c r="N46" s="104"/>
      <c r="O46" s="104"/>
      <c r="R46" s="4" t="s">
        <v>74</v>
      </c>
      <c r="S46" s="86">
        <f t="shared" si="25"/>
        <v>6.0100000000000001E-2</v>
      </c>
      <c r="U46" s="4" t="s">
        <v>43</v>
      </c>
      <c r="V46" s="112">
        <f>(1-S26)*S35</f>
        <v>3.5218750000000007E-2</v>
      </c>
      <c r="W46" s="90">
        <f t="shared" si="28"/>
        <v>28.393966282165035</v>
      </c>
    </row>
    <row r="47" spans="1:29" x14ac:dyDescent="0.3">
      <c r="U47" s="4" t="s">
        <v>47</v>
      </c>
      <c r="V47" s="83">
        <f>S44</f>
        <v>9.0000000000000011E-2</v>
      </c>
      <c r="W47" s="107">
        <f t="shared" si="28"/>
        <v>11.111111111111109</v>
      </c>
    </row>
    <row r="48" spans="1:29" x14ac:dyDescent="0.3">
      <c r="AB48" s="4" t="s">
        <v>81</v>
      </c>
      <c r="AC48" s="90">
        <f>Z4</f>
        <v>7.4303178557692302</v>
      </c>
    </row>
    <row r="49" spans="2:33" x14ac:dyDescent="0.3">
      <c r="AB49" s="4" t="s">
        <v>82</v>
      </c>
      <c r="AC49" s="90">
        <f>Z18</f>
        <v>11.265875930555556</v>
      </c>
      <c r="AD49" s="85">
        <f>AC49/AC48</f>
        <v>1.5162037680269933</v>
      </c>
    </row>
    <row r="50" spans="2:33" x14ac:dyDescent="0.3">
      <c r="AB50" s="4" t="s">
        <v>83</v>
      </c>
      <c r="AC50" s="90">
        <f>Z26</f>
        <v>13.989335317307692</v>
      </c>
      <c r="AD50" s="117">
        <f t="shared" ref="AD50:AD52" si="29">AC50/AC49</f>
        <v>1.2417441309969968</v>
      </c>
      <c r="AE50" s="85">
        <f>AC50/AC48</f>
        <v>1.8827371303430509</v>
      </c>
    </row>
    <row r="51" spans="2:33" x14ac:dyDescent="0.3">
      <c r="AB51" s="4" t="s">
        <v>84</v>
      </c>
      <c r="AC51" s="90">
        <f>Z34</f>
        <v>16.562971978840125</v>
      </c>
      <c r="AD51" s="117">
        <f t="shared" si="29"/>
        <v>1.1839713326728478</v>
      </c>
      <c r="AE51" s="117">
        <f t="shared" ref="AE51:AE52" si="30">AC51/AC49</f>
        <v>1.4701894536152018</v>
      </c>
      <c r="AF51" s="85">
        <f>AC51/AC48</f>
        <v>2.229106789284915</v>
      </c>
    </row>
    <row r="52" spans="2:33" x14ac:dyDescent="0.3">
      <c r="B52" s="84"/>
      <c r="AB52" s="4" t="s">
        <v>80</v>
      </c>
      <c r="AC52" s="90">
        <f>Z42</f>
        <v>19.630368261111109</v>
      </c>
      <c r="AD52" s="117">
        <f t="shared" si="29"/>
        <v>1.1851960074671206</v>
      </c>
      <c r="AE52" s="117">
        <f t="shared" si="30"/>
        <v>1.4032380964393851</v>
      </c>
      <c r="AF52" s="117">
        <f>AC52/AC49</f>
        <v>1.7424626706450046</v>
      </c>
      <c r="AG52" s="85">
        <f>AC52/AC48</f>
        <v>2.6419284668783334</v>
      </c>
    </row>
    <row r="55" spans="2:33" x14ac:dyDescent="0.3">
      <c r="AC55" s="4">
        <f>AC4</f>
        <v>7.92</v>
      </c>
    </row>
    <row r="56" spans="2:33" x14ac:dyDescent="0.3">
      <c r="AC56" s="90">
        <f>AC18</f>
        <v>11.694444444444443</v>
      </c>
      <c r="AD56" s="85">
        <f>AC56/AC55</f>
        <v>1.4765712682379346</v>
      </c>
    </row>
    <row r="57" spans="2:33" x14ac:dyDescent="0.3">
      <c r="AC57" s="90">
        <f>AC26</f>
        <v>14.406593406593405</v>
      </c>
      <c r="AD57" s="117">
        <f t="shared" ref="AD57:AD59" si="31">AC57/AC56</f>
        <v>1.2319177259794838</v>
      </c>
      <c r="AE57" s="85">
        <f>AC57/AC55</f>
        <v>1.8190143190143189</v>
      </c>
    </row>
    <row r="58" spans="2:33" x14ac:dyDescent="0.3">
      <c r="AC58" s="90">
        <f>AC34</f>
        <v>16.987460815047022</v>
      </c>
      <c r="AD58" s="117">
        <f t="shared" si="31"/>
        <v>1.1791448773221047</v>
      </c>
      <c r="AE58" s="117">
        <f t="shared" ref="AE58:AE59" si="32">AC58/AC56</f>
        <v>1.4526094758710044</v>
      </c>
      <c r="AF58" s="85">
        <f>AC58/AC55</f>
        <v>2.1448814160412906</v>
      </c>
    </row>
    <row r="59" spans="2:33" x14ac:dyDescent="0.3">
      <c r="AC59" s="90">
        <f>AC42</f>
        <v>20.111111111111107</v>
      </c>
      <c r="AD59" s="117">
        <f t="shared" si="31"/>
        <v>1.1838797646142172</v>
      </c>
      <c r="AE59" s="117">
        <f t="shared" si="32"/>
        <v>1.3959657598101534</v>
      </c>
      <c r="AF59" s="117">
        <f>AC59/AC56</f>
        <v>1.7197149643705463</v>
      </c>
      <c r="AG59" s="85">
        <f>AC59/AC55</f>
        <v>2.5392817059483721</v>
      </c>
    </row>
  </sheetData>
  <mergeCells count="11">
    <mergeCell ref="B38:O38"/>
    <mergeCell ref="A7:A12"/>
    <mergeCell ref="B2:O2"/>
    <mergeCell ref="A3:A6"/>
    <mergeCell ref="B11:O11"/>
    <mergeCell ref="A18:A21"/>
    <mergeCell ref="A22:A27"/>
    <mergeCell ref="B20:O20"/>
    <mergeCell ref="A33:A36"/>
    <mergeCell ref="A37:A42"/>
    <mergeCell ref="B29:O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7"/>
  <sheetViews>
    <sheetView workbookViewId="0">
      <selection activeCell="J31" sqref="J31"/>
    </sheetView>
  </sheetViews>
  <sheetFormatPr defaultRowHeight="12" x14ac:dyDescent="0.3"/>
  <cols>
    <col min="1" max="1" width="2.625" style="120" customWidth="1"/>
    <col min="2" max="2" width="5.625" style="146" customWidth="1"/>
    <col min="3" max="6" width="10.625" style="120" customWidth="1"/>
    <col min="7" max="7" width="2.625" style="120" customWidth="1"/>
    <col min="8" max="8" width="5.625" style="146" customWidth="1"/>
    <col min="9" max="12" width="10.625" style="120" customWidth="1"/>
    <col min="13" max="13" width="2.625" style="120" customWidth="1"/>
    <col min="14" max="14" width="5.625" style="120" customWidth="1"/>
    <col min="15" max="17" width="10.625" style="120" customWidth="1"/>
    <col min="18" max="18" width="2.625" style="143" customWidth="1"/>
    <col min="19" max="19" width="5.625" style="146" customWidth="1"/>
    <col min="20" max="23" width="9" style="120"/>
    <col min="24" max="24" width="2.625" style="120" customWidth="1"/>
    <col min="25" max="16384" width="9" style="120"/>
  </cols>
  <sheetData>
    <row r="2" spans="1:23" x14ac:dyDescent="0.3">
      <c r="B2" s="147" t="s">
        <v>98</v>
      </c>
      <c r="C2" s="147"/>
      <c r="D2" s="147"/>
      <c r="E2" s="147"/>
      <c r="F2" s="147"/>
      <c r="H2" s="147" t="s">
        <v>104</v>
      </c>
      <c r="I2" s="147"/>
      <c r="J2" s="147"/>
      <c r="K2" s="147"/>
      <c r="L2" s="147"/>
      <c r="N2" s="147" t="s">
        <v>99</v>
      </c>
      <c r="O2" s="147"/>
      <c r="P2" s="147"/>
      <c r="Q2" s="147"/>
      <c r="S2" s="147" t="s">
        <v>105</v>
      </c>
      <c r="T2" s="147"/>
      <c r="U2" s="147"/>
      <c r="V2" s="147"/>
      <c r="W2" s="147"/>
    </row>
    <row r="3" spans="1:23" x14ac:dyDescent="0.3">
      <c r="C3" s="146"/>
      <c r="D3" s="146"/>
      <c r="E3" s="146"/>
      <c r="F3" s="146"/>
      <c r="I3" s="146"/>
      <c r="J3" s="146"/>
      <c r="K3" s="146"/>
      <c r="L3" s="146"/>
      <c r="N3" s="146"/>
      <c r="O3" s="146"/>
      <c r="P3" s="146"/>
      <c r="Q3" s="146"/>
      <c r="T3" s="146"/>
      <c r="U3" s="146"/>
      <c r="V3" s="146"/>
      <c r="W3" s="146"/>
    </row>
    <row r="4" spans="1:23" s="165" customFormat="1" ht="16.5" x14ac:dyDescent="0.3">
      <c r="A4" s="165" t="s">
        <v>103</v>
      </c>
      <c r="B4" s="166"/>
      <c r="C4" s="166"/>
      <c r="D4" s="166"/>
      <c r="E4" s="166"/>
      <c r="F4" s="166"/>
      <c r="H4" s="166"/>
      <c r="I4" s="166"/>
      <c r="J4" s="166"/>
      <c r="K4" s="166"/>
      <c r="L4" s="166"/>
      <c r="N4" s="166"/>
      <c r="O4" s="166"/>
      <c r="P4" s="166"/>
      <c r="Q4" s="166"/>
      <c r="R4" s="167"/>
      <c r="S4" s="166"/>
      <c r="T4" s="166"/>
      <c r="U4" s="166"/>
      <c r="V4" s="166"/>
      <c r="W4" s="166"/>
    </row>
    <row r="5" spans="1:23" x14ac:dyDescent="0.3">
      <c r="C5" s="146"/>
      <c r="D5" s="146"/>
      <c r="E5" s="146"/>
      <c r="F5" s="146"/>
      <c r="I5" s="146"/>
      <c r="J5" s="146"/>
      <c r="K5" s="146"/>
      <c r="L5" s="146"/>
      <c r="N5" s="146"/>
      <c r="O5" s="146"/>
      <c r="P5" s="146"/>
      <c r="Q5" s="146"/>
      <c r="T5" s="146"/>
      <c r="U5" s="146"/>
      <c r="V5" s="146"/>
      <c r="W5" s="146"/>
    </row>
    <row r="6" spans="1:23" x14ac:dyDescent="0.3">
      <c r="A6" s="168" t="s">
        <v>97</v>
      </c>
      <c r="B6" s="169"/>
      <c r="C6" s="169"/>
      <c r="D6" s="169"/>
      <c r="E6" s="169"/>
      <c r="F6" s="169"/>
      <c r="G6" s="168"/>
      <c r="H6" s="169"/>
      <c r="I6" s="169"/>
      <c r="J6" s="169"/>
      <c r="K6" s="169"/>
      <c r="L6" s="169"/>
      <c r="M6" s="168"/>
      <c r="N6" s="169"/>
      <c r="O6" s="169"/>
      <c r="P6" s="169"/>
      <c r="Q6" s="169"/>
      <c r="R6" s="170"/>
      <c r="S6" s="169"/>
      <c r="T6" s="169"/>
      <c r="U6" s="169"/>
      <c r="V6" s="169"/>
      <c r="W6" s="169"/>
    </row>
    <row r="7" spans="1:23" x14ac:dyDescent="0.3">
      <c r="C7" s="146"/>
      <c r="D7" s="146"/>
      <c r="E7" s="146"/>
      <c r="F7" s="146"/>
      <c r="I7" s="146"/>
      <c r="J7" s="146"/>
      <c r="K7" s="146"/>
      <c r="L7" s="146"/>
      <c r="N7" s="146"/>
      <c r="O7" s="146"/>
      <c r="P7" s="146"/>
      <c r="Q7" s="146"/>
      <c r="T7" s="146"/>
      <c r="U7" s="146"/>
      <c r="V7" s="146"/>
      <c r="W7" s="146"/>
    </row>
    <row r="8" spans="1:23" ht="12.75" thickBot="1" x14ac:dyDescent="0.35">
      <c r="B8" s="121"/>
      <c r="C8" s="121" t="s">
        <v>95</v>
      </c>
      <c r="D8" s="121" t="s">
        <v>96</v>
      </c>
      <c r="E8" s="121" t="s">
        <v>94</v>
      </c>
      <c r="H8" s="121"/>
      <c r="I8" s="126" t="s">
        <v>94</v>
      </c>
      <c r="J8" s="126" t="s">
        <v>95</v>
      </c>
      <c r="K8" s="126" t="s">
        <v>96</v>
      </c>
      <c r="N8" s="124"/>
      <c r="O8" s="144" t="s">
        <v>107</v>
      </c>
      <c r="P8" s="144" t="s">
        <v>108</v>
      </c>
      <c r="S8" s="124"/>
      <c r="T8" s="144" t="s">
        <v>107</v>
      </c>
      <c r="U8" s="144" t="s">
        <v>108</v>
      </c>
      <c r="V8" s="144" t="s">
        <v>102</v>
      </c>
    </row>
    <row r="9" spans="1:23" ht="12.75" thickBot="1" x14ac:dyDescent="0.35">
      <c r="B9" s="121" t="s">
        <v>92</v>
      </c>
      <c r="C9" s="121">
        <v>0</v>
      </c>
      <c r="D9" s="122">
        <f>1-E9-F9</f>
        <v>0.68500000000000005</v>
      </c>
      <c r="E9" s="122">
        <v>0.315</v>
      </c>
      <c r="H9" s="125" t="s">
        <v>94</v>
      </c>
      <c r="I9" s="152">
        <v>1</v>
      </c>
      <c r="J9" s="155">
        <v>0</v>
      </c>
      <c r="K9" s="156">
        <v>0</v>
      </c>
      <c r="N9" s="124" t="s">
        <v>106</v>
      </c>
      <c r="O9" s="164">
        <f>1-J10</f>
        <v>1</v>
      </c>
      <c r="P9" s="164">
        <f>0-K10</f>
        <v>-0.68500000000000005</v>
      </c>
      <c r="S9" s="124" t="s">
        <v>106</v>
      </c>
      <c r="T9" s="144">
        <f t="array" ref="T9:U10">MINVERSE(O9:P10)</f>
        <v>1</v>
      </c>
      <c r="U9" s="144">
        <v>2.1746031746031753</v>
      </c>
      <c r="V9" s="144">
        <f>SUM(T9:U9)</f>
        <v>3.1746031746031753</v>
      </c>
    </row>
    <row r="10" spans="1:23" x14ac:dyDescent="0.3">
      <c r="B10" s="121" t="s">
        <v>93</v>
      </c>
      <c r="C10" s="121">
        <v>0</v>
      </c>
      <c r="D10" s="122">
        <f>1-E10-F10</f>
        <v>0.68500000000000005</v>
      </c>
      <c r="E10" s="122">
        <v>0.315</v>
      </c>
      <c r="H10" s="125" t="s">
        <v>92</v>
      </c>
      <c r="I10" s="153">
        <f>31.5%</f>
        <v>0.315</v>
      </c>
      <c r="J10" s="148">
        <v>0</v>
      </c>
      <c r="K10" s="149">
        <v>0.68500000000000005</v>
      </c>
      <c r="N10" s="124" t="s">
        <v>107</v>
      </c>
      <c r="O10" s="164">
        <f>0-J11</f>
        <v>0</v>
      </c>
      <c r="P10" s="164">
        <f>1-K11</f>
        <v>0.31499999999999995</v>
      </c>
      <c r="S10" s="124" t="s">
        <v>107</v>
      </c>
      <c r="T10" s="144">
        <v>0</v>
      </c>
      <c r="U10" s="144">
        <v>3.1746031746031753</v>
      </c>
      <c r="V10" s="144">
        <f>SUM(T10:U10)</f>
        <v>3.1746031746031753</v>
      </c>
    </row>
    <row r="11" spans="1:23" ht="12.75" thickBot="1" x14ac:dyDescent="0.35">
      <c r="B11" s="121" t="s">
        <v>94</v>
      </c>
      <c r="C11" s="121">
        <v>0</v>
      </c>
      <c r="D11" s="122">
        <f>1-E11-F11</f>
        <v>0</v>
      </c>
      <c r="E11" s="122">
        <f>1-F11-G11</f>
        <v>1</v>
      </c>
      <c r="H11" s="125" t="s">
        <v>93</v>
      </c>
      <c r="I11" s="154">
        <f>31.5%</f>
        <v>0.315</v>
      </c>
      <c r="J11" s="150">
        <v>0</v>
      </c>
      <c r="K11" s="151">
        <v>0.68500000000000005</v>
      </c>
    </row>
    <row r="14" spans="1:23" x14ac:dyDescent="0.3">
      <c r="A14" s="168" t="s">
        <v>109</v>
      </c>
      <c r="B14" s="169"/>
      <c r="C14" s="169"/>
      <c r="D14" s="169"/>
      <c r="E14" s="169"/>
      <c r="F14" s="169"/>
      <c r="G14" s="168"/>
      <c r="H14" s="169"/>
      <c r="I14" s="169"/>
      <c r="J14" s="169"/>
      <c r="K14" s="169"/>
      <c r="L14" s="169"/>
      <c r="M14" s="168"/>
      <c r="N14" s="169"/>
      <c r="O14" s="169"/>
      <c r="P14" s="169"/>
      <c r="Q14" s="169"/>
      <c r="R14" s="170"/>
      <c r="S14" s="169"/>
      <c r="T14" s="169"/>
      <c r="U14" s="169"/>
      <c r="V14" s="169"/>
      <c r="W14" s="169"/>
    </row>
    <row r="15" spans="1:23" x14ac:dyDescent="0.3">
      <c r="C15" s="146"/>
      <c r="D15" s="146"/>
      <c r="E15" s="146"/>
      <c r="F15" s="146"/>
      <c r="I15" s="146"/>
      <c r="J15" s="146"/>
      <c r="K15" s="146"/>
      <c r="L15" s="146"/>
      <c r="N15" s="146"/>
      <c r="O15" s="146"/>
      <c r="P15" s="146"/>
      <c r="Q15" s="146"/>
      <c r="T15" s="146"/>
      <c r="U15" s="146"/>
      <c r="V15" s="146"/>
      <c r="W15" s="146"/>
    </row>
    <row r="16" spans="1:23" ht="12.75" thickBot="1" x14ac:dyDescent="0.35">
      <c r="B16" s="121"/>
      <c r="C16" s="121" t="s">
        <v>92</v>
      </c>
      <c r="D16" s="121" t="s">
        <v>93</v>
      </c>
      <c r="E16" s="121" t="s">
        <v>94</v>
      </c>
      <c r="H16" s="121"/>
      <c r="I16" s="126" t="s">
        <v>94</v>
      </c>
      <c r="J16" s="126" t="s">
        <v>92</v>
      </c>
      <c r="K16" s="126" t="s">
        <v>93</v>
      </c>
      <c r="N16" s="124"/>
      <c r="O16" s="144" t="s">
        <v>107</v>
      </c>
      <c r="P16" s="144" t="s">
        <v>108</v>
      </c>
      <c r="S16" s="124"/>
      <c r="T16" s="144" t="s">
        <v>107</v>
      </c>
      <c r="U16" s="144" t="s">
        <v>108</v>
      </c>
      <c r="V16" s="144" t="s">
        <v>102</v>
      </c>
    </row>
    <row r="17" spans="1:23" ht="12.75" thickBot="1" x14ac:dyDescent="0.35">
      <c r="B17" s="121" t="s">
        <v>92</v>
      </c>
      <c r="C17" s="121">
        <v>0</v>
      </c>
      <c r="D17" s="122">
        <f>1-E17-F17</f>
        <v>0.73499999999999999</v>
      </c>
      <c r="E17" s="122">
        <v>0.26500000000000001</v>
      </c>
      <c r="H17" s="125" t="s">
        <v>94</v>
      </c>
      <c r="I17" s="152">
        <v>1</v>
      </c>
      <c r="J17" s="155">
        <v>0</v>
      </c>
      <c r="K17" s="156">
        <v>0</v>
      </c>
      <c r="N17" s="124" t="s">
        <v>106</v>
      </c>
      <c r="O17" s="164">
        <f>1-J18</f>
        <v>1</v>
      </c>
      <c r="P17" s="164">
        <f>0-K18</f>
        <v>-0.73499999999999999</v>
      </c>
      <c r="S17" s="124" t="s">
        <v>106</v>
      </c>
      <c r="T17" s="144">
        <f t="array" ref="T17:U18">MINVERSE(O17:P18)</f>
        <v>1</v>
      </c>
      <c r="U17" s="144">
        <v>2.773584905660377</v>
      </c>
      <c r="V17" s="144">
        <f>SUM(T17:U17)</f>
        <v>3.773584905660377</v>
      </c>
    </row>
    <row r="18" spans="1:23" x14ac:dyDescent="0.3">
      <c r="B18" s="121" t="s">
        <v>93</v>
      </c>
      <c r="C18" s="121">
        <v>0</v>
      </c>
      <c r="D18" s="122">
        <f>1-E18-F18</f>
        <v>0.73499999999999999</v>
      </c>
      <c r="E18" s="122">
        <v>0.26500000000000001</v>
      </c>
      <c r="H18" s="125" t="s">
        <v>92</v>
      </c>
      <c r="I18" s="153">
        <v>0.26500000000000001</v>
      </c>
      <c r="J18" s="148">
        <v>0</v>
      </c>
      <c r="K18" s="149">
        <v>0.73499999999999999</v>
      </c>
      <c r="N18" s="124" t="s">
        <v>107</v>
      </c>
      <c r="O18" s="164">
        <f>0-J19</f>
        <v>0</v>
      </c>
      <c r="P18" s="164">
        <f>1-K19</f>
        <v>0.26500000000000001</v>
      </c>
      <c r="S18" s="124" t="s">
        <v>107</v>
      </c>
      <c r="T18" s="144">
        <v>0</v>
      </c>
      <c r="U18" s="144">
        <v>3.773584905660377</v>
      </c>
      <c r="V18" s="144">
        <f>SUM(T18:U18)</f>
        <v>3.773584905660377</v>
      </c>
    </row>
    <row r="19" spans="1:23" ht="12.75" thickBot="1" x14ac:dyDescent="0.35">
      <c r="B19" s="121" t="s">
        <v>94</v>
      </c>
      <c r="C19" s="121">
        <v>0</v>
      </c>
      <c r="D19" s="122">
        <f>1-E19-F19</f>
        <v>0</v>
      </c>
      <c r="E19" s="122">
        <f>1-F19-G19</f>
        <v>1</v>
      </c>
      <c r="H19" s="125" t="s">
        <v>93</v>
      </c>
      <c r="I19" s="154">
        <v>0.26500000000000001</v>
      </c>
      <c r="J19" s="150">
        <v>0</v>
      </c>
      <c r="K19" s="151">
        <v>0.73499999999999999</v>
      </c>
    </row>
    <row r="23" spans="1:23" s="165" customFormat="1" ht="16.5" x14ac:dyDescent="0.3">
      <c r="A23" s="165" t="s">
        <v>110</v>
      </c>
      <c r="B23" s="166"/>
      <c r="H23" s="166"/>
      <c r="R23" s="167"/>
      <c r="S23" s="166"/>
    </row>
    <row r="25" spans="1:23" x14ac:dyDescent="0.3">
      <c r="A25" s="168" t="s">
        <v>97</v>
      </c>
      <c r="B25" s="169"/>
      <c r="C25" s="168"/>
      <c r="D25" s="168"/>
      <c r="E25" s="168"/>
      <c r="F25" s="168"/>
      <c r="G25" s="168"/>
      <c r="H25" s="169"/>
      <c r="I25" s="168"/>
      <c r="J25" s="168"/>
      <c r="K25" s="168"/>
      <c r="L25" s="168"/>
      <c r="M25" s="168"/>
      <c r="N25" s="168"/>
      <c r="O25" s="168"/>
      <c r="P25" s="168"/>
      <c r="Q25" s="168"/>
      <c r="R25" s="170"/>
      <c r="S25" s="169"/>
      <c r="T25" s="168"/>
      <c r="U25" s="168"/>
      <c r="V25" s="168"/>
      <c r="W25" s="168"/>
    </row>
    <row r="27" spans="1:23" ht="12.75" thickBot="1" x14ac:dyDescent="0.35">
      <c r="B27" s="121"/>
      <c r="C27" s="121" t="s">
        <v>85</v>
      </c>
      <c r="D27" s="121" t="s">
        <v>89</v>
      </c>
      <c r="E27" s="121" t="s">
        <v>87</v>
      </c>
      <c r="F27" s="121" t="s">
        <v>88</v>
      </c>
      <c r="H27" s="121"/>
      <c r="I27" s="126" t="s">
        <v>90</v>
      </c>
      <c r="J27" s="126" t="s">
        <v>91</v>
      </c>
      <c r="K27" s="126" t="s">
        <v>89</v>
      </c>
      <c r="L27" s="126" t="s">
        <v>87</v>
      </c>
      <c r="N27" s="144"/>
      <c r="O27" s="121" t="s">
        <v>91</v>
      </c>
      <c r="P27" s="121" t="s">
        <v>89</v>
      </c>
      <c r="Q27" s="121" t="s">
        <v>87</v>
      </c>
      <c r="R27" s="140"/>
      <c r="S27" s="124"/>
      <c r="T27" s="121" t="s">
        <v>86</v>
      </c>
      <c r="U27" s="121" t="s">
        <v>100</v>
      </c>
      <c r="V27" s="121" t="s">
        <v>101</v>
      </c>
      <c r="W27" s="144" t="s">
        <v>102</v>
      </c>
    </row>
    <row r="28" spans="1:23" ht="12.75" thickBot="1" x14ac:dyDescent="0.35">
      <c r="B28" s="121" t="s">
        <v>85</v>
      </c>
      <c r="C28" s="121">
        <v>0</v>
      </c>
      <c r="D28" s="122">
        <f>1-E28-F28</f>
        <v>0.61992499999999995</v>
      </c>
      <c r="E28" s="122">
        <f>'작물 업그레이드 실제 데이터 확률'!S4</f>
        <v>0.31500000000000006</v>
      </c>
      <c r="F28" s="122">
        <f>'작물 업그레이드 실제 데이터 확률'!S13</f>
        <v>6.5074999999999994E-2</v>
      </c>
      <c r="H28" s="125" t="s">
        <v>90</v>
      </c>
      <c r="I28" s="163">
        <f>F31</f>
        <v>1</v>
      </c>
      <c r="J28" s="157">
        <f>C31</f>
        <v>0</v>
      </c>
      <c r="K28" s="158">
        <f>D31</f>
        <v>0</v>
      </c>
      <c r="L28" s="159">
        <f>E31</f>
        <v>0</v>
      </c>
      <c r="N28" s="121" t="s">
        <v>91</v>
      </c>
      <c r="O28" s="122">
        <f>1-J29</f>
        <v>1</v>
      </c>
      <c r="P28" s="122">
        <f>0-K29</f>
        <v>-0.61992499999999995</v>
      </c>
      <c r="Q28" s="122">
        <f>0-L29</f>
        <v>-0.31500000000000006</v>
      </c>
      <c r="R28" s="142"/>
      <c r="S28" s="121" t="s">
        <v>85</v>
      </c>
      <c r="T28" s="144">
        <f t="array" ref="T28:V30">MINVERSE(O28:Q30)</f>
        <v>1</v>
      </c>
      <c r="U28" s="144">
        <v>1.593125602312881</v>
      </c>
      <c r="V28" s="144">
        <v>3.2029454644295634</v>
      </c>
      <c r="W28" s="144">
        <f>SUM(T28:V28)</f>
        <v>5.796071066742444</v>
      </c>
    </row>
    <row r="29" spans="1:23" x14ac:dyDescent="0.3">
      <c r="B29" s="121" t="s">
        <v>86</v>
      </c>
      <c r="C29" s="121">
        <v>0</v>
      </c>
      <c r="D29" s="122">
        <f>1-E29-F29</f>
        <v>0.61087499999999995</v>
      </c>
      <c r="E29" s="122">
        <f>'작물 업그레이드 실제 데이터 확률'!S22</f>
        <v>0.32500000000000007</v>
      </c>
      <c r="F29" s="122">
        <f>'작물 업그레이드 실제 데이터 확률'!S31</f>
        <v>6.4124999999999988E-2</v>
      </c>
      <c r="H29" s="125" t="s">
        <v>91</v>
      </c>
      <c r="I29" s="160">
        <f>F28</f>
        <v>6.5074999999999994E-2</v>
      </c>
      <c r="J29" s="127">
        <f>C28</f>
        <v>0</v>
      </c>
      <c r="K29" s="128">
        <f>D28</f>
        <v>0.61992499999999995</v>
      </c>
      <c r="L29" s="129">
        <f>E28</f>
        <v>0.31500000000000006</v>
      </c>
      <c r="N29" s="121" t="s">
        <v>86</v>
      </c>
      <c r="O29" s="122">
        <f>0-J30</f>
        <v>0</v>
      </c>
      <c r="P29" s="122">
        <f>1-K30</f>
        <v>0.38912500000000005</v>
      </c>
      <c r="Q29" s="122">
        <f>0-L30</f>
        <v>-0.32500000000000007</v>
      </c>
      <c r="R29" s="142"/>
      <c r="S29" s="121" t="s">
        <v>86</v>
      </c>
      <c r="T29" s="144">
        <v>0</v>
      </c>
      <c r="U29" s="144">
        <v>2.5698682942499191</v>
      </c>
      <c r="V29" s="144">
        <v>3.2123353678123996</v>
      </c>
      <c r="W29" s="144">
        <f t="shared" ref="W29:W30" si="0">SUM(T29:V29)</f>
        <v>5.7822036620623187</v>
      </c>
    </row>
    <row r="30" spans="1:23" x14ac:dyDescent="0.3">
      <c r="B30" s="121" t="s">
        <v>87</v>
      </c>
      <c r="C30" s="121">
        <v>0</v>
      </c>
      <c r="D30" s="121">
        <v>0</v>
      </c>
      <c r="E30" s="122">
        <f>1-F30</f>
        <v>0.74</v>
      </c>
      <c r="F30" s="122">
        <f>'작물 업그레이드 실제 데이터 확률'!S40</f>
        <v>0.26</v>
      </c>
      <c r="H30" s="125" t="s">
        <v>86</v>
      </c>
      <c r="I30" s="161">
        <f t="shared" ref="I30:I31" si="1">F29</f>
        <v>6.4124999999999988E-2</v>
      </c>
      <c r="J30" s="130">
        <f t="shared" ref="J30:J31" si="2">C29</f>
        <v>0</v>
      </c>
      <c r="K30" s="122">
        <f t="shared" ref="K30:K31" si="3">D29</f>
        <v>0.61087499999999995</v>
      </c>
      <c r="L30" s="131">
        <f t="shared" ref="L30:L31" si="4">E29</f>
        <v>0.32500000000000007</v>
      </c>
      <c r="N30" s="121" t="s">
        <v>87</v>
      </c>
      <c r="O30" s="122">
        <f>0-J31</f>
        <v>0</v>
      </c>
      <c r="P30" s="122">
        <f>0-K31</f>
        <v>0</v>
      </c>
      <c r="Q30" s="122">
        <f>1-L31</f>
        <v>0.26</v>
      </c>
      <c r="R30" s="142"/>
      <c r="S30" s="121" t="s">
        <v>87</v>
      </c>
      <c r="T30" s="144">
        <v>0</v>
      </c>
      <c r="U30" s="144">
        <v>0</v>
      </c>
      <c r="V30" s="144">
        <v>3.8461538461538458</v>
      </c>
      <c r="W30" s="144">
        <f t="shared" si="0"/>
        <v>3.8461538461538458</v>
      </c>
    </row>
    <row r="31" spans="1:23" ht="12.75" thickBot="1" x14ac:dyDescent="0.35">
      <c r="B31" s="121" t="s">
        <v>88</v>
      </c>
      <c r="C31" s="121">
        <v>0</v>
      </c>
      <c r="D31" s="121">
        <v>0</v>
      </c>
      <c r="E31" s="121">
        <v>0</v>
      </c>
      <c r="F31" s="123">
        <v>1</v>
      </c>
      <c r="H31" s="125" t="s">
        <v>87</v>
      </c>
      <c r="I31" s="162">
        <f t="shared" si="1"/>
        <v>0.26</v>
      </c>
      <c r="J31" s="132">
        <f t="shared" si="2"/>
        <v>0</v>
      </c>
      <c r="K31" s="133">
        <f t="shared" si="3"/>
        <v>0</v>
      </c>
      <c r="L31" s="134">
        <f t="shared" si="4"/>
        <v>0.74</v>
      </c>
      <c r="N31" s="140"/>
      <c r="O31" s="141"/>
      <c r="P31" s="142"/>
      <c r="Q31" s="142"/>
      <c r="R31" s="142"/>
    </row>
    <row r="33" spans="1:23" x14ac:dyDescent="0.3">
      <c r="H33" s="145"/>
      <c r="I33" s="143"/>
      <c r="J33" s="143"/>
      <c r="K33" s="143"/>
      <c r="L33" s="143"/>
    </row>
    <row r="34" spans="1:23" x14ac:dyDescent="0.3">
      <c r="A34" s="168" t="s">
        <v>111</v>
      </c>
      <c r="B34" s="169"/>
      <c r="C34" s="168"/>
      <c r="D34" s="168"/>
      <c r="E34" s="168"/>
      <c r="F34" s="168"/>
      <c r="G34" s="168"/>
      <c r="H34" s="169"/>
      <c r="I34" s="168"/>
      <c r="J34" s="168"/>
      <c r="K34" s="168"/>
      <c r="L34" s="168"/>
      <c r="M34" s="168"/>
      <c r="N34" s="168"/>
      <c r="O34" s="168"/>
      <c r="P34" s="168"/>
      <c r="Q34" s="168"/>
      <c r="R34" s="170"/>
      <c r="S34" s="169"/>
      <c r="T34" s="168"/>
      <c r="U34" s="168"/>
      <c r="V34" s="168"/>
      <c r="W34" s="168"/>
    </row>
    <row r="36" spans="1:23" ht="12.75" thickBot="1" x14ac:dyDescent="0.35">
      <c r="B36" s="121"/>
      <c r="C36" s="121" t="s">
        <v>85</v>
      </c>
      <c r="D36" s="121" t="s">
        <v>86</v>
      </c>
      <c r="E36" s="121" t="s">
        <v>87</v>
      </c>
      <c r="F36" s="121" t="s">
        <v>88</v>
      </c>
      <c r="H36" s="121"/>
      <c r="I36" s="126" t="s">
        <v>90</v>
      </c>
      <c r="J36" s="126" t="s">
        <v>85</v>
      </c>
      <c r="K36" s="126" t="s">
        <v>86</v>
      </c>
      <c r="L36" s="126" t="s">
        <v>87</v>
      </c>
      <c r="N36" s="144"/>
      <c r="O36" s="121" t="s">
        <v>85</v>
      </c>
      <c r="P36" s="121" t="s">
        <v>86</v>
      </c>
      <c r="Q36" s="121" t="s">
        <v>87</v>
      </c>
      <c r="R36" s="140"/>
      <c r="S36" s="124"/>
      <c r="T36" s="121" t="s">
        <v>86</v>
      </c>
      <c r="U36" s="121" t="s">
        <v>100</v>
      </c>
      <c r="V36" s="121" t="s">
        <v>101</v>
      </c>
      <c r="W36" s="144" t="s">
        <v>102</v>
      </c>
    </row>
    <row r="37" spans="1:23" ht="12.75" thickBot="1" x14ac:dyDescent="0.35">
      <c r="B37" s="121" t="s">
        <v>85</v>
      </c>
      <c r="C37" s="121">
        <v>0</v>
      </c>
      <c r="D37" s="122">
        <f>1-E37-F37</f>
        <v>0.73397500000000004</v>
      </c>
      <c r="E37" s="122">
        <f>'작물 업그레이드 실제 데이터 확률'!S5</f>
        <v>0.21499999999999997</v>
      </c>
      <c r="F37" s="122">
        <f>'작물 업그레이드 실제 데이터 확률'!S14</f>
        <v>5.1025000000000001E-2</v>
      </c>
      <c r="H37" s="125" t="s">
        <v>90</v>
      </c>
      <c r="I37" s="163">
        <f>F40</f>
        <v>1</v>
      </c>
      <c r="J37" s="157">
        <f>C40</f>
        <v>0</v>
      </c>
      <c r="K37" s="158">
        <f>D40</f>
        <v>0</v>
      </c>
      <c r="L37" s="159">
        <f>E40</f>
        <v>0</v>
      </c>
      <c r="N37" s="121" t="s">
        <v>85</v>
      </c>
      <c r="O37" s="122">
        <f>1-J38</f>
        <v>1</v>
      </c>
      <c r="P37" s="122">
        <f>0-K38</f>
        <v>-0.73397500000000004</v>
      </c>
      <c r="Q37" s="122">
        <f>0-L38</f>
        <v>-0.21499999999999997</v>
      </c>
      <c r="R37" s="142"/>
      <c r="S37" s="121" t="s">
        <v>85</v>
      </c>
      <c r="T37" s="144">
        <f t="array" ref="T37:V39">MINVERSE(O37:Q39)</f>
        <v>1</v>
      </c>
      <c r="U37" s="144">
        <v>2.6653654108034508</v>
      </c>
      <c r="V37" s="144">
        <v>5.0919201089423503</v>
      </c>
      <c r="W37" s="144">
        <f>SUM(T37:V37)</f>
        <v>8.7572855197458015</v>
      </c>
    </row>
    <row r="38" spans="1:23" x14ac:dyDescent="0.3">
      <c r="B38" s="121" t="s">
        <v>86</v>
      </c>
      <c r="C38" s="121">
        <v>0</v>
      </c>
      <c r="D38" s="122">
        <f>1-E38-F38</f>
        <v>0.72462500000000007</v>
      </c>
      <c r="E38" s="122">
        <f>'작물 업그레이드 실제 데이터 확률'!S23</f>
        <v>0.22499999999999998</v>
      </c>
      <c r="F38" s="122">
        <f>'작물 업그레이드 실제 데이터 확률'!S32</f>
        <v>5.0375000000000003E-2</v>
      </c>
      <c r="H38" s="125" t="s">
        <v>85</v>
      </c>
      <c r="I38" s="160">
        <f>F37</f>
        <v>5.1025000000000001E-2</v>
      </c>
      <c r="J38" s="127">
        <f>C37</f>
        <v>0</v>
      </c>
      <c r="K38" s="128">
        <f>D37</f>
        <v>0.73397500000000004</v>
      </c>
      <c r="L38" s="129">
        <f>E37</f>
        <v>0.21499999999999997</v>
      </c>
      <c r="N38" s="121" t="s">
        <v>86</v>
      </c>
      <c r="O38" s="122">
        <f>0-J39</f>
        <v>0</v>
      </c>
      <c r="P38" s="122">
        <f>1-K39</f>
        <v>0.27537499999999993</v>
      </c>
      <c r="Q38" s="122">
        <f>0-L39</f>
        <v>-0.22499999999999998</v>
      </c>
      <c r="R38" s="142"/>
      <c r="S38" s="121" t="s">
        <v>86</v>
      </c>
      <c r="T38" s="144">
        <v>0</v>
      </c>
      <c r="U38" s="144">
        <v>3.63141171130277</v>
      </c>
      <c r="V38" s="144">
        <v>5.1066727190195182</v>
      </c>
      <c r="W38" s="144">
        <f t="shared" ref="W38:W39" si="5">SUM(T38:V38)</f>
        <v>8.7380844303222887</v>
      </c>
    </row>
    <row r="39" spans="1:23" x14ac:dyDescent="0.3">
      <c r="B39" s="121" t="s">
        <v>87</v>
      </c>
      <c r="C39" s="121">
        <v>0</v>
      </c>
      <c r="D39" s="121">
        <v>0</v>
      </c>
      <c r="E39" s="122">
        <f>1-F39</f>
        <v>0.84</v>
      </c>
      <c r="F39" s="122">
        <f>'작물 업그레이드 실제 데이터 확률'!S41</f>
        <v>0.16000000000000003</v>
      </c>
      <c r="H39" s="125" t="s">
        <v>86</v>
      </c>
      <c r="I39" s="161">
        <f t="shared" ref="I39:I40" si="6">F38</f>
        <v>5.0375000000000003E-2</v>
      </c>
      <c r="J39" s="130">
        <f t="shared" ref="J39:J40" si="7">C38</f>
        <v>0</v>
      </c>
      <c r="K39" s="122">
        <f t="shared" ref="K39:K40" si="8">D38</f>
        <v>0.72462500000000007</v>
      </c>
      <c r="L39" s="131">
        <f t="shared" ref="L39:L40" si="9">E38</f>
        <v>0.22499999999999998</v>
      </c>
      <c r="N39" s="121" t="s">
        <v>87</v>
      </c>
      <c r="O39" s="122">
        <f>0-J40</f>
        <v>0</v>
      </c>
      <c r="P39" s="122">
        <f>0-K40</f>
        <v>0</v>
      </c>
      <c r="Q39" s="122">
        <f>1-L40</f>
        <v>0.16000000000000003</v>
      </c>
      <c r="R39" s="142"/>
      <c r="S39" s="121" t="s">
        <v>87</v>
      </c>
      <c r="T39" s="144">
        <v>0</v>
      </c>
      <c r="U39" s="144">
        <v>0</v>
      </c>
      <c r="V39" s="144">
        <v>6.2499999999999991</v>
      </c>
      <c r="W39" s="144">
        <f t="shared" si="5"/>
        <v>6.2499999999999991</v>
      </c>
    </row>
    <row r="40" spans="1:23" ht="12.75" thickBot="1" x14ac:dyDescent="0.35">
      <c r="B40" s="121" t="s">
        <v>88</v>
      </c>
      <c r="C40" s="121">
        <v>0</v>
      </c>
      <c r="D40" s="121">
        <v>0</v>
      </c>
      <c r="E40" s="121">
        <v>0</v>
      </c>
      <c r="F40" s="123">
        <v>1</v>
      </c>
      <c r="H40" s="125" t="s">
        <v>87</v>
      </c>
      <c r="I40" s="162">
        <f t="shared" si="6"/>
        <v>0.16000000000000003</v>
      </c>
      <c r="J40" s="132">
        <f t="shared" si="7"/>
        <v>0</v>
      </c>
      <c r="K40" s="133">
        <f t="shared" si="8"/>
        <v>0</v>
      </c>
      <c r="L40" s="134">
        <f t="shared" si="9"/>
        <v>0.84</v>
      </c>
      <c r="N40" s="140"/>
      <c r="O40" s="141"/>
      <c r="P40" s="142"/>
      <c r="Q40" s="142"/>
      <c r="R40" s="142"/>
    </row>
    <row r="42" spans="1:23" x14ac:dyDescent="0.3">
      <c r="R42" s="120"/>
    </row>
    <row r="43" spans="1:23" x14ac:dyDescent="0.3">
      <c r="A43" s="168" t="s">
        <v>112</v>
      </c>
      <c r="B43" s="169"/>
      <c r="C43" s="168"/>
      <c r="D43" s="168"/>
      <c r="E43" s="168"/>
      <c r="F43" s="168"/>
      <c r="G43" s="168"/>
      <c r="H43" s="169"/>
      <c r="I43" s="168"/>
      <c r="J43" s="168"/>
      <c r="K43" s="168"/>
      <c r="L43" s="168"/>
      <c r="M43" s="168"/>
      <c r="N43" s="168"/>
      <c r="O43" s="168"/>
      <c r="P43" s="168"/>
      <c r="Q43" s="168"/>
      <c r="R43" s="170"/>
      <c r="S43" s="169"/>
      <c r="T43" s="168"/>
      <c r="U43" s="168"/>
      <c r="V43" s="168"/>
      <c r="W43" s="168"/>
    </row>
    <row r="45" spans="1:23" ht="12.75" thickBot="1" x14ac:dyDescent="0.35">
      <c r="B45" s="121"/>
      <c r="C45" s="121" t="s">
        <v>85</v>
      </c>
      <c r="D45" s="121" t="s">
        <v>86</v>
      </c>
      <c r="E45" s="121" t="s">
        <v>87</v>
      </c>
      <c r="F45" s="121" t="s">
        <v>88</v>
      </c>
      <c r="H45" s="121"/>
      <c r="I45" s="126" t="s">
        <v>90</v>
      </c>
      <c r="J45" s="126" t="s">
        <v>85</v>
      </c>
      <c r="K45" s="126" t="s">
        <v>86</v>
      </c>
      <c r="L45" s="126" t="s">
        <v>87</v>
      </c>
      <c r="N45" s="144"/>
      <c r="O45" s="121" t="s">
        <v>85</v>
      </c>
      <c r="P45" s="121" t="s">
        <v>86</v>
      </c>
      <c r="Q45" s="121" t="s">
        <v>87</v>
      </c>
      <c r="R45" s="140"/>
      <c r="S45" s="124"/>
      <c r="T45" s="121" t="s">
        <v>86</v>
      </c>
      <c r="U45" s="121" t="s">
        <v>100</v>
      </c>
      <c r="V45" s="121" t="s">
        <v>101</v>
      </c>
      <c r="W45" s="144" t="s">
        <v>102</v>
      </c>
    </row>
    <row r="46" spans="1:23" ht="12.75" thickBot="1" x14ac:dyDescent="0.35">
      <c r="B46" s="121" t="s">
        <v>85</v>
      </c>
      <c r="C46" s="121">
        <v>0</v>
      </c>
      <c r="D46" s="122">
        <f>1-E46-F46</f>
        <v>0.78907499999999997</v>
      </c>
      <c r="E46" s="122">
        <f>'작물 업그레이드 실제 데이터 확률'!S6</f>
        <v>0.16500000000000004</v>
      </c>
      <c r="F46" s="122">
        <f>'작물 업그레이드 실제 데이터 확률'!S15</f>
        <v>4.5925000000000001E-2</v>
      </c>
      <c r="H46" s="125" t="s">
        <v>90</v>
      </c>
      <c r="I46" s="163">
        <f>F49</f>
        <v>1</v>
      </c>
      <c r="J46" s="157">
        <f>C49</f>
        <v>0</v>
      </c>
      <c r="K46" s="158">
        <f>D49</f>
        <v>0</v>
      </c>
      <c r="L46" s="159">
        <f>E49</f>
        <v>0</v>
      </c>
      <c r="N46" s="121" t="s">
        <v>85</v>
      </c>
      <c r="O46" s="122">
        <f>1-J47</f>
        <v>1</v>
      </c>
      <c r="P46" s="122">
        <f>0-K47</f>
        <v>-0.78907499999999997</v>
      </c>
      <c r="Q46" s="122">
        <f>0-L47</f>
        <v>-0.16500000000000004</v>
      </c>
      <c r="R46" s="142"/>
      <c r="S46" s="121" t="s">
        <v>85</v>
      </c>
      <c r="T46" s="144">
        <f t="array" ref="T46:V48">MINVERSE(O46:Q48)</f>
        <v>1</v>
      </c>
      <c r="U46" s="144">
        <v>3.5806012478729441</v>
      </c>
      <c r="V46" s="144">
        <v>6.0892709105981933</v>
      </c>
      <c r="W46" s="144">
        <f>SUM(T46:V46)</f>
        <v>10.669872158471136</v>
      </c>
    </row>
    <row r="47" spans="1:23" x14ac:dyDescent="0.3">
      <c r="B47" s="121" t="s">
        <v>86</v>
      </c>
      <c r="C47" s="121">
        <v>0</v>
      </c>
      <c r="D47" s="122">
        <f>1-E47-F47</f>
        <v>0.77962500000000001</v>
      </c>
      <c r="E47" s="122">
        <f>'작물 업그레이드 실제 데이터 확률'!S24</f>
        <v>0.17499999999999999</v>
      </c>
      <c r="F47" s="122">
        <f>'작물 업그레이드 실제 데이터 확률'!S33</f>
        <v>4.5374999999999999E-2</v>
      </c>
      <c r="H47" s="125" t="s">
        <v>85</v>
      </c>
      <c r="I47" s="160">
        <f>F46</f>
        <v>4.5925000000000001E-2</v>
      </c>
      <c r="J47" s="127">
        <f>C46</f>
        <v>0</v>
      </c>
      <c r="K47" s="128">
        <f>D46</f>
        <v>0.78907499999999997</v>
      </c>
      <c r="L47" s="129">
        <f>E46</f>
        <v>0.16500000000000004</v>
      </c>
      <c r="N47" s="121" t="s">
        <v>86</v>
      </c>
      <c r="O47" s="122">
        <f>0-J48</f>
        <v>0</v>
      </c>
      <c r="P47" s="122">
        <f>1-K48</f>
        <v>0.22037499999999999</v>
      </c>
      <c r="Q47" s="122">
        <f>0-L48</f>
        <v>-0.17499999999999999</v>
      </c>
      <c r="R47" s="142"/>
      <c r="S47" s="121" t="s">
        <v>86</v>
      </c>
      <c r="T47" s="144">
        <v>0</v>
      </c>
      <c r="U47" s="144">
        <v>4.5377197958026096</v>
      </c>
      <c r="V47" s="144">
        <v>6.108468955888128</v>
      </c>
      <c r="W47" s="144">
        <f t="shared" ref="W47:W48" si="10">SUM(T47:V47)</f>
        <v>10.646188751690737</v>
      </c>
    </row>
    <row r="48" spans="1:23" x14ac:dyDescent="0.3">
      <c r="B48" s="121" t="s">
        <v>87</v>
      </c>
      <c r="C48" s="121">
        <v>0</v>
      </c>
      <c r="D48" s="121">
        <v>0</v>
      </c>
      <c r="E48" s="122">
        <f>1-F48</f>
        <v>0.87</v>
      </c>
      <c r="F48" s="122">
        <f>'작물 업그레이드 실제 데이터 확률'!S42</f>
        <v>0.13</v>
      </c>
      <c r="H48" s="125" t="s">
        <v>86</v>
      </c>
      <c r="I48" s="161">
        <f t="shared" ref="I48:I49" si="11">F47</f>
        <v>4.5374999999999999E-2</v>
      </c>
      <c r="J48" s="130">
        <f t="shared" ref="J48:J49" si="12">C47</f>
        <v>0</v>
      </c>
      <c r="K48" s="122">
        <f t="shared" ref="K48:K49" si="13">D47</f>
        <v>0.77962500000000001</v>
      </c>
      <c r="L48" s="131">
        <f t="shared" ref="L48:L49" si="14">E47</f>
        <v>0.17499999999999999</v>
      </c>
      <c r="N48" s="121" t="s">
        <v>87</v>
      </c>
      <c r="O48" s="122">
        <f>0-J49</f>
        <v>0</v>
      </c>
      <c r="P48" s="122">
        <f>0-K49</f>
        <v>0</v>
      </c>
      <c r="Q48" s="122">
        <f>1-L49</f>
        <v>0.13</v>
      </c>
      <c r="R48" s="142"/>
      <c r="S48" s="121" t="s">
        <v>87</v>
      </c>
      <c r="T48" s="144">
        <v>0</v>
      </c>
      <c r="U48" s="144">
        <v>0</v>
      </c>
      <c r="V48" s="144">
        <v>7.6923076923076916</v>
      </c>
      <c r="W48" s="144">
        <f t="shared" si="10"/>
        <v>7.6923076923076916</v>
      </c>
    </row>
    <row r="49" spans="1:23" ht="12.75" thickBot="1" x14ac:dyDescent="0.35">
      <c r="B49" s="121" t="s">
        <v>88</v>
      </c>
      <c r="C49" s="121">
        <v>0</v>
      </c>
      <c r="D49" s="121">
        <v>0</v>
      </c>
      <c r="E49" s="121">
        <v>0</v>
      </c>
      <c r="F49" s="123">
        <v>1</v>
      </c>
      <c r="H49" s="125" t="s">
        <v>87</v>
      </c>
      <c r="I49" s="162">
        <f t="shared" si="11"/>
        <v>0.13</v>
      </c>
      <c r="J49" s="132">
        <f t="shared" si="12"/>
        <v>0</v>
      </c>
      <c r="K49" s="133">
        <f t="shared" si="13"/>
        <v>0</v>
      </c>
      <c r="L49" s="134">
        <f t="shared" si="14"/>
        <v>0.87</v>
      </c>
      <c r="N49" s="140"/>
      <c r="O49" s="141"/>
      <c r="P49" s="142"/>
      <c r="Q49" s="142"/>
      <c r="R49" s="142"/>
    </row>
    <row r="52" spans="1:23" x14ac:dyDescent="0.3">
      <c r="A52" s="168" t="s">
        <v>113</v>
      </c>
      <c r="B52" s="169"/>
      <c r="C52" s="168"/>
      <c r="D52" s="168"/>
      <c r="E52" s="168"/>
      <c r="F52" s="168"/>
      <c r="G52" s="168"/>
      <c r="H52" s="169"/>
      <c r="I52" s="168"/>
      <c r="J52" s="168"/>
      <c r="K52" s="168"/>
      <c r="L52" s="168"/>
      <c r="M52" s="168"/>
      <c r="N52" s="168"/>
      <c r="O52" s="168"/>
      <c r="P52" s="168"/>
      <c r="Q52" s="168"/>
      <c r="R52" s="170"/>
      <c r="S52" s="169"/>
      <c r="T52" s="168"/>
      <c r="U52" s="168"/>
      <c r="V52" s="168"/>
      <c r="W52" s="168"/>
    </row>
    <row r="54" spans="1:23" ht="12.75" thickBot="1" x14ac:dyDescent="0.35">
      <c r="B54" s="121"/>
      <c r="C54" s="121" t="s">
        <v>85</v>
      </c>
      <c r="D54" s="121" t="s">
        <v>86</v>
      </c>
      <c r="E54" s="121" t="s">
        <v>87</v>
      </c>
      <c r="F54" s="121" t="s">
        <v>88</v>
      </c>
      <c r="H54" s="121"/>
      <c r="I54" s="126" t="s">
        <v>90</v>
      </c>
      <c r="J54" s="126" t="s">
        <v>85</v>
      </c>
      <c r="K54" s="126" t="s">
        <v>86</v>
      </c>
      <c r="L54" s="126" t="s">
        <v>87</v>
      </c>
      <c r="N54" s="144"/>
      <c r="O54" s="121" t="s">
        <v>85</v>
      </c>
      <c r="P54" s="121" t="s">
        <v>86</v>
      </c>
      <c r="Q54" s="121" t="s">
        <v>87</v>
      </c>
      <c r="R54" s="140"/>
      <c r="S54" s="124"/>
      <c r="T54" s="121" t="s">
        <v>86</v>
      </c>
      <c r="U54" s="121" t="s">
        <v>100</v>
      </c>
      <c r="V54" s="121" t="s">
        <v>101</v>
      </c>
      <c r="W54" s="144" t="s">
        <v>102</v>
      </c>
    </row>
    <row r="55" spans="1:23" ht="12.75" thickBot="1" x14ac:dyDescent="0.35">
      <c r="B55" s="121" t="s">
        <v>85</v>
      </c>
      <c r="C55" s="121">
        <v>0</v>
      </c>
      <c r="D55" s="122">
        <f>1-E55-F55</f>
        <v>0.82174999999999998</v>
      </c>
      <c r="E55" s="122">
        <f>'작물 업그레이드 실제 데이터 확률'!S7</f>
        <v>0.13500000000000001</v>
      </c>
      <c r="F55" s="122">
        <f>'작물 업그레이드 실제 데이터 확률'!S16</f>
        <v>4.3250000000000004E-2</v>
      </c>
      <c r="H55" s="125" t="s">
        <v>90</v>
      </c>
      <c r="I55" s="163">
        <f>F58</f>
        <v>1</v>
      </c>
      <c r="J55" s="157">
        <f>C58</f>
        <v>0</v>
      </c>
      <c r="K55" s="158">
        <f>D58</f>
        <v>0</v>
      </c>
      <c r="L55" s="159">
        <f>E58</f>
        <v>0</v>
      </c>
      <c r="N55" s="121" t="s">
        <v>85</v>
      </c>
      <c r="O55" s="122">
        <f>1-J56</f>
        <v>1</v>
      </c>
      <c r="P55" s="122">
        <f>0-K56</f>
        <v>-0.82174999999999998</v>
      </c>
      <c r="Q55" s="122">
        <f>0-L56</f>
        <v>-0.13500000000000001</v>
      </c>
      <c r="R55" s="142"/>
      <c r="S55" s="121" t="s">
        <v>85</v>
      </c>
      <c r="T55" s="144">
        <f t="array" ref="T55:V57">MINVERSE(O55:Q57)</f>
        <v>1</v>
      </c>
      <c r="U55" s="144">
        <v>4.3768308921438086</v>
      </c>
      <c r="V55" s="144">
        <v>6.9967316305532048</v>
      </c>
      <c r="W55" s="144">
        <f>SUM(T55:V55)</f>
        <v>12.373562522697014</v>
      </c>
    </row>
    <row r="56" spans="1:23" x14ac:dyDescent="0.3">
      <c r="B56" s="121" t="s">
        <v>86</v>
      </c>
      <c r="C56" s="121">
        <v>0</v>
      </c>
      <c r="D56" s="122">
        <f>1-E56-F56</f>
        <v>0.81225000000000003</v>
      </c>
      <c r="E56" s="122">
        <f>'작물 업그레이드 실제 데이터 확률'!S25</f>
        <v>0.14500000000000002</v>
      </c>
      <c r="F56" s="122">
        <f>'작물 업그레이드 실제 데이터 확률'!S34</f>
        <v>4.2750000000000003E-2</v>
      </c>
      <c r="H56" s="125" t="s">
        <v>85</v>
      </c>
      <c r="I56" s="160">
        <f>F55</f>
        <v>4.3250000000000004E-2</v>
      </c>
      <c r="J56" s="127">
        <f>C55</f>
        <v>0</v>
      </c>
      <c r="K56" s="128">
        <f>D55</f>
        <v>0.82174999999999998</v>
      </c>
      <c r="L56" s="129">
        <f>E55</f>
        <v>0.13500000000000001</v>
      </c>
      <c r="N56" s="121" t="s">
        <v>86</v>
      </c>
      <c r="O56" s="122">
        <f>0-J57</f>
        <v>0</v>
      </c>
      <c r="P56" s="122">
        <f>1-K57</f>
        <v>0.18774999999999997</v>
      </c>
      <c r="Q56" s="122">
        <f>0-L57</f>
        <v>-0.14500000000000002</v>
      </c>
      <c r="R56" s="142"/>
      <c r="S56" s="121" t="s">
        <v>86</v>
      </c>
      <c r="T56" s="144">
        <v>0</v>
      </c>
      <c r="U56" s="144">
        <v>5.3262316910785623</v>
      </c>
      <c r="V56" s="144">
        <v>7.0209417746035623</v>
      </c>
      <c r="W56" s="144">
        <f t="shared" ref="W56:W57" si="15">SUM(T56:V56)</f>
        <v>12.347173465682125</v>
      </c>
    </row>
    <row r="57" spans="1:23" x14ac:dyDescent="0.3">
      <c r="B57" s="121" t="s">
        <v>87</v>
      </c>
      <c r="C57" s="121">
        <v>0</v>
      </c>
      <c r="D57" s="121">
        <v>0</v>
      </c>
      <c r="E57" s="122">
        <f>1-F57</f>
        <v>0.89</v>
      </c>
      <c r="F57" s="122">
        <f>'작물 업그레이드 실제 데이터 확률'!S43</f>
        <v>0.11</v>
      </c>
      <c r="H57" s="125" t="s">
        <v>86</v>
      </c>
      <c r="I57" s="161">
        <f t="shared" ref="I57:I58" si="16">F56</f>
        <v>4.2750000000000003E-2</v>
      </c>
      <c r="J57" s="130">
        <f t="shared" ref="J57:J58" si="17">C56</f>
        <v>0</v>
      </c>
      <c r="K57" s="122">
        <f t="shared" ref="K57:K58" si="18">D56</f>
        <v>0.81225000000000003</v>
      </c>
      <c r="L57" s="131">
        <f t="shared" ref="L57:L58" si="19">E56</f>
        <v>0.14500000000000002</v>
      </c>
      <c r="N57" s="121" t="s">
        <v>87</v>
      </c>
      <c r="O57" s="122">
        <f>0-J58</f>
        <v>0</v>
      </c>
      <c r="P57" s="122">
        <f>0-K58</f>
        <v>0</v>
      </c>
      <c r="Q57" s="122">
        <f>1-L58</f>
        <v>0.10999999999999999</v>
      </c>
      <c r="R57" s="142"/>
      <c r="S57" s="121" t="s">
        <v>87</v>
      </c>
      <c r="T57" s="144">
        <v>0</v>
      </c>
      <c r="U57" s="144">
        <v>0</v>
      </c>
      <c r="V57" s="144">
        <v>9.0909090909090917</v>
      </c>
      <c r="W57" s="144">
        <f t="shared" si="15"/>
        <v>9.0909090909090917</v>
      </c>
    </row>
    <row r="58" spans="1:23" ht="12.75" thickBot="1" x14ac:dyDescent="0.35">
      <c r="B58" s="121" t="s">
        <v>88</v>
      </c>
      <c r="C58" s="121">
        <v>0</v>
      </c>
      <c r="D58" s="121">
        <v>0</v>
      </c>
      <c r="E58" s="121">
        <v>0</v>
      </c>
      <c r="F58" s="123">
        <v>1</v>
      </c>
      <c r="H58" s="125" t="s">
        <v>87</v>
      </c>
      <c r="I58" s="162">
        <f t="shared" si="16"/>
        <v>0.11</v>
      </c>
      <c r="J58" s="132">
        <f t="shared" si="17"/>
        <v>0</v>
      </c>
      <c r="K58" s="133">
        <f t="shared" si="18"/>
        <v>0</v>
      </c>
      <c r="L58" s="134">
        <f t="shared" si="19"/>
        <v>0.89</v>
      </c>
      <c r="N58" s="140"/>
      <c r="O58" s="141"/>
      <c r="P58" s="142"/>
      <c r="Q58" s="142"/>
      <c r="R58" s="142"/>
    </row>
    <row r="61" spans="1:23" x14ac:dyDescent="0.3">
      <c r="A61" s="168" t="s">
        <v>114</v>
      </c>
      <c r="B61" s="169"/>
      <c r="C61" s="168"/>
      <c r="D61" s="168"/>
      <c r="E61" s="168"/>
      <c r="F61" s="168"/>
      <c r="G61" s="168"/>
      <c r="H61" s="169"/>
      <c r="I61" s="168"/>
      <c r="J61" s="168"/>
      <c r="K61" s="168"/>
      <c r="L61" s="168"/>
      <c r="M61" s="168"/>
      <c r="N61" s="168"/>
      <c r="O61" s="168"/>
      <c r="P61" s="168"/>
      <c r="Q61" s="168"/>
      <c r="R61" s="170"/>
      <c r="S61" s="169"/>
      <c r="T61" s="168"/>
      <c r="U61" s="168"/>
      <c r="V61" s="168"/>
      <c r="W61" s="168"/>
    </row>
    <row r="63" spans="1:23" ht="12.75" thickBot="1" x14ac:dyDescent="0.35">
      <c r="B63" s="121"/>
      <c r="C63" s="121" t="s">
        <v>85</v>
      </c>
      <c r="D63" s="121" t="s">
        <v>86</v>
      </c>
      <c r="E63" s="121" t="s">
        <v>87</v>
      </c>
      <c r="F63" s="121" t="s">
        <v>88</v>
      </c>
      <c r="H63" s="121"/>
      <c r="I63" s="126" t="s">
        <v>90</v>
      </c>
      <c r="J63" s="126" t="s">
        <v>85</v>
      </c>
      <c r="K63" s="126" t="s">
        <v>86</v>
      </c>
      <c r="L63" s="126" t="s">
        <v>87</v>
      </c>
      <c r="N63" s="144"/>
      <c r="O63" s="121" t="s">
        <v>85</v>
      </c>
      <c r="P63" s="121" t="s">
        <v>86</v>
      </c>
      <c r="Q63" s="121" t="s">
        <v>87</v>
      </c>
      <c r="R63" s="140"/>
      <c r="S63" s="124"/>
      <c r="T63" s="121" t="s">
        <v>86</v>
      </c>
      <c r="U63" s="121" t="s">
        <v>100</v>
      </c>
      <c r="V63" s="121" t="s">
        <v>101</v>
      </c>
      <c r="W63" s="144" t="s">
        <v>102</v>
      </c>
    </row>
    <row r="64" spans="1:23" ht="12.75" thickBot="1" x14ac:dyDescent="0.35">
      <c r="B64" s="121" t="s">
        <v>85</v>
      </c>
      <c r="C64" s="121">
        <v>0</v>
      </c>
      <c r="D64" s="122">
        <f>1-E64-F64</f>
        <v>0.79428999999999994</v>
      </c>
      <c r="E64" s="122">
        <f>'작물 업그레이드 실제 데이터 확률'!S8</f>
        <v>0.16500000000000004</v>
      </c>
      <c r="F64" s="122">
        <f>'작물 업그레이드 실제 데이터 확률'!S17</f>
        <v>4.0710000000000003E-2</v>
      </c>
      <c r="H64" s="125" t="s">
        <v>90</v>
      </c>
      <c r="I64" s="163">
        <f>F67</f>
        <v>1</v>
      </c>
      <c r="J64" s="157">
        <f>C67</f>
        <v>0</v>
      </c>
      <c r="K64" s="158">
        <f>D67</f>
        <v>0</v>
      </c>
      <c r="L64" s="159">
        <f>E67</f>
        <v>0</v>
      </c>
      <c r="N64" s="121" t="s">
        <v>85</v>
      </c>
      <c r="O64" s="122">
        <f>1-J65</f>
        <v>1</v>
      </c>
      <c r="P64" s="122">
        <f>0-K65</f>
        <v>-0.79428999999999994</v>
      </c>
      <c r="Q64" s="122">
        <f>0-L65</f>
        <v>-0.16500000000000004</v>
      </c>
      <c r="R64" s="142"/>
      <c r="S64" s="121" t="s">
        <v>85</v>
      </c>
      <c r="T64" s="144">
        <f t="array" ref="T64:V66">MINVERSE(O64:Q66)</f>
        <v>1</v>
      </c>
      <c r="U64" s="144">
        <v>4.8065960665658087</v>
      </c>
      <c r="V64" s="144">
        <v>8.509161203563627</v>
      </c>
      <c r="W64" s="144">
        <f>SUM(T64:V64)</f>
        <v>14.315757270129435</v>
      </c>
    </row>
    <row r="65" spans="2:23" x14ac:dyDescent="0.3">
      <c r="B65" s="121" t="s">
        <v>86</v>
      </c>
      <c r="C65" s="121">
        <v>0</v>
      </c>
      <c r="D65" s="122">
        <f>1-E65-F65</f>
        <v>0.83474999999999999</v>
      </c>
      <c r="E65" s="122">
        <f>'작물 업그레이드 실제 데이터 확률'!S26</f>
        <v>0.125</v>
      </c>
      <c r="F65" s="122">
        <f>'작물 업그레이드 실제 데이터 확률'!S35</f>
        <v>4.0250000000000008E-2</v>
      </c>
      <c r="H65" s="125" t="s">
        <v>85</v>
      </c>
      <c r="I65" s="160">
        <f>F64</f>
        <v>4.0710000000000003E-2</v>
      </c>
      <c r="J65" s="127">
        <f>C64</f>
        <v>0</v>
      </c>
      <c r="K65" s="128">
        <f>D64</f>
        <v>0.79428999999999994</v>
      </c>
      <c r="L65" s="129">
        <f>E64</f>
        <v>0.16500000000000004</v>
      </c>
      <c r="N65" s="121" t="s">
        <v>86</v>
      </c>
      <c r="O65" s="122">
        <f>0-J66</f>
        <v>0</v>
      </c>
      <c r="P65" s="122">
        <f>1-K66</f>
        <v>0.16525000000000001</v>
      </c>
      <c r="Q65" s="122">
        <f>0-L66</f>
        <v>-0.125</v>
      </c>
      <c r="R65" s="142"/>
      <c r="S65" s="121" t="s">
        <v>86</v>
      </c>
      <c r="T65" s="144">
        <v>0</v>
      </c>
      <c r="U65" s="144">
        <v>6.0514372163388801</v>
      </c>
      <c r="V65" s="144">
        <v>8.4047739115817812</v>
      </c>
      <c r="W65" s="144">
        <f t="shared" ref="W65:W66" si="20">SUM(T65:V65)</f>
        <v>14.45621112792066</v>
      </c>
    </row>
    <row r="66" spans="2:23" x14ac:dyDescent="0.3">
      <c r="B66" s="121" t="s">
        <v>87</v>
      </c>
      <c r="C66" s="121">
        <v>0</v>
      </c>
      <c r="D66" s="121">
        <v>0</v>
      </c>
      <c r="E66" s="122">
        <f>1-F66</f>
        <v>0.91</v>
      </c>
      <c r="F66" s="122">
        <f>'작물 업그레이드 실제 데이터 확률'!S44</f>
        <v>9.0000000000000011E-2</v>
      </c>
      <c r="H66" s="125" t="s">
        <v>86</v>
      </c>
      <c r="I66" s="161">
        <f t="shared" ref="I66:I67" si="21">F65</f>
        <v>4.0250000000000008E-2</v>
      </c>
      <c r="J66" s="130">
        <f t="shared" ref="J66:J67" si="22">C65</f>
        <v>0</v>
      </c>
      <c r="K66" s="122">
        <f t="shared" ref="K66:K67" si="23">D65</f>
        <v>0.83474999999999999</v>
      </c>
      <c r="L66" s="131">
        <f t="shared" ref="L66:L67" si="24">E65</f>
        <v>0.125</v>
      </c>
      <c r="N66" s="121" t="s">
        <v>87</v>
      </c>
      <c r="O66" s="122">
        <f>0-J67</f>
        <v>0</v>
      </c>
      <c r="P66" s="122">
        <f>0-K67</f>
        <v>0</v>
      </c>
      <c r="Q66" s="122">
        <f>1-L67</f>
        <v>8.9999999999999969E-2</v>
      </c>
      <c r="R66" s="142"/>
      <c r="S66" s="121" t="s">
        <v>87</v>
      </c>
      <c r="T66" s="144">
        <v>0</v>
      </c>
      <c r="U66" s="144">
        <v>0</v>
      </c>
      <c r="V66" s="144">
        <v>11.111111111111114</v>
      </c>
      <c r="W66" s="144">
        <f t="shared" si="20"/>
        <v>11.111111111111114</v>
      </c>
    </row>
    <row r="67" spans="2:23" ht="12.75" thickBot="1" x14ac:dyDescent="0.35">
      <c r="B67" s="121" t="s">
        <v>88</v>
      </c>
      <c r="C67" s="121">
        <v>0</v>
      </c>
      <c r="D67" s="121">
        <v>0</v>
      </c>
      <c r="E67" s="121">
        <v>0</v>
      </c>
      <c r="F67" s="123">
        <v>1</v>
      </c>
      <c r="H67" s="125" t="s">
        <v>87</v>
      </c>
      <c r="I67" s="162">
        <f t="shared" si="21"/>
        <v>9.0000000000000011E-2</v>
      </c>
      <c r="J67" s="132">
        <f t="shared" si="22"/>
        <v>0</v>
      </c>
      <c r="K67" s="133">
        <f t="shared" si="23"/>
        <v>0</v>
      </c>
      <c r="L67" s="134">
        <f t="shared" si="24"/>
        <v>0.91</v>
      </c>
      <c r="N67" s="140"/>
      <c r="O67" s="141"/>
      <c r="P67" s="142"/>
      <c r="Q67" s="142"/>
      <c r="R67" s="142"/>
    </row>
  </sheetData>
  <mergeCells count="4">
    <mergeCell ref="S2:W2"/>
    <mergeCell ref="N2:Q2"/>
    <mergeCell ref="H2:L2"/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"/>
  <sheetViews>
    <sheetView workbookViewId="0"/>
  </sheetViews>
  <sheetFormatPr defaultRowHeight="11.25" x14ac:dyDescent="0.3"/>
  <cols>
    <col min="1" max="1" width="2.625" style="4" customWidth="1"/>
    <col min="2" max="2" width="8.125" style="4" bestFit="1" customWidth="1"/>
    <col min="3" max="4" width="6.625" style="4" bestFit="1" customWidth="1"/>
    <col min="5" max="5" width="5.125" style="4" bestFit="1" customWidth="1"/>
    <col min="6" max="6" width="8.125" style="4" bestFit="1" customWidth="1"/>
    <col min="7" max="7" width="5.875" style="4" bestFit="1" customWidth="1"/>
    <col min="8" max="8" width="6.125" style="4" bestFit="1" customWidth="1"/>
    <col min="9" max="10" width="5.875" style="4" bestFit="1" customWidth="1"/>
    <col min="11" max="14" width="6.125" style="4" customWidth="1"/>
    <col min="15" max="15" width="8.125" style="4" bestFit="1" customWidth="1"/>
    <col min="16" max="16" width="8.625" style="4" bestFit="1" customWidth="1"/>
    <col min="17" max="17" width="9" style="4"/>
    <col min="18" max="18" width="2.625" style="4" customWidth="1"/>
    <col min="19" max="19" width="6.625" style="4" bestFit="1" customWidth="1"/>
    <col min="20" max="21" width="8.875" style="4" bestFit="1" customWidth="1"/>
    <col min="22" max="22" width="12.375" style="4" bestFit="1" customWidth="1"/>
    <col min="23" max="23" width="8.125" style="4" bestFit="1" customWidth="1"/>
    <col min="24" max="24" width="8.875" style="4" bestFit="1" customWidth="1"/>
    <col min="25" max="25" width="7.375" style="4" bestFit="1" customWidth="1"/>
    <col min="26" max="26" width="8.375" style="4" bestFit="1" customWidth="1"/>
    <col min="27" max="27" width="8.875" style="4" bestFit="1" customWidth="1"/>
    <col min="28" max="28" width="9" style="4"/>
    <col min="29" max="29" width="2.625" style="4" customWidth="1"/>
    <col min="30" max="30" width="9" style="4"/>
    <col min="31" max="31" width="10.625" style="4" bestFit="1" customWidth="1"/>
    <col min="32" max="32" width="8.125" style="4" bestFit="1" customWidth="1"/>
    <col min="33" max="33" width="9" style="4"/>
    <col min="34" max="34" width="12.5" style="4" bestFit="1" customWidth="1"/>
    <col min="35" max="35" width="5.875" style="4" bestFit="1" customWidth="1"/>
    <col min="36" max="16384" width="9" style="4"/>
  </cols>
  <sheetData>
    <row r="2" spans="1:17" ht="12" thickBot="1" x14ac:dyDescent="0.35">
      <c r="A2" s="17"/>
      <c r="B2" s="92" t="s">
        <v>19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6"/>
      <c r="O2" s="93"/>
      <c r="P2" s="93"/>
      <c r="Q2" s="93"/>
    </row>
    <row r="3" spans="1:17" x14ac:dyDescent="0.3">
      <c r="A3" s="138"/>
      <c r="B3" s="29" t="s">
        <v>9</v>
      </c>
      <c r="C3" s="50" t="s">
        <v>11</v>
      </c>
      <c r="D3" s="50" t="s">
        <v>15</v>
      </c>
      <c r="E3" s="50" t="s">
        <v>12</v>
      </c>
      <c r="F3" s="51" t="s">
        <v>13</v>
      </c>
      <c r="G3" s="29" t="s">
        <v>20</v>
      </c>
      <c r="H3" s="30" t="s">
        <v>21</v>
      </c>
      <c r="I3" s="27" t="s">
        <v>36</v>
      </c>
      <c r="J3" s="27"/>
      <c r="K3" s="37"/>
      <c r="L3" s="32"/>
      <c r="M3" s="27"/>
      <c r="N3" s="32"/>
      <c r="O3" s="94"/>
      <c r="P3" s="94"/>
      <c r="Q3" s="94"/>
    </row>
    <row r="4" spans="1:17" ht="12" thickBot="1" x14ac:dyDescent="0.35">
      <c r="A4" s="138"/>
      <c r="B4" s="13">
        <f>G6*I6 - SUM(C4:F4)</f>
        <v>0.31100700000000009</v>
      </c>
      <c r="C4" s="9">
        <v>0.02</v>
      </c>
      <c r="D4" s="15">
        <v>1E-4</v>
      </c>
      <c r="E4" s="9">
        <v>0.03</v>
      </c>
      <c r="F4" s="10">
        <v>1.4999999999999999E-2</v>
      </c>
      <c r="G4" s="18">
        <f>SUM(B4,C4,E4,F4)</f>
        <v>0.37600700000000009</v>
      </c>
      <c r="H4" s="19">
        <f>SUM(B4,D4,E4,F4)</f>
        <v>0.35610700000000006</v>
      </c>
      <c r="I4" s="28"/>
      <c r="J4" s="28"/>
      <c r="K4" s="38"/>
      <c r="L4" s="33"/>
      <c r="M4" s="28"/>
      <c r="N4" s="33"/>
      <c r="O4" s="95"/>
      <c r="P4" s="95"/>
      <c r="Q4" s="94"/>
    </row>
    <row r="5" spans="1:17" x14ac:dyDescent="0.3">
      <c r="A5" s="138"/>
      <c r="B5" s="14" t="s">
        <v>14</v>
      </c>
      <c r="C5" s="5" t="s">
        <v>10</v>
      </c>
      <c r="D5" s="5" t="s">
        <v>15</v>
      </c>
      <c r="E5" s="5" t="s">
        <v>12</v>
      </c>
      <c r="F5" s="6" t="s">
        <v>13</v>
      </c>
      <c r="G5" s="7" t="s">
        <v>20</v>
      </c>
      <c r="H5" s="8" t="s">
        <v>21</v>
      </c>
      <c r="I5" s="24" t="s">
        <v>24</v>
      </c>
      <c r="J5" s="24" t="s">
        <v>25</v>
      </c>
      <c r="K5" s="37"/>
      <c r="L5" s="32"/>
      <c r="M5" s="27"/>
      <c r="N5" s="32"/>
      <c r="O5" s="94"/>
      <c r="P5" s="94"/>
      <c r="Q5" s="94"/>
    </row>
    <row r="6" spans="1:17" ht="12" thickBot="1" x14ac:dyDescent="0.35">
      <c r="A6" s="138"/>
      <c r="B6" s="13">
        <f>G8*I8 - SUM(C6:F6)</f>
        <v>0.18573800000000007</v>
      </c>
      <c r="C6" s="54">
        <v>0.02</v>
      </c>
      <c r="D6" s="53">
        <v>1E-4</v>
      </c>
      <c r="E6" s="54">
        <v>0.03</v>
      </c>
      <c r="F6" s="10">
        <v>1.4999999999999999E-2</v>
      </c>
      <c r="G6" s="53">
        <f>SUM(B6,C6,E6,F6)</f>
        <v>0.25073800000000007</v>
      </c>
      <c r="H6" s="55">
        <f>SUM(B6,D6,E6,F6)</f>
        <v>0.23083800000000004</v>
      </c>
      <c r="I6" s="56">
        <v>1.5</v>
      </c>
      <c r="J6" s="57">
        <f>H4/H6</f>
        <v>1.5426706174893214</v>
      </c>
      <c r="K6" s="58"/>
      <c r="L6" s="59"/>
      <c r="M6" s="60"/>
      <c r="N6" s="59"/>
      <c r="O6" s="95"/>
      <c r="P6" s="95"/>
      <c r="Q6" s="95"/>
    </row>
    <row r="7" spans="1:17" ht="12" thickTop="1" x14ac:dyDescent="0.3">
      <c r="A7" s="137"/>
      <c r="B7" s="45" t="s">
        <v>16</v>
      </c>
      <c r="C7" s="43" t="s">
        <v>10</v>
      </c>
      <c r="D7" s="43" t="s">
        <v>15</v>
      </c>
      <c r="E7" s="43" t="s">
        <v>12</v>
      </c>
      <c r="F7" s="44" t="s">
        <v>13</v>
      </c>
      <c r="G7" s="45" t="s">
        <v>20</v>
      </c>
      <c r="H7" s="46" t="s">
        <v>21</v>
      </c>
      <c r="I7" s="47" t="s">
        <v>24</v>
      </c>
      <c r="J7" s="47" t="s">
        <v>25</v>
      </c>
      <c r="K7" s="44" t="s">
        <v>26</v>
      </c>
      <c r="L7" s="48" t="s">
        <v>27</v>
      </c>
      <c r="M7" s="49"/>
      <c r="N7" s="97"/>
      <c r="O7" s="94"/>
      <c r="P7" s="94"/>
      <c r="Q7" s="94"/>
    </row>
    <row r="8" spans="1:17" ht="12" thickBot="1" x14ac:dyDescent="0.35">
      <c r="A8" s="137"/>
      <c r="B8" s="13">
        <f>G10*I10 - SUM(C8:F8)</f>
        <v>0.11417000000000005</v>
      </c>
      <c r="C8" s="9">
        <v>0.02</v>
      </c>
      <c r="D8" s="15">
        <v>1E-4</v>
      </c>
      <c r="E8" s="9">
        <v>0.03</v>
      </c>
      <c r="F8" s="10">
        <v>1.4999999999999999E-2</v>
      </c>
      <c r="G8" s="11">
        <f>SUM(B8,C8,E8,F8)</f>
        <v>0.17917000000000005</v>
      </c>
      <c r="H8" s="12">
        <f>SUM(B8,D8,E8,F8)</f>
        <v>0.15927000000000008</v>
      </c>
      <c r="I8" s="41">
        <v>1.4</v>
      </c>
      <c r="J8" s="26">
        <f>H6/H8</f>
        <v>1.4493501601054808</v>
      </c>
      <c r="K8" s="42">
        <f>G4/G8</f>
        <v>2.0986046771222862</v>
      </c>
      <c r="L8" s="35">
        <f>H4/H8</f>
        <v>2.2358699064481691</v>
      </c>
      <c r="M8" s="31"/>
      <c r="N8" s="98"/>
      <c r="O8" s="95"/>
      <c r="P8" s="95"/>
      <c r="Q8" s="95"/>
    </row>
    <row r="9" spans="1:17" x14ac:dyDescent="0.3">
      <c r="A9" s="137"/>
      <c r="B9" s="14" t="s">
        <v>17</v>
      </c>
      <c r="C9" s="5" t="s">
        <v>10</v>
      </c>
      <c r="D9" s="5" t="s">
        <v>15</v>
      </c>
      <c r="E9" s="5" t="s">
        <v>12</v>
      </c>
      <c r="F9" s="6" t="s">
        <v>13</v>
      </c>
      <c r="G9" s="7" t="s">
        <v>20</v>
      </c>
      <c r="H9" s="8" t="s">
        <v>21</v>
      </c>
      <c r="I9" s="24" t="s">
        <v>24</v>
      </c>
      <c r="J9" s="24" t="s">
        <v>25</v>
      </c>
      <c r="K9" s="40" t="s">
        <v>26</v>
      </c>
      <c r="L9" s="36" t="s">
        <v>27</v>
      </c>
      <c r="M9" s="24" t="s">
        <v>28</v>
      </c>
      <c r="N9" s="36" t="s">
        <v>29</v>
      </c>
      <c r="O9" s="94"/>
      <c r="P9" s="94"/>
      <c r="Q9" s="94"/>
    </row>
    <row r="10" spans="1:17" ht="12" thickBot="1" x14ac:dyDescent="0.35">
      <c r="A10" s="137"/>
      <c r="B10" s="13">
        <f>G12*I12 - SUM(C10:F10)</f>
        <v>7.290000000000002E-2</v>
      </c>
      <c r="C10" s="9">
        <v>0.02</v>
      </c>
      <c r="D10" s="15">
        <v>1E-4</v>
      </c>
      <c r="E10" s="9">
        <v>0.03</v>
      </c>
      <c r="F10" s="10">
        <v>1.4999999999999999E-2</v>
      </c>
      <c r="G10" s="11">
        <f>SUM(B10,C10,E10,F10)</f>
        <v>0.13790000000000002</v>
      </c>
      <c r="H10" s="12">
        <f>SUM(B10,D10,E10,F10)</f>
        <v>0.11800000000000002</v>
      </c>
      <c r="I10" s="41">
        <v>1.3</v>
      </c>
      <c r="J10" s="26">
        <f>H8/H10</f>
        <v>1.3497457627118647</v>
      </c>
      <c r="K10" s="42">
        <f>G6/G10</f>
        <v>1.8182596084118929</v>
      </c>
      <c r="L10" s="35">
        <f>H6/H10</f>
        <v>1.9562542372881355</v>
      </c>
      <c r="M10" s="41">
        <f>G4/G10</f>
        <v>2.7266642494561277</v>
      </c>
      <c r="N10" s="35">
        <f>H4/H10</f>
        <v>3.01785593220339</v>
      </c>
      <c r="O10" s="95"/>
      <c r="P10" s="95"/>
      <c r="Q10" s="95"/>
    </row>
    <row r="11" spans="1:17" x14ac:dyDescent="0.3">
      <c r="A11" s="137"/>
      <c r="B11" s="52" t="s">
        <v>18</v>
      </c>
      <c r="C11" s="20" t="s">
        <v>10</v>
      </c>
      <c r="D11" s="20" t="s">
        <v>15</v>
      </c>
      <c r="E11" s="20" t="s">
        <v>12</v>
      </c>
      <c r="F11" s="21" t="s">
        <v>13</v>
      </c>
      <c r="G11" s="22" t="s">
        <v>20</v>
      </c>
      <c r="H11" s="23" t="s">
        <v>21</v>
      </c>
      <c r="I11" s="25" t="s">
        <v>24</v>
      </c>
      <c r="J11" s="25" t="s">
        <v>25</v>
      </c>
      <c r="K11" s="39" t="s">
        <v>26</v>
      </c>
      <c r="L11" s="34" t="s">
        <v>27</v>
      </c>
      <c r="M11" s="25" t="s">
        <v>28</v>
      </c>
      <c r="N11" s="34" t="s">
        <v>29</v>
      </c>
      <c r="O11" s="94"/>
      <c r="P11" s="94"/>
      <c r="Q11" s="94"/>
    </row>
    <row r="12" spans="1:17" ht="12" thickBot="1" x14ac:dyDescent="0.35">
      <c r="A12" s="137"/>
      <c r="B12" s="53">
        <v>0.05</v>
      </c>
      <c r="C12" s="54">
        <v>0.02</v>
      </c>
      <c r="D12" s="53">
        <v>1E-4</v>
      </c>
      <c r="E12" s="54">
        <v>0.03</v>
      </c>
      <c r="F12" s="10">
        <v>1.4999999999999999E-2</v>
      </c>
      <c r="G12" s="53">
        <f>SUM(B12,C12,E12,F12)</f>
        <v>0.115</v>
      </c>
      <c r="H12" s="61">
        <f>SUM(B12,D12,E12,F12)</f>
        <v>9.5100000000000004E-2</v>
      </c>
      <c r="I12" s="56">
        <v>1.2</v>
      </c>
      <c r="J12" s="57">
        <f>H10/H12</f>
        <v>1.2407991587802316</v>
      </c>
      <c r="K12" s="62">
        <f>G8/G12</f>
        <v>1.5580000000000003</v>
      </c>
      <c r="L12" s="63">
        <f>H8/H12</f>
        <v>1.6747634069400639</v>
      </c>
      <c r="M12" s="56">
        <f>G6/G12</f>
        <v>2.1803304347826091</v>
      </c>
      <c r="N12" s="63">
        <f>H6/H12</f>
        <v>2.4273186119873822</v>
      </c>
      <c r="O12" s="95"/>
      <c r="P12" s="95"/>
      <c r="Q12" s="95"/>
    </row>
    <row r="13" spans="1:17" ht="12.75" thickTop="1" thickBot="1" x14ac:dyDescent="0.35">
      <c r="A13" s="17"/>
      <c r="B13" s="92" t="s">
        <v>37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6"/>
      <c r="O13" s="93"/>
      <c r="P13" s="93"/>
      <c r="Q13" s="93"/>
    </row>
    <row r="14" spans="1:17" x14ac:dyDescent="0.3">
      <c r="A14" s="138"/>
      <c r="B14" s="29" t="s">
        <v>9</v>
      </c>
      <c r="C14" s="50" t="s">
        <v>11</v>
      </c>
      <c r="D14" s="50" t="s">
        <v>15</v>
      </c>
      <c r="E14" s="50" t="s">
        <v>12</v>
      </c>
      <c r="F14" s="51" t="s">
        <v>13</v>
      </c>
      <c r="G14" s="29" t="s">
        <v>20</v>
      </c>
      <c r="H14" s="30" t="s">
        <v>21</v>
      </c>
      <c r="I14" s="27" t="s">
        <v>36</v>
      </c>
      <c r="J14" s="27"/>
      <c r="K14" s="37"/>
      <c r="L14" s="32"/>
      <c r="M14" s="27"/>
      <c r="N14" s="32"/>
      <c r="O14" s="94"/>
      <c r="P14" s="94"/>
      <c r="Q14" s="94"/>
    </row>
    <row r="15" spans="1:17" ht="12" thickBot="1" x14ac:dyDescent="0.35">
      <c r="A15" s="138"/>
      <c r="B15" s="13">
        <f>G17*I17 - SUM(C15:F15)</f>
        <v>4.8669500000000102E-2</v>
      </c>
      <c r="C15" s="9">
        <v>0.02</v>
      </c>
      <c r="D15" s="15">
        <v>1E-4</v>
      </c>
      <c r="E15" s="9">
        <v>0.03</v>
      </c>
      <c r="F15" s="10">
        <v>1.4999999999999999E-2</v>
      </c>
      <c r="G15" s="18">
        <f>SUM(B15,C15,E15,F15)</f>
        <v>0.1136695000000001</v>
      </c>
      <c r="H15" s="19">
        <f>SUM(B15,D15,E15,F15)</f>
        <v>9.3769500000000103E-2</v>
      </c>
      <c r="I15" s="28"/>
      <c r="J15" s="28"/>
      <c r="K15" s="38"/>
      <c r="L15" s="33"/>
      <c r="M15" s="28"/>
      <c r="N15" s="33"/>
      <c r="O15" s="95"/>
      <c r="P15" s="95"/>
      <c r="Q15" s="94"/>
    </row>
    <row r="16" spans="1:17" x14ac:dyDescent="0.3">
      <c r="A16" s="138"/>
      <c r="B16" s="14" t="s">
        <v>14</v>
      </c>
      <c r="C16" s="5" t="s">
        <v>10</v>
      </c>
      <c r="D16" s="5" t="s">
        <v>15</v>
      </c>
      <c r="E16" s="5" t="s">
        <v>12</v>
      </c>
      <c r="F16" s="6" t="s">
        <v>13</v>
      </c>
      <c r="G16" s="7" t="s">
        <v>20</v>
      </c>
      <c r="H16" s="8" t="s">
        <v>21</v>
      </c>
      <c r="I16" s="24" t="s">
        <v>24</v>
      </c>
      <c r="J16" s="24" t="s">
        <v>25</v>
      </c>
      <c r="K16" s="37"/>
      <c r="L16" s="32"/>
      <c r="M16" s="27"/>
      <c r="N16" s="32"/>
      <c r="O16" s="94"/>
      <c r="P16" s="94"/>
      <c r="Q16" s="94"/>
    </row>
    <row r="17" spans="1:21" ht="12" thickBot="1" x14ac:dyDescent="0.35">
      <c r="A17" s="138"/>
      <c r="B17" s="13">
        <f>G19*I19 - SUM(C17:F17)</f>
        <v>2.2515000000000063E-2</v>
      </c>
      <c r="C17" s="54">
        <v>0.02</v>
      </c>
      <c r="D17" s="53">
        <v>1E-4</v>
      </c>
      <c r="E17" s="54">
        <v>0.03</v>
      </c>
      <c r="F17" s="10">
        <v>1.4999999999999999E-2</v>
      </c>
      <c r="G17" s="53">
        <f>SUM(B17,C17,E17,F17)</f>
        <v>8.7515000000000065E-2</v>
      </c>
      <c r="H17" s="55">
        <f>SUM(B17,D17,E17,F17)</f>
        <v>6.7615000000000064E-2</v>
      </c>
      <c r="I17" s="56">
        <v>1.3</v>
      </c>
      <c r="J17" s="57">
        <f>H15/H17</f>
        <v>1.386815055830807</v>
      </c>
      <c r="K17" s="58"/>
      <c r="L17" s="59"/>
      <c r="M17" s="60"/>
      <c r="N17" s="59"/>
      <c r="O17" s="95"/>
      <c r="P17" s="95"/>
      <c r="Q17" s="95"/>
    </row>
    <row r="18" spans="1:21" ht="12" thickTop="1" x14ac:dyDescent="0.3">
      <c r="A18" s="137"/>
      <c r="B18" s="45" t="s">
        <v>16</v>
      </c>
      <c r="C18" s="43" t="s">
        <v>10</v>
      </c>
      <c r="D18" s="43" t="s">
        <v>15</v>
      </c>
      <c r="E18" s="43" t="s">
        <v>12</v>
      </c>
      <c r="F18" s="44" t="s">
        <v>13</v>
      </c>
      <c r="G18" s="45" t="s">
        <v>20</v>
      </c>
      <c r="H18" s="46" t="s">
        <v>21</v>
      </c>
      <c r="I18" s="47" t="s">
        <v>24</v>
      </c>
      <c r="J18" s="47" t="s">
        <v>25</v>
      </c>
      <c r="K18" s="44" t="s">
        <v>26</v>
      </c>
      <c r="L18" s="48" t="s">
        <v>27</v>
      </c>
      <c r="M18" s="49"/>
      <c r="N18" s="97"/>
      <c r="O18" s="94"/>
      <c r="P18" s="94"/>
      <c r="Q18" s="94"/>
    </row>
    <row r="19" spans="1:21" ht="12" thickBot="1" x14ac:dyDescent="0.35">
      <c r="A19" s="137"/>
      <c r="B19" s="13">
        <f>G21*I21 - SUM(C19:F19)</f>
        <v>1.4650000000000038E-2</v>
      </c>
      <c r="C19" s="9">
        <v>0.02</v>
      </c>
      <c r="D19" s="15">
        <v>1E-4</v>
      </c>
      <c r="E19" s="9">
        <v>0.03</v>
      </c>
      <c r="F19" s="10">
        <v>1.4999999999999999E-2</v>
      </c>
      <c r="G19" s="11">
        <f>SUM(B19,C19,E19,F19)</f>
        <v>7.965000000000004E-2</v>
      </c>
      <c r="H19" s="12">
        <f>SUM(B19,D19,E19,F19)</f>
        <v>5.9750000000000039E-2</v>
      </c>
      <c r="I19" s="41">
        <v>1.1000000000000001</v>
      </c>
      <c r="J19" s="26">
        <f>H17/H19</f>
        <v>1.1316317991631804</v>
      </c>
      <c r="K19" s="42">
        <f>G15/G19</f>
        <v>1.4271123666038925</v>
      </c>
      <c r="L19" s="35">
        <f>H15/H19</f>
        <v>1.5693640167364025</v>
      </c>
      <c r="M19" s="31"/>
      <c r="N19" s="98"/>
      <c r="O19" s="95"/>
      <c r="P19" s="95"/>
      <c r="Q19" s="95"/>
    </row>
    <row r="20" spans="1:21" x14ac:dyDescent="0.3">
      <c r="A20" s="137"/>
      <c r="B20" s="14" t="s">
        <v>17</v>
      </c>
      <c r="C20" s="5" t="s">
        <v>10</v>
      </c>
      <c r="D20" s="5" t="s">
        <v>15</v>
      </c>
      <c r="E20" s="5" t="s">
        <v>12</v>
      </c>
      <c r="F20" s="6" t="s">
        <v>13</v>
      </c>
      <c r="G20" s="7" t="s">
        <v>20</v>
      </c>
      <c r="H20" s="8" t="s">
        <v>21</v>
      </c>
      <c r="I20" s="24" t="s">
        <v>24</v>
      </c>
      <c r="J20" s="24" t="s">
        <v>25</v>
      </c>
      <c r="K20" s="40" t="s">
        <v>26</v>
      </c>
      <c r="L20" s="36" t="s">
        <v>27</v>
      </c>
      <c r="M20" s="24" t="s">
        <v>28</v>
      </c>
      <c r="N20" s="36" t="s">
        <v>29</v>
      </c>
      <c r="O20" s="94"/>
      <c r="P20" s="94"/>
      <c r="Q20" s="94"/>
    </row>
    <row r="21" spans="1:21" ht="12" thickBot="1" x14ac:dyDescent="0.35">
      <c r="A21" s="137"/>
      <c r="B21" s="13">
        <f>G23*I23 - SUM(C21:F21)</f>
        <v>7.5000000000000205E-3</v>
      </c>
      <c r="C21" s="9">
        <v>0.02</v>
      </c>
      <c r="D21" s="15">
        <v>1E-4</v>
      </c>
      <c r="E21" s="9">
        <v>0.03</v>
      </c>
      <c r="F21" s="10">
        <v>1.4999999999999999E-2</v>
      </c>
      <c r="G21" s="11">
        <f>SUM(B21,C21,E21,F21)</f>
        <v>7.2500000000000023E-2</v>
      </c>
      <c r="H21" s="12">
        <f>SUM(B21,D21,E21,F21)</f>
        <v>5.2600000000000022E-2</v>
      </c>
      <c r="I21" s="41">
        <v>1.1000000000000001</v>
      </c>
      <c r="J21" s="26">
        <f>H19/H21</f>
        <v>1.1359315589353616</v>
      </c>
      <c r="K21" s="42">
        <f>G17/G21</f>
        <v>1.2071034482758627</v>
      </c>
      <c r="L21" s="35">
        <f>H17/H21</f>
        <v>1.2854562737642592</v>
      </c>
      <c r="M21" s="41">
        <f>G15/G21</f>
        <v>1.5678551724137941</v>
      </c>
      <c r="N21" s="35">
        <f>H15/H21</f>
        <v>1.7826901140684424</v>
      </c>
      <c r="O21" s="95"/>
      <c r="P21" s="95"/>
      <c r="Q21" s="95"/>
    </row>
    <row r="22" spans="1:21" x14ac:dyDescent="0.3">
      <c r="A22" s="137"/>
      <c r="B22" s="52" t="s">
        <v>18</v>
      </c>
      <c r="C22" s="20" t="s">
        <v>10</v>
      </c>
      <c r="D22" s="20" t="s">
        <v>15</v>
      </c>
      <c r="E22" s="20" t="s">
        <v>12</v>
      </c>
      <c r="F22" s="21" t="s">
        <v>13</v>
      </c>
      <c r="G22" s="22" t="s">
        <v>20</v>
      </c>
      <c r="H22" s="23" t="s">
        <v>21</v>
      </c>
      <c r="I22" s="25" t="s">
        <v>24</v>
      </c>
      <c r="J22" s="25" t="s">
        <v>25</v>
      </c>
      <c r="K22" s="39" t="s">
        <v>26</v>
      </c>
      <c r="L22" s="34" t="s">
        <v>27</v>
      </c>
      <c r="M22" s="25" t="s">
        <v>28</v>
      </c>
      <c r="N22" s="34" t="s">
        <v>29</v>
      </c>
      <c r="O22" s="94"/>
      <c r="P22" s="94"/>
      <c r="Q22" s="94"/>
    </row>
    <row r="23" spans="1:21" ht="12" thickBot="1" x14ac:dyDescent="0.35">
      <c r="A23" s="137"/>
      <c r="B23" s="53">
        <v>1E-3</v>
      </c>
      <c r="C23" s="54">
        <v>0.02</v>
      </c>
      <c r="D23" s="53">
        <v>1E-4</v>
      </c>
      <c r="E23" s="54">
        <v>0.03</v>
      </c>
      <c r="F23" s="10">
        <v>1.4999999999999999E-2</v>
      </c>
      <c r="G23" s="53">
        <f>SUM(B23,C23,E23,F23)</f>
        <v>6.6000000000000003E-2</v>
      </c>
      <c r="H23" s="61">
        <f>SUM(B23,D23,E23,F23)</f>
        <v>4.6100000000000002E-2</v>
      </c>
      <c r="I23" s="56">
        <v>1.1000000000000001</v>
      </c>
      <c r="J23" s="57">
        <f>H21/H23</f>
        <v>1.1409978308026034</v>
      </c>
      <c r="K23" s="62">
        <f>G19/G23</f>
        <v>1.2068181818181825</v>
      </c>
      <c r="L23" s="63">
        <f>H19/H23</f>
        <v>1.2960954446854671</v>
      </c>
      <c r="M23" s="56">
        <f>G17/G23</f>
        <v>1.3259848484848493</v>
      </c>
      <c r="N23" s="63">
        <f>H17/H23</f>
        <v>1.4667028199566174</v>
      </c>
      <c r="O23" s="95"/>
      <c r="P23" s="95"/>
      <c r="Q23" s="95"/>
    </row>
    <row r="24" spans="1:21" ht="12.75" thickTop="1" thickBot="1" x14ac:dyDescent="0.35">
      <c r="A24" s="17"/>
      <c r="B24" s="92" t="s">
        <v>40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6"/>
      <c r="O24" s="93"/>
      <c r="P24" s="93"/>
      <c r="Q24" s="93"/>
    </row>
    <row r="25" spans="1:21" x14ac:dyDescent="0.3">
      <c r="A25" s="138"/>
      <c r="B25" s="29" t="s">
        <v>9</v>
      </c>
      <c r="C25" s="50" t="s">
        <v>11</v>
      </c>
      <c r="D25" s="50" t="s">
        <v>15</v>
      </c>
      <c r="E25" s="50" t="s">
        <v>12</v>
      </c>
      <c r="F25" s="51" t="s">
        <v>13</v>
      </c>
      <c r="G25" s="29" t="s">
        <v>20</v>
      </c>
      <c r="H25" s="30" t="s">
        <v>21</v>
      </c>
      <c r="I25" s="27" t="s">
        <v>36</v>
      </c>
      <c r="J25" s="27"/>
      <c r="K25" s="37"/>
      <c r="L25" s="32"/>
      <c r="M25" s="27"/>
      <c r="N25" s="32"/>
      <c r="O25" s="94"/>
      <c r="P25" s="94"/>
      <c r="Q25" s="94"/>
    </row>
    <row r="26" spans="1:21" ht="12" thickBot="1" x14ac:dyDescent="0.35">
      <c r="A26" s="138"/>
      <c r="B26" s="13">
        <f>G28*I28 - SUM(C26:F26)</f>
        <v>0.31100700000000009</v>
      </c>
      <c r="C26" s="9">
        <v>0.02</v>
      </c>
      <c r="D26" s="15">
        <v>1E-4</v>
      </c>
      <c r="E26" s="9">
        <v>0.03</v>
      </c>
      <c r="F26" s="10">
        <v>1.4999999999999999E-2</v>
      </c>
      <c r="G26" s="18">
        <f>SUM(B26,C26,E26,F26)</f>
        <v>0.37600700000000009</v>
      </c>
      <c r="H26" s="19">
        <f>SUM(B26,D26,E26,F26)</f>
        <v>0.35610700000000006</v>
      </c>
      <c r="I26" s="28"/>
      <c r="J26" s="28"/>
      <c r="K26" s="38"/>
      <c r="L26" s="33"/>
      <c r="M26" s="28"/>
      <c r="N26" s="33"/>
      <c r="O26" s="95"/>
      <c r="P26" s="95"/>
      <c r="Q26" s="94"/>
      <c r="T26" s="79"/>
      <c r="U26" s="80"/>
    </row>
    <row r="27" spans="1:21" x14ac:dyDescent="0.3">
      <c r="A27" s="138"/>
      <c r="B27" s="14" t="s">
        <v>14</v>
      </c>
      <c r="C27" s="5" t="s">
        <v>10</v>
      </c>
      <c r="D27" s="5" t="s">
        <v>15</v>
      </c>
      <c r="E27" s="5" t="s">
        <v>12</v>
      </c>
      <c r="F27" s="6" t="s">
        <v>13</v>
      </c>
      <c r="G27" s="7" t="s">
        <v>20</v>
      </c>
      <c r="H27" s="8" t="s">
        <v>21</v>
      </c>
      <c r="I27" s="24" t="s">
        <v>24</v>
      </c>
      <c r="J27" s="24" t="s">
        <v>25</v>
      </c>
      <c r="K27" s="37"/>
      <c r="L27" s="32"/>
      <c r="M27" s="27"/>
      <c r="N27" s="32"/>
      <c r="O27" s="94"/>
      <c r="P27" s="94"/>
      <c r="Q27" s="94"/>
      <c r="U27" s="80"/>
    </row>
    <row r="28" spans="1:21" ht="12" thickBot="1" x14ac:dyDescent="0.35">
      <c r="A28" s="138"/>
      <c r="B28" s="13">
        <f>G30*I30 - SUM(C28:F28)</f>
        <v>0.18573800000000007</v>
      </c>
      <c r="C28" s="54">
        <v>0.02</v>
      </c>
      <c r="D28" s="53">
        <v>1E-4</v>
      </c>
      <c r="E28" s="54">
        <v>0.03</v>
      </c>
      <c r="F28" s="10">
        <v>1.4999999999999999E-2</v>
      </c>
      <c r="G28" s="53">
        <f>SUM(B28,C28,E28,F28)</f>
        <v>0.25073800000000007</v>
      </c>
      <c r="H28" s="55">
        <f>SUM(B28,D28,E28,F28)</f>
        <v>0.23083800000000004</v>
      </c>
      <c r="I28" s="56">
        <v>1.5</v>
      </c>
      <c r="J28" s="57">
        <f>H26/H28</f>
        <v>1.5426706174893214</v>
      </c>
      <c r="K28" s="58"/>
      <c r="L28" s="59"/>
      <c r="M28" s="60"/>
      <c r="N28" s="59"/>
      <c r="O28" s="95"/>
      <c r="P28" s="95"/>
      <c r="Q28" s="95"/>
      <c r="T28" s="79"/>
      <c r="U28" s="81"/>
    </row>
    <row r="29" spans="1:21" ht="12" thickTop="1" x14ac:dyDescent="0.3">
      <c r="A29" s="137"/>
      <c r="B29" s="45" t="s">
        <v>16</v>
      </c>
      <c r="C29" s="43" t="s">
        <v>10</v>
      </c>
      <c r="D29" s="43" t="s">
        <v>15</v>
      </c>
      <c r="E29" s="43" t="s">
        <v>12</v>
      </c>
      <c r="F29" s="44" t="s">
        <v>13</v>
      </c>
      <c r="G29" s="45" t="s">
        <v>20</v>
      </c>
      <c r="H29" s="46" t="s">
        <v>21</v>
      </c>
      <c r="I29" s="47" t="s">
        <v>24</v>
      </c>
      <c r="J29" s="47" t="s">
        <v>25</v>
      </c>
      <c r="K29" s="44" t="s">
        <v>26</v>
      </c>
      <c r="L29" s="48" t="s">
        <v>27</v>
      </c>
      <c r="M29" s="49"/>
      <c r="N29" s="97"/>
      <c r="O29" s="94"/>
      <c r="P29" s="94"/>
      <c r="Q29" s="94"/>
      <c r="U29" s="81"/>
    </row>
    <row r="30" spans="1:21" ht="12" thickBot="1" x14ac:dyDescent="0.35">
      <c r="A30" s="137"/>
      <c r="B30" s="13">
        <f>G32*I32 - SUM(C30:F30)</f>
        <v>0.11417000000000005</v>
      </c>
      <c r="C30" s="9">
        <v>0.02</v>
      </c>
      <c r="D30" s="15">
        <v>1E-4</v>
      </c>
      <c r="E30" s="9">
        <v>0.03</v>
      </c>
      <c r="F30" s="10">
        <v>1.4999999999999999E-2</v>
      </c>
      <c r="G30" s="11">
        <f>SUM(B30,C30,E30,F30)</f>
        <v>0.17917000000000005</v>
      </c>
      <c r="H30" s="12">
        <f>SUM(B30,D30,E30,F30)</f>
        <v>0.15927000000000008</v>
      </c>
      <c r="I30" s="41">
        <v>1.4</v>
      </c>
      <c r="J30" s="26">
        <f>H28/H30</f>
        <v>1.4493501601054808</v>
      </c>
      <c r="K30" s="42">
        <f>G26/G30</f>
        <v>2.0986046771222862</v>
      </c>
      <c r="L30" s="35">
        <f>H26/H30</f>
        <v>2.2358699064481691</v>
      </c>
      <c r="M30" s="31"/>
      <c r="N30" s="98"/>
      <c r="O30" s="95"/>
      <c r="P30" s="95"/>
      <c r="Q30" s="95"/>
      <c r="T30" s="79"/>
      <c r="U30" s="81"/>
    </row>
    <row r="31" spans="1:21" x14ac:dyDescent="0.3">
      <c r="A31" s="137"/>
      <c r="B31" s="14" t="s">
        <v>17</v>
      </c>
      <c r="C31" s="5" t="s">
        <v>10</v>
      </c>
      <c r="D31" s="5" t="s">
        <v>15</v>
      </c>
      <c r="E31" s="5" t="s">
        <v>12</v>
      </c>
      <c r="F31" s="6" t="s">
        <v>13</v>
      </c>
      <c r="G31" s="7" t="s">
        <v>20</v>
      </c>
      <c r="H31" s="8" t="s">
        <v>21</v>
      </c>
      <c r="I31" s="24" t="s">
        <v>24</v>
      </c>
      <c r="J31" s="24" t="s">
        <v>25</v>
      </c>
      <c r="K31" s="40" t="s">
        <v>26</v>
      </c>
      <c r="L31" s="36" t="s">
        <v>27</v>
      </c>
      <c r="M31" s="24" t="s">
        <v>28</v>
      </c>
      <c r="N31" s="36" t="s">
        <v>29</v>
      </c>
      <c r="O31" s="94"/>
      <c r="P31" s="94"/>
      <c r="Q31" s="94"/>
      <c r="U31" s="81"/>
    </row>
    <row r="32" spans="1:21" ht="12" thickBot="1" x14ac:dyDescent="0.35">
      <c r="A32" s="137"/>
      <c r="B32" s="13">
        <f>G34*I34 - SUM(C32:F32)</f>
        <v>7.290000000000002E-2</v>
      </c>
      <c r="C32" s="9">
        <v>0.02</v>
      </c>
      <c r="D32" s="15">
        <v>1E-4</v>
      </c>
      <c r="E32" s="9">
        <v>0.03</v>
      </c>
      <c r="F32" s="10">
        <v>1.4999999999999999E-2</v>
      </c>
      <c r="G32" s="11">
        <f>SUM(B32,C32,E32,F32)</f>
        <v>0.13790000000000002</v>
      </c>
      <c r="H32" s="12">
        <f>SUM(B32,D32,E32,F32)</f>
        <v>0.11800000000000002</v>
      </c>
      <c r="I32" s="41">
        <v>1.3</v>
      </c>
      <c r="J32" s="26">
        <f>H30/H32</f>
        <v>1.3497457627118647</v>
      </c>
      <c r="K32" s="42">
        <f>G28/G32</f>
        <v>1.8182596084118929</v>
      </c>
      <c r="L32" s="35">
        <f>H28/H32</f>
        <v>1.9562542372881355</v>
      </c>
      <c r="M32" s="41">
        <f>G26/G32</f>
        <v>2.7266642494561277</v>
      </c>
      <c r="N32" s="35">
        <f>H26/H32</f>
        <v>3.01785593220339</v>
      </c>
      <c r="O32" s="95"/>
      <c r="P32" s="95"/>
      <c r="Q32" s="95"/>
      <c r="T32" s="79"/>
      <c r="U32" s="81"/>
    </row>
    <row r="33" spans="1:24" x14ac:dyDescent="0.3">
      <c r="A33" s="137"/>
      <c r="B33" s="52" t="s">
        <v>18</v>
      </c>
      <c r="C33" s="20" t="s">
        <v>10</v>
      </c>
      <c r="D33" s="20" t="s">
        <v>15</v>
      </c>
      <c r="E33" s="20" t="s">
        <v>12</v>
      </c>
      <c r="F33" s="21" t="s">
        <v>13</v>
      </c>
      <c r="G33" s="22" t="s">
        <v>20</v>
      </c>
      <c r="H33" s="23" t="s">
        <v>21</v>
      </c>
      <c r="I33" s="25" t="s">
        <v>24</v>
      </c>
      <c r="J33" s="25" t="s">
        <v>25</v>
      </c>
      <c r="K33" s="39" t="s">
        <v>26</v>
      </c>
      <c r="L33" s="34" t="s">
        <v>27</v>
      </c>
      <c r="M33" s="25" t="s">
        <v>28</v>
      </c>
      <c r="N33" s="34" t="s">
        <v>29</v>
      </c>
      <c r="O33" s="94"/>
      <c r="P33" s="94"/>
      <c r="Q33" s="94"/>
      <c r="U33" s="81"/>
    </row>
    <row r="34" spans="1:24" ht="12" thickBot="1" x14ac:dyDescent="0.35">
      <c r="A34" s="137"/>
      <c r="B34" s="53">
        <v>0.05</v>
      </c>
      <c r="C34" s="54">
        <v>0.02</v>
      </c>
      <c r="D34" s="53">
        <v>1E-4</v>
      </c>
      <c r="E34" s="54">
        <v>0.03</v>
      </c>
      <c r="F34" s="10">
        <v>1.4999999999999999E-2</v>
      </c>
      <c r="G34" s="53">
        <f>SUM(B34,C34,E34,F34)</f>
        <v>0.115</v>
      </c>
      <c r="H34" s="61">
        <f>SUM(B34,D34,E34,F34)</f>
        <v>9.5100000000000004E-2</v>
      </c>
      <c r="I34" s="56">
        <v>1.2</v>
      </c>
      <c r="J34" s="57">
        <f>H32/H34</f>
        <v>1.2407991587802316</v>
      </c>
      <c r="K34" s="62">
        <f>G30/G34</f>
        <v>1.5580000000000003</v>
      </c>
      <c r="L34" s="63">
        <f>H30/H34</f>
        <v>1.6747634069400639</v>
      </c>
      <c r="M34" s="56">
        <f>G28/G34</f>
        <v>2.1803304347826091</v>
      </c>
      <c r="N34" s="63">
        <f>H28/H34</f>
        <v>2.4273186119873822</v>
      </c>
      <c r="O34" s="95"/>
      <c r="P34" s="95"/>
      <c r="Q34" s="95"/>
      <c r="T34" s="79"/>
      <c r="U34" s="81"/>
      <c r="V34" s="81"/>
      <c r="W34" s="81"/>
      <c r="X34" s="81"/>
    </row>
    <row r="35" spans="1:24" ht="12.75" thickTop="1" thickBot="1" x14ac:dyDescent="0.35">
      <c r="A35" s="17"/>
      <c r="B35" s="92" t="s">
        <v>41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6"/>
      <c r="O35" s="93"/>
      <c r="P35" s="93"/>
      <c r="Q35" s="93"/>
    </row>
    <row r="36" spans="1:24" x14ac:dyDescent="0.3">
      <c r="A36" s="138"/>
      <c r="B36" s="29" t="s">
        <v>9</v>
      </c>
      <c r="C36" s="50" t="s">
        <v>11</v>
      </c>
      <c r="D36" s="50" t="s">
        <v>15</v>
      </c>
      <c r="E36" s="50" t="s">
        <v>12</v>
      </c>
      <c r="F36" s="51" t="s">
        <v>13</v>
      </c>
      <c r="G36" s="29" t="s">
        <v>20</v>
      </c>
      <c r="H36" s="30" t="s">
        <v>21</v>
      </c>
      <c r="I36" s="27" t="s">
        <v>36</v>
      </c>
      <c r="J36" s="27"/>
      <c r="K36" s="37"/>
      <c r="L36" s="32"/>
      <c r="M36" s="27"/>
      <c r="N36" s="32"/>
      <c r="O36" s="94"/>
      <c r="P36" s="94"/>
      <c r="Q36" s="94"/>
    </row>
    <row r="37" spans="1:24" ht="12" thickBot="1" x14ac:dyDescent="0.35">
      <c r="A37" s="138"/>
      <c r="B37" s="13">
        <f>G39*I39 - SUM(C37:F37)</f>
        <v>4.8669500000000102E-2</v>
      </c>
      <c r="C37" s="9">
        <v>0.02</v>
      </c>
      <c r="D37" s="15">
        <v>1E-4</v>
      </c>
      <c r="E37" s="9">
        <v>0.03</v>
      </c>
      <c r="F37" s="10">
        <v>1.4999999999999999E-2</v>
      </c>
      <c r="G37" s="18">
        <f>SUM(B37,C37,E37,F37)</f>
        <v>0.1136695000000001</v>
      </c>
      <c r="H37" s="19">
        <f>SUM(B37,D37,E37,F37)</f>
        <v>9.3769500000000103E-2</v>
      </c>
      <c r="I37" s="28"/>
      <c r="J37" s="28"/>
      <c r="K37" s="38"/>
      <c r="L37" s="33"/>
      <c r="M37" s="28"/>
      <c r="N37" s="33"/>
      <c r="O37" s="95"/>
      <c r="P37" s="95"/>
      <c r="Q37" s="94"/>
      <c r="T37" s="79"/>
    </row>
    <row r="38" spans="1:24" x14ac:dyDescent="0.3">
      <c r="A38" s="138"/>
      <c r="B38" s="14" t="s">
        <v>14</v>
      </c>
      <c r="C38" s="5" t="s">
        <v>10</v>
      </c>
      <c r="D38" s="5" t="s">
        <v>15</v>
      </c>
      <c r="E38" s="5" t="s">
        <v>12</v>
      </c>
      <c r="F38" s="6" t="s">
        <v>13</v>
      </c>
      <c r="G38" s="7" t="s">
        <v>20</v>
      </c>
      <c r="H38" s="8" t="s">
        <v>21</v>
      </c>
      <c r="I38" s="24" t="s">
        <v>24</v>
      </c>
      <c r="J38" s="24" t="s">
        <v>25</v>
      </c>
      <c r="K38" s="37"/>
      <c r="L38" s="32"/>
      <c r="M38" s="27"/>
      <c r="N38" s="32"/>
      <c r="O38" s="94"/>
      <c r="P38" s="94"/>
      <c r="Q38" s="94"/>
    </row>
    <row r="39" spans="1:24" ht="12" thickBot="1" x14ac:dyDescent="0.35">
      <c r="A39" s="138"/>
      <c r="B39" s="13">
        <f>G41*I41 - SUM(C39:F39)</f>
        <v>2.2515000000000063E-2</v>
      </c>
      <c r="C39" s="54">
        <v>0.02</v>
      </c>
      <c r="D39" s="53">
        <v>1E-4</v>
      </c>
      <c r="E39" s="54">
        <v>0.03</v>
      </c>
      <c r="F39" s="10">
        <v>1.4999999999999999E-2</v>
      </c>
      <c r="G39" s="53">
        <f>SUM(B39,C39,E39,F39)</f>
        <v>8.7515000000000065E-2</v>
      </c>
      <c r="H39" s="55">
        <f>SUM(B39,D39,E39,F39)</f>
        <v>6.7615000000000064E-2</v>
      </c>
      <c r="I39" s="56">
        <v>1.3</v>
      </c>
      <c r="J39" s="57">
        <f>H37/H39</f>
        <v>1.386815055830807</v>
      </c>
      <c r="K39" s="58"/>
      <c r="L39" s="59"/>
      <c r="M39" s="60"/>
      <c r="N39" s="59"/>
      <c r="O39" s="95"/>
      <c r="P39" s="95"/>
      <c r="Q39" s="95"/>
      <c r="T39" s="79"/>
    </row>
    <row r="40" spans="1:24" ht="12" thickTop="1" x14ac:dyDescent="0.3">
      <c r="A40" s="137"/>
      <c r="B40" s="45" t="s">
        <v>16</v>
      </c>
      <c r="C40" s="43" t="s">
        <v>10</v>
      </c>
      <c r="D40" s="43" t="s">
        <v>15</v>
      </c>
      <c r="E40" s="43" t="s">
        <v>12</v>
      </c>
      <c r="F40" s="44" t="s">
        <v>13</v>
      </c>
      <c r="G40" s="45" t="s">
        <v>20</v>
      </c>
      <c r="H40" s="46" t="s">
        <v>21</v>
      </c>
      <c r="I40" s="47" t="s">
        <v>24</v>
      </c>
      <c r="J40" s="47" t="s">
        <v>25</v>
      </c>
      <c r="K40" s="44" t="s">
        <v>26</v>
      </c>
      <c r="L40" s="48" t="s">
        <v>27</v>
      </c>
      <c r="M40" s="49"/>
      <c r="N40" s="97"/>
      <c r="O40" s="94"/>
      <c r="P40" s="94"/>
      <c r="Q40" s="94"/>
    </row>
    <row r="41" spans="1:24" ht="12" thickBot="1" x14ac:dyDescent="0.35">
      <c r="A41" s="137"/>
      <c r="B41" s="13">
        <f>G43*I43 - SUM(C41:F41)</f>
        <v>1.4650000000000038E-2</v>
      </c>
      <c r="C41" s="9">
        <v>0.02</v>
      </c>
      <c r="D41" s="15">
        <v>1E-4</v>
      </c>
      <c r="E41" s="9">
        <v>0.03</v>
      </c>
      <c r="F41" s="10">
        <v>1.4999999999999999E-2</v>
      </c>
      <c r="G41" s="11">
        <f>SUM(B41,C41,E41,F41)</f>
        <v>7.965000000000004E-2</v>
      </c>
      <c r="H41" s="12">
        <f>SUM(B41,D41,E41,F41)</f>
        <v>5.9750000000000039E-2</v>
      </c>
      <c r="I41" s="41">
        <v>1.1000000000000001</v>
      </c>
      <c r="J41" s="26">
        <f>H39/H41</f>
        <v>1.1316317991631804</v>
      </c>
      <c r="K41" s="42">
        <f>G37/G41</f>
        <v>1.4271123666038925</v>
      </c>
      <c r="L41" s="35">
        <f>H37/H41</f>
        <v>1.5693640167364025</v>
      </c>
      <c r="M41" s="31"/>
      <c r="N41" s="98"/>
      <c r="O41" s="95"/>
      <c r="P41" s="95"/>
      <c r="Q41" s="95"/>
      <c r="T41" s="79"/>
    </row>
    <row r="42" spans="1:24" x14ac:dyDescent="0.3">
      <c r="A42" s="137"/>
      <c r="B42" s="14" t="s">
        <v>17</v>
      </c>
      <c r="C42" s="5" t="s">
        <v>10</v>
      </c>
      <c r="D42" s="5" t="s">
        <v>15</v>
      </c>
      <c r="E42" s="5" t="s">
        <v>12</v>
      </c>
      <c r="F42" s="6" t="s">
        <v>13</v>
      </c>
      <c r="G42" s="7" t="s">
        <v>20</v>
      </c>
      <c r="H42" s="8" t="s">
        <v>21</v>
      </c>
      <c r="I42" s="24" t="s">
        <v>24</v>
      </c>
      <c r="J42" s="24" t="s">
        <v>25</v>
      </c>
      <c r="K42" s="40" t="s">
        <v>26</v>
      </c>
      <c r="L42" s="36" t="s">
        <v>27</v>
      </c>
      <c r="M42" s="24" t="s">
        <v>28</v>
      </c>
      <c r="N42" s="36" t="s">
        <v>29</v>
      </c>
      <c r="O42" s="94"/>
      <c r="P42" s="94"/>
      <c r="Q42" s="94"/>
    </row>
    <row r="43" spans="1:24" ht="12" thickBot="1" x14ac:dyDescent="0.35">
      <c r="A43" s="137"/>
      <c r="B43" s="13">
        <f>G45*I45 - SUM(C43:F43)</f>
        <v>7.5000000000000205E-3</v>
      </c>
      <c r="C43" s="9">
        <v>0.02</v>
      </c>
      <c r="D43" s="15">
        <v>1E-4</v>
      </c>
      <c r="E43" s="9">
        <v>0.03</v>
      </c>
      <c r="F43" s="10">
        <v>1.4999999999999999E-2</v>
      </c>
      <c r="G43" s="11">
        <f>SUM(B43,C43,E43,F43)</f>
        <v>7.2500000000000023E-2</v>
      </c>
      <c r="H43" s="12">
        <f>SUM(B43,D43,E43,F43)</f>
        <v>5.2600000000000022E-2</v>
      </c>
      <c r="I43" s="41">
        <v>1.1000000000000001</v>
      </c>
      <c r="J43" s="26">
        <f>H41/H43</f>
        <v>1.1359315589353616</v>
      </c>
      <c r="K43" s="42">
        <f>G39/G43</f>
        <v>1.2071034482758627</v>
      </c>
      <c r="L43" s="35">
        <f>H39/H43</f>
        <v>1.2854562737642592</v>
      </c>
      <c r="M43" s="41">
        <f>G37/G43</f>
        <v>1.5678551724137941</v>
      </c>
      <c r="N43" s="35">
        <f>H37/H43</f>
        <v>1.7826901140684424</v>
      </c>
      <c r="O43" s="95"/>
      <c r="P43" s="95"/>
      <c r="Q43" s="95"/>
      <c r="T43" s="79"/>
    </row>
    <row r="44" spans="1:24" x14ac:dyDescent="0.3">
      <c r="A44" s="137"/>
      <c r="B44" s="52" t="s">
        <v>18</v>
      </c>
      <c r="C44" s="20" t="s">
        <v>10</v>
      </c>
      <c r="D44" s="20" t="s">
        <v>15</v>
      </c>
      <c r="E44" s="20" t="s">
        <v>12</v>
      </c>
      <c r="F44" s="21" t="s">
        <v>13</v>
      </c>
      <c r="G44" s="22" t="s">
        <v>20</v>
      </c>
      <c r="H44" s="23" t="s">
        <v>21</v>
      </c>
      <c r="I44" s="25" t="s">
        <v>24</v>
      </c>
      <c r="J44" s="25" t="s">
        <v>25</v>
      </c>
      <c r="K44" s="39" t="s">
        <v>26</v>
      </c>
      <c r="L44" s="34" t="s">
        <v>27</v>
      </c>
      <c r="M44" s="25" t="s">
        <v>28</v>
      </c>
      <c r="N44" s="34" t="s">
        <v>29</v>
      </c>
      <c r="O44" s="94"/>
      <c r="P44" s="94"/>
      <c r="Q44" s="94"/>
    </row>
    <row r="45" spans="1:24" ht="12" thickBot="1" x14ac:dyDescent="0.35">
      <c r="A45" s="137"/>
      <c r="B45" s="53">
        <v>1E-3</v>
      </c>
      <c r="C45" s="54">
        <v>0.02</v>
      </c>
      <c r="D45" s="53">
        <v>1E-4</v>
      </c>
      <c r="E45" s="54">
        <v>0.03</v>
      </c>
      <c r="F45" s="10">
        <v>1.4999999999999999E-2</v>
      </c>
      <c r="G45" s="53">
        <f>SUM(B45,C45,E45,F45)</f>
        <v>6.6000000000000003E-2</v>
      </c>
      <c r="H45" s="61">
        <f>SUM(B45,D45,E45,F45)</f>
        <v>4.6100000000000002E-2</v>
      </c>
      <c r="I45" s="56">
        <v>1.1000000000000001</v>
      </c>
      <c r="J45" s="57">
        <f>H43/H45</f>
        <v>1.1409978308026034</v>
      </c>
      <c r="K45" s="62">
        <f>G41/G45</f>
        <v>1.2068181818181825</v>
      </c>
      <c r="L45" s="63">
        <f>H41/H45</f>
        <v>1.2960954446854671</v>
      </c>
      <c r="M45" s="56">
        <f>G39/G45</f>
        <v>1.3259848484848493</v>
      </c>
      <c r="N45" s="63">
        <f>H39/H45</f>
        <v>1.4667028199566174</v>
      </c>
      <c r="O45" s="95"/>
      <c r="P45" s="95"/>
      <c r="Q45" s="95"/>
      <c r="T45" s="79"/>
    </row>
    <row r="46" spans="1:24" ht="12.75" thickTop="1" thickBot="1" x14ac:dyDescent="0.35">
      <c r="A46" s="17"/>
      <c r="B46" s="92" t="s">
        <v>38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6"/>
      <c r="O46" s="93"/>
      <c r="P46" s="93"/>
      <c r="Q46" s="93"/>
    </row>
    <row r="47" spans="1:24" x14ac:dyDescent="0.3">
      <c r="A47" s="138"/>
      <c r="B47" s="29" t="s">
        <v>9</v>
      </c>
      <c r="C47" s="50" t="s">
        <v>11</v>
      </c>
      <c r="D47" s="50" t="s">
        <v>15</v>
      </c>
      <c r="E47" s="50" t="s">
        <v>12</v>
      </c>
      <c r="F47" s="51" t="s">
        <v>13</v>
      </c>
      <c r="G47" s="29" t="s">
        <v>20</v>
      </c>
      <c r="H47" s="30" t="s">
        <v>21</v>
      </c>
      <c r="I47" s="27" t="s">
        <v>36</v>
      </c>
      <c r="J47" s="27"/>
      <c r="K47" s="37"/>
      <c r="L47" s="32"/>
      <c r="M47" s="27"/>
      <c r="N47" s="32"/>
      <c r="O47" s="94"/>
      <c r="P47" s="94"/>
      <c r="Q47" s="94"/>
    </row>
    <row r="48" spans="1:24" ht="12" thickBot="1" x14ac:dyDescent="0.35">
      <c r="A48" s="138"/>
      <c r="B48" s="13">
        <f>G50*I50 - SUM(C48:F48)</f>
        <v>0.22652400000000011</v>
      </c>
      <c r="C48" s="9">
        <v>0.02</v>
      </c>
      <c r="D48" s="15">
        <v>1E-4</v>
      </c>
      <c r="E48" s="9">
        <v>0.03</v>
      </c>
      <c r="F48" s="10">
        <v>1.4999999999999999E-2</v>
      </c>
      <c r="G48" s="18">
        <f>SUM(B48,C48,E48,F48)</f>
        <v>0.29152400000000012</v>
      </c>
      <c r="H48" s="19">
        <f>SUM(B48,D48,E48,F48)</f>
        <v>0.27162400000000009</v>
      </c>
      <c r="I48" s="28"/>
      <c r="J48" s="28"/>
      <c r="K48" s="38"/>
      <c r="L48" s="33"/>
      <c r="M48" s="28"/>
      <c r="N48" s="33"/>
      <c r="O48" s="95"/>
      <c r="P48" s="95"/>
      <c r="Q48" s="94"/>
    </row>
    <row r="49" spans="1:17" x14ac:dyDescent="0.3">
      <c r="A49" s="138"/>
      <c r="B49" s="14" t="s">
        <v>14</v>
      </c>
      <c r="C49" s="5" t="s">
        <v>10</v>
      </c>
      <c r="D49" s="5" t="s">
        <v>15</v>
      </c>
      <c r="E49" s="5" t="s">
        <v>12</v>
      </c>
      <c r="F49" s="6" t="s">
        <v>13</v>
      </c>
      <c r="G49" s="7" t="s">
        <v>20</v>
      </c>
      <c r="H49" s="8" t="s">
        <v>21</v>
      </c>
      <c r="I49" s="24" t="s">
        <v>24</v>
      </c>
      <c r="J49" s="24" t="s">
        <v>25</v>
      </c>
      <c r="K49" s="37"/>
      <c r="L49" s="32"/>
      <c r="M49" s="27"/>
      <c r="N49" s="32"/>
      <c r="O49" s="94"/>
      <c r="P49" s="94"/>
      <c r="Q49" s="94"/>
    </row>
    <row r="50" spans="1:17" ht="12" thickBot="1" x14ac:dyDescent="0.35">
      <c r="A50" s="138"/>
      <c r="B50" s="13">
        <f>G52*I52 - SUM(C50:F50)</f>
        <v>0.12941600000000009</v>
      </c>
      <c r="C50" s="54">
        <v>0.02</v>
      </c>
      <c r="D50" s="53">
        <v>1E-4</v>
      </c>
      <c r="E50" s="54">
        <v>0.03</v>
      </c>
      <c r="F50" s="10">
        <v>1.4999999999999999E-2</v>
      </c>
      <c r="G50" s="53">
        <f>SUM(B50,C50,E50,F50)</f>
        <v>0.19441600000000009</v>
      </c>
      <c r="H50" s="55">
        <f>SUM(B50,D50,E50,F50)</f>
        <v>0.17451600000000006</v>
      </c>
      <c r="I50" s="56">
        <v>1.5</v>
      </c>
      <c r="J50" s="57">
        <f>H48/H50</f>
        <v>1.5564418162231544</v>
      </c>
      <c r="K50" s="58"/>
      <c r="L50" s="59"/>
      <c r="M50" s="60"/>
      <c r="N50" s="59"/>
      <c r="O50" s="95"/>
      <c r="P50" s="95"/>
      <c r="Q50" s="95"/>
    </row>
    <row r="51" spans="1:17" ht="12" thickTop="1" x14ac:dyDescent="0.3">
      <c r="A51" s="137"/>
      <c r="B51" s="45" t="s">
        <v>16</v>
      </c>
      <c r="C51" s="43" t="s">
        <v>10</v>
      </c>
      <c r="D51" s="43" t="s">
        <v>15</v>
      </c>
      <c r="E51" s="43" t="s">
        <v>12</v>
      </c>
      <c r="F51" s="44" t="s">
        <v>13</v>
      </c>
      <c r="G51" s="45" t="s">
        <v>20</v>
      </c>
      <c r="H51" s="46" t="s">
        <v>21</v>
      </c>
      <c r="I51" s="47" t="s">
        <v>24</v>
      </c>
      <c r="J51" s="47" t="s">
        <v>25</v>
      </c>
      <c r="K51" s="44" t="s">
        <v>26</v>
      </c>
      <c r="L51" s="48" t="s">
        <v>27</v>
      </c>
      <c r="M51" s="49"/>
      <c r="N51" s="97"/>
      <c r="O51" s="94"/>
      <c r="P51" s="94"/>
      <c r="Q51" s="94"/>
    </row>
    <row r="52" spans="1:17" ht="12" thickBot="1" x14ac:dyDescent="0.35">
      <c r="A52" s="137"/>
      <c r="B52" s="13">
        <f>G54*I54 - SUM(C52:F52)</f>
        <v>7.3940000000000061E-2</v>
      </c>
      <c r="C52" s="9">
        <v>0.02</v>
      </c>
      <c r="D52" s="15">
        <v>1E-4</v>
      </c>
      <c r="E52" s="9">
        <v>0.03</v>
      </c>
      <c r="F52" s="10">
        <v>1.4999999999999999E-2</v>
      </c>
      <c r="G52" s="11">
        <f>SUM(B52,C52,E52,F52)</f>
        <v>0.13894000000000006</v>
      </c>
      <c r="H52" s="12">
        <f>SUM(B52,D52,E52,F52)</f>
        <v>0.11904000000000006</v>
      </c>
      <c r="I52" s="41">
        <v>1.4</v>
      </c>
      <c r="J52" s="26">
        <f>H50/H52</f>
        <v>1.4660282258064514</v>
      </c>
      <c r="K52" s="42">
        <f>G48/G52</f>
        <v>2.0982006621563265</v>
      </c>
      <c r="L52" s="35">
        <f>H48/H52</f>
        <v>2.2817876344086017</v>
      </c>
      <c r="M52" s="31"/>
      <c r="N52" s="98"/>
      <c r="O52" s="95"/>
      <c r="P52" s="95"/>
      <c r="Q52" s="95"/>
    </row>
    <row r="53" spans="1:17" x14ac:dyDescent="0.3">
      <c r="A53" s="137"/>
      <c r="B53" s="14" t="s">
        <v>17</v>
      </c>
      <c r="C53" s="5" t="s">
        <v>10</v>
      </c>
      <c r="D53" s="5" t="s">
        <v>15</v>
      </c>
      <c r="E53" s="5" t="s">
        <v>12</v>
      </c>
      <c r="F53" s="6" t="s">
        <v>13</v>
      </c>
      <c r="G53" s="7" t="s">
        <v>20</v>
      </c>
      <c r="H53" s="8" t="s">
        <v>21</v>
      </c>
      <c r="I53" s="24" t="s">
        <v>24</v>
      </c>
      <c r="J53" s="24" t="s">
        <v>25</v>
      </c>
      <c r="K53" s="40" t="s">
        <v>26</v>
      </c>
      <c r="L53" s="36" t="s">
        <v>27</v>
      </c>
      <c r="M53" s="24" t="s">
        <v>28</v>
      </c>
      <c r="N53" s="36" t="s">
        <v>29</v>
      </c>
      <c r="O53" s="94"/>
      <c r="P53" s="94"/>
      <c r="Q53" s="94"/>
    </row>
    <row r="54" spans="1:17" ht="12" thickBot="1" x14ac:dyDescent="0.35">
      <c r="A54" s="137"/>
      <c r="B54" s="13">
        <f>G56*I56 - SUM(C54:F54)</f>
        <v>6.1400000000000038E-2</v>
      </c>
      <c r="C54" s="9">
        <v>0.02</v>
      </c>
      <c r="D54" s="15">
        <v>1E-4</v>
      </c>
      <c r="E54" s="9">
        <v>0.03</v>
      </c>
      <c r="F54" s="10">
        <v>1.4999999999999999E-2</v>
      </c>
      <c r="G54" s="11">
        <f>SUM(B54,C54,E54,F54)</f>
        <v>0.12640000000000004</v>
      </c>
      <c r="H54" s="12">
        <f>SUM(B54,D54,E54,F54)</f>
        <v>0.10650000000000004</v>
      </c>
      <c r="I54" s="41">
        <v>1.1000000000000001</v>
      </c>
      <c r="J54" s="26">
        <f>H52/H54</f>
        <v>1.1177464788732396</v>
      </c>
      <c r="K54" s="42">
        <f>G50/G54</f>
        <v>1.5381012658227851</v>
      </c>
      <c r="L54" s="35">
        <f>H50/H54</f>
        <v>1.6386478873239436</v>
      </c>
      <c r="M54" s="41">
        <f>G48/G54</f>
        <v>2.3063607594936713</v>
      </c>
      <c r="N54" s="35">
        <f>H48/H54</f>
        <v>2.5504600938967137</v>
      </c>
      <c r="O54" s="95"/>
      <c r="P54" s="95"/>
      <c r="Q54" s="95"/>
    </row>
    <row r="55" spans="1:17" x14ac:dyDescent="0.3">
      <c r="A55" s="137"/>
      <c r="B55" s="52" t="s">
        <v>18</v>
      </c>
      <c r="C55" s="20" t="s">
        <v>10</v>
      </c>
      <c r="D55" s="20" t="s">
        <v>15</v>
      </c>
      <c r="E55" s="20" t="s">
        <v>12</v>
      </c>
      <c r="F55" s="21" t="s">
        <v>13</v>
      </c>
      <c r="G55" s="22" t="s">
        <v>20</v>
      </c>
      <c r="H55" s="23" t="s">
        <v>21</v>
      </c>
      <c r="I55" s="25" t="s">
        <v>24</v>
      </c>
      <c r="J55" s="25" t="s">
        <v>25</v>
      </c>
      <c r="K55" s="39" t="s">
        <v>26</v>
      </c>
      <c r="L55" s="34" t="s">
        <v>27</v>
      </c>
      <c r="M55" s="25" t="s">
        <v>28</v>
      </c>
      <c r="N55" s="34" t="s">
        <v>29</v>
      </c>
      <c r="O55" s="94"/>
      <c r="P55" s="94"/>
      <c r="Q55" s="94"/>
    </row>
    <row r="56" spans="1:17" ht="12" thickBot="1" x14ac:dyDescent="0.35">
      <c r="A56" s="137"/>
      <c r="B56" s="53">
        <v>0.05</v>
      </c>
      <c r="C56" s="54">
        <v>0.02</v>
      </c>
      <c r="D56" s="53">
        <v>1E-4</v>
      </c>
      <c r="E56" s="54">
        <v>0.03</v>
      </c>
      <c r="F56" s="10">
        <v>1.4999999999999999E-2</v>
      </c>
      <c r="G56" s="53">
        <f>SUM(B56,C56,E56,F56)</f>
        <v>0.115</v>
      </c>
      <c r="H56" s="61">
        <f>SUM(B56,D56,E56,F56)</f>
        <v>9.5100000000000004E-2</v>
      </c>
      <c r="I56" s="56">
        <v>1.1000000000000001</v>
      </c>
      <c r="J56" s="57">
        <f>H54/H56</f>
        <v>1.1198738170347007</v>
      </c>
      <c r="K56" s="62">
        <f>G52/G56</f>
        <v>1.2081739130434788</v>
      </c>
      <c r="L56" s="63">
        <f>H52/H56</f>
        <v>1.2517350157728713</v>
      </c>
      <c r="M56" s="56">
        <f>G50/G56</f>
        <v>1.6905739130434789</v>
      </c>
      <c r="N56" s="63">
        <f>H50/H56</f>
        <v>1.8350788643533129</v>
      </c>
      <c r="O56" s="95"/>
      <c r="P56" s="95"/>
      <c r="Q56" s="95"/>
    </row>
    <row r="57" spans="1:17" ht="12" thickTop="1" x14ac:dyDescent="0.3"/>
  </sheetData>
  <mergeCells count="10">
    <mergeCell ref="A51:A56"/>
    <mergeCell ref="A47:A50"/>
    <mergeCell ref="A40:A45"/>
    <mergeCell ref="A36:A39"/>
    <mergeCell ref="A18:A23"/>
    <mergeCell ref="A14:A17"/>
    <mergeCell ref="A3:A6"/>
    <mergeCell ref="A7:A12"/>
    <mergeCell ref="A29:A34"/>
    <mergeCell ref="A25:A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씨앗 분해 확률</vt:lpstr>
      <vt:lpstr>작물 업그레이드 실제 데이터 확률</vt:lpstr>
      <vt:lpstr>Markov's Chain</vt:lpstr>
      <vt:lpstr>작물 업그레이드 가데이터 확률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2017-04-24T07:24:10Z</dcterms:created>
  <dcterms:modified xsi:type="dcterms:W3CDTF">2017-05-26T01:55:06Z</dcterms:modified>
</cp:coreProperties>
</file>