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4"/>
  </bookViews>
  <sheets>
    <sheet name="작물 업그레이드 가데이터 확률" sheetId="12" state="hidden" r:id="rId1"/>
    <sheet name="씨앗 분해 확률_첫달제외" sheetId="11" state="hidden" r:id="rId2"/>
    <sheet name="작물 업그레이드 확률" sheetId="15" r:id="rId3"/>
    <sheet name="Markov's Chain" sheetId="16" r:id="rId4"/>
    <sheet name="씨앗 분해 확률_첫달" sheetId="18" r:id="rId5"/>
    <sheet name="작물 분해 확률" sheetId="23" r:id="rId6"/>
    <sheet name="마법 걸기 씨앗 획득 확률" sheetId="22" r:id="rId7"/>
    <sheet name="작물 변경권 확률" sheetId="2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22" l="1"/>
  <c r="Q7" i="22"/>
  <c r="Q6" i="22"/>
  <c r="Q5" i="22"/>
  <c r="Q4" i="22"/>
  <c r="Q38" i="22"/>
  <c r="Q42" i="22"/>
  <c r="Q40" i="22"/>
  <c r="Q41" i="22"/>
  <c r="Q39" i="22"/>
  <c r="G34" i="22"/>
  <c r="G68" i="22" s="1"/>
  <c r="H46" i="15"/>
  <c r="I46" i="15"/>
  <c r="T46" i="15"/>
  <c r="H37" i="15"/>
  <c r="I37" i="15"/>
  <c r="H28" i="15"/>
  <c r="T28" i="15" s="1"/>
  <c r="I28" i="15"/>
  <c r="H19" i="15"/>
  <c r="I19" i="15"/>
  <c r="H10" i="15"/>
  <c r="I10" i="15"/>
  <c r="T19" i="15" l="1"/>
  <c r="T37" i="15"/>
  <c r="S8" i="22" l="1"/>
  <c r="S7" i="22"/>
  <c r="S6" i="22"/>
  <c r="S5" i="22"/>
  <c r="S4" i="22"/>
  <c r="H68" i="22"/>
  <c r="H67" i="22"/>
  <c r="H66" i="22"/>
  <c r="F66" i="22" s="1"/>
  <c r="H65" i="22"/>
  <c r="H64" i="22"/>
  <c r="H63" i="22"/>
  <c r="H62" i="22"/>
  <c r="F62" i="22" s="1"/>
  <c r="H61" i="22"/>
  <c r="H60" i="22"/>
  <c r="H59" i="22"/>
  <c r="H58" i="22"/>
  <c r="F58" i="22" s="1"/>
  <c r="H57" i="22"/>
  <c r="H56" i="22"/>
  <c r="H55" i="22"/>
  <c r="H54" i="22"/>
  <c r="F54" i="22" s="1"/>
  <c r="H53" i="22"/>
  <c r="H52" i="22"/>
  <c r="H51" i="22"/>
  <c r="H50" i="22"/>
  <c r="F50" i="22" s="1"/>
  <c r="H49" i="22"/>
  <c r="H48" i="22"/>
  <c r="H47" i="22"/>
  <c r="H46" i="22"/>
  <c r="F46" i="22" s="1"/>
  <c r="H45" i="22"/>
  <c r="H44" i="22"/>
  <c r="H43" i="22"/>
  <c r="H42" i="22"/>
  <c r="F42" i="22" s="1"/>
  <c r="H41" i="22"/>
  <c r="H40" i="22"/>
  <c r="H39" i="22"/>
  <c r="H38" i="22"/>
  <c r="F38" i="22" s="1"/>
  <c r="L38" i="22" s="1"/>
  <c r="N38" i="22" s="1"/>
  <c r="H5" i="22"/>
  <c r="H6" i="22"/>
  <c r="H7" i="22"/>
  <c r="H8" i="22"/>
  <c r="F8" i="22" s="1"/>
  <c r="H9" i="22"/>
  <c r="H10" i="22"/>
  <c r="H11" i="22"/>
  <c r="H12" i="22"/>
  <c r="F12" i="22" s="1"/>
  <c r="H13" i="22"/>
  <c r="H14" i="22"/>
  <c r="H15" i="22"/>
  <c r="H16" i="22"/>
  <c r="F16" i="22" s="1"/>
  <c r="H17" i="22"/>
  <c r="H18" i="22"/>
  <c r="H19" i="22"/>
  <c r="H20" i="22"/>
  <c r="F20" i="22" s="1"/>
  <c r="H21" i="22"/>
  <c r="H22" i="22"/>
  <c r="H23" i="22"/>
  <c r="H24" i="22"/>
  <c r="F24" i="22" s="1"/>
  <c r="H25" i="22"/>
  <c r="H26" i="22"/>
  <c r="H27" i="22"/>
  <c r="H28" i="22"/>
  <c r="F28" i="22" s="1"/>
  <c r="H29" i="22"/>
  <c r="H30" i="22"/>
  <c r="H31" i="22"/>
  <c r="H32" i="22"/>
  <c r="F32" i="22" s="1"/>
  <c r="H33" i="22"/>
  <c r="H34" i="22"/>
  <c r="F34" i="22" s="1"/>
  <c r="H4" i="22"/>
  <c r="F4" i="22" s="1"/>
  <c r="L4" i="22" s="1"/>
  <c r="F68" i="22"/>
  <c r="F67" i="22"/>
  <c r="F65" i="22"/>
  <c r="F64" i="22"/>
  <c r="F63" i="22"/>
  <c r="F61" i="22"/>
  <c r="F60" i="22"/>
  <c r="F59" i="22"/>
  <c r="F57" i="22"/>
  <c r="F56" i="22"/>
  <c r="F55" i="22"/>
  <c r="F53" i="22"/>
  <c r="F52" i="22"/>
  <c r="F51" i="22"/>
  <c r="F49" i="22"/>
  <c r="F48" i="22"/>
  <c r="F47" i="22"/>
  <c r="F45" i="22"/>
  <c r="F44" i="22"/>
  <c r="F43" i="22"/>
  <c r="F41" i="22"/>
  <c r="F40" i="22"/>
  <c r="F39" i="22"/>
  <c r="M38" i="22"/>
  <c r="F33" i="22"/>
  <c r="F31" i="22"/>
  <c r="F30" i="22"/>
  <c r="F29" i="22"/>
  <c r="F27" i="22"/>
  <c r="F26" i="22"/>
  <c r="F25" i="22"/>
  <c r="F23" i="22"/>
  <c r="F22" i="22"/>
  <c r="F21" i="22"/>
  <c r="F19" i="22"/>
  <c r="F18" i="22"/>
  <c r="F17" i="22"/>
  <c r="F15" i="22"/>
  <c r="F14" i="22"/>
  <c r="F13" i="22"/>
  <c r="F11" i="22"/>
  <c r="F10" i="22"/>
  <c r="F9" i="22"/>
  <c r="F7" i="22"/>
  <c r="F6" i="22"/>
  <c r="F5" i="22"/>
  <c r="M4" i="22"/>
  <c r="L5" i="22" l="1"/>
  <c r="M6" i="22" s="1"/>
  <c r="M5" i="22"/>
  <c r="N4" i="22"/>
  <c r="L39" i="22"/>
  <c r="M39" i="22"/>
  <c r="Y73" i="23"/>
  <c r="Y76" i="23"/>
  <c r="Y75" i="23"/>
  <c r="Y74" i="23"/>
  <c r="Y72" i="23"/>
  <c r="Y71" i="23"/>
  <c r="Y70" i="23"/>
  <c r="Y69" i="23"/>
  <c r="L6" i="22" l="1"/>
  <c r="N5" i="22"/>
  <c r="L40" i="22"/>
  <c r="M40" i="22"/>
  <c r="N39" i="22"/>
  <c r="Y10" i="23"/>
  <c r="Y9" i="23"/>
  <c r="Y11" i="23"/>
  <c r="N40" i="22" l="1"/>
  <c r="M7" i="22"/>
  <c r="L7" i="22"/>
  <c r="N6" i="22"/>
  <c r="M41" i="22"/>
  <c r="N41" i="22" s="1"/>
  <c r="L41" i="22"/>
  <c r="Y8" i="23"/>
  <c r="N7" i="22" l="1"/>
  <c r="L8" i="22"/>
  <c r="M8" i="22"/>
  <c r="L42" i="22"/>
  <c r="M42" i="22"/>
  <c r="J52" i="18"/>
  <c r="J56" i="18"/>
  <c r="J60" i="18"/>
  <c r="N42" i="22" l="1"/>
  <c r="L9" i="22"/>
  <c r="M9" i="22"/>
  <c r="N8" i="22"/>
  <c r="M43" i="22"/>
  <c r="L43" i="22"/>
  <c r="G34" i="18"/>
  <c r="G30" i="18"/>
  <c r="G25" i="18"/>
  <c r="G21" i="18"/>
  <c r="G16" i="18"/>
  <c r="G12" i="18"/>
  <c r="G3" i="18"/>
  <c r="N21" i="18"/>
  <c r="N25" i="18"/>
  <c r="N43" i="22" l="1"/>
  <c r="M10" i="22"/>
  <c r="L10" i="22"/>
  <c r="N9" i="22"/>
  <c r="M44" i="22"/>
  <c r="L44" i="22"/>
  <c r="Y132" i="23"/>
  <c r="Y133" i="23"/>
  <c r="Y134" i="23"/>
  <c r="Y135" i="23"/>
  <c r="Y136" i="23"/>
  <c r="Y137" i="23"/>
  <c r="Y138" i="23"/>
  <c r="Y139" i="23"/>
  <c r="Y140" i="23"/>
  <c r="Y141" i="23"/>
  <c r="Y142" i="23"/>
  <c r="Y143" i="23"/>
  <c r="Y144" i="23"/>
  <c r="Y145" i="23"/>
  <c r="Y146" i="23"/>
  <c r="Y147" i="23"/>
  <c r="Y148" i="23"/>
  <c r="Y149" i="23"/>
  <c r="Y150" i="23"/>
  <c r="Y151" i="23"/>
  <c r="Y152" i="23"/>
  <c r="Y153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3" i="23"/>
  <c r="Y4" i="23"/>
  <c r="Y5" i="23"/>
  <c r="Y7" i="23"/>
  <c r="Y12" i="23"/>
  <c r="Y6" i="23"/>
  <c r="N44" i="22" l="1"/>
  <c r="N10" i="22"/>
  <c r="L11" i="22"/>
  <c r="M11" i="22"/>
  <c r="N11" i="22" s="1"/>
  <c r="M45" i="22"/>
  <c r="L45" i="22"/>
  <c r="S84" i="18"/>
  <c r="R84" i="18"/>
  <c r="Q84" i="18"/>
  <c r="P84" i="18"/>
  <c r="O84" i="18"/>
  <c r="N84" i="18"/>
  <c r="M84" i="18"/>
  <c r="L84" i="18"/>
  <c r="K84" i="18"/>
  <c r="J84" i="18"/>
  <c r="I84" i="18"/>
  <c r="H84" i="18"/>
  <c r="F84" i="18"/>
  <c r="E84" i="18"/>
  <c r="D84" i="18"/>
  <c r="C84" i="18"/>
  <c r="B83" i="18"/>
  <c r="M80" i="18"/>
  <c r="L80" i="18"/>
  <c r="K80" i="18"/>
  <c r="J80" i="18"/>
  <c r="I80" i="18"/>
  <c r="H80" i="18"/>
  <c r="F80" i="18"/>
  <c r="E80" i="18"/>
  <c r="D80" i="18"/>
  <c r="C80" i="18"/>
  <c r="R70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F74" i="18"/>
  <c r="E74" i="18"/>
  <c r="D74" i="18"/>
  <c r="C74" i="18"/>
  <c r="B73" i="18"/>
  <c r="S70" i="18"/>
  <c r="Q70" i="18"/>
  <c r="P70" i="18"/>
  <c r="O70" i="18"/>
  <c r="N70" i="18"/>
  <c r="M70" i="18"/>
  <c r="L70" i="18"/>
  <c r="K70" i="18"/>
  <c r="J70" i="18"/>
  <c r="I70" i="18"/>
  <c r="H70" i="18"/>
  <c r="F70" i="18"/>
  <c r="E70" i="18"/>
  <c r="D70" i="18"/>
  <c r="C70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F64" i="18"/>
  <c r="E64" i="18"/>
  <c r="D64" i="18"/>
  <c r="C64" i="18"/>
  <c r="B63" i="18"/>
  <c r="S60" i="18"/>
  <c r="R60" i="18"/>
  <c r="Q60" i="18"/>
  <c r="P60" i="18"/>
  <c r="O60" i="18"/>
  <c r="N60" i="18"/>
  <c r="M60" i="18"/>
  <c r="H60" i="18"/>
  <c r="F60" i="18"/>
  <c r="E60" i="18"/>
  <c r="D60" i="18"/>
  <c r="C60" i="18"/>
  <c r="T56" i="18"/>
  <c r="S56" i="18"/>
  <c r="R56" i="18"/>
  <c r="Q56" i="18"/>
  <c r="P56" i="18"/>
  <c r="O56" i="18"/>
  <c r="N56" i="18"/>
  <c r="M56" i="18"/>
  <c r="L56" i="18"/>
  <c r="K56" i="18"/>
  <c r="I56" i="18"/>
  <c r="H56" i="18"/>
  <c r="F56" i="18"/>
  <c r="E56" i="18"/>
  <c r="D56" i="18"/>
  <c r="C56" i="18"/>
  <c r="B55" i="18"/>
  <c r="T52" i="18"/>
  <c r="S52" i="18"/>
  <c r="R52" i="18"/>
  <c r="Q52" i="18"/>
  <c r="L52" i="18"/>
  <c r="K52" i="18"/>
  <c r="I52" i="18"/>
  <c r="H52" i="18"/>
  <c r="F52" i="18"/>
  <c r="E52" i="18"/>
  <c r="D52" i="18"/>
  <c r="C52" i="18"/>
  <c r="N45" i="22" l="1"/>
  <c r="L12" i="22"/>
  <c r="M12" i="22"/>
  <c r="M46" i="22"/>
  <c r="L46" i="22"/>
  <c r="B56" i="18"/>
  <c r="B64" i="18"/>
  <c r="B84" i="18"/>
  <c r="B74" i="18"/>
  <c r="J38" i="22"/>
  <c r="J4" i="22"/>
  <c r="N46" i="22" l="1"/>
  <c r="N12" i="22"/>
  <c r="L13" i="22"/>
  <c r="M13" i="22"/>
  <c r="M47" i="22"/>
  <c r="N47" i="22" s="1"/>
  <c r="L47" i="22"/>
  <c r="X5" i="22"/>
  <c r="X7" i="22"/>
  <c r="M14" i="22" l="1"/>
  <c r="N14" i="22" s="1"/>
  <c r="L14" i="22"/>
  <c r="N13" i="22"/>
  <c r="L48" i="22"/>
  <c r="M48" i="22"/>
  <c r="D68" i="22"/>
  <c r="C68" i="22" s="1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I38" i="22" s="1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4" i="22"/>
  <c r="N48" i="22" l="1"/>
  <c r="M15" i="22"/>
  <c r="L15" i="22"/>
  <c r="M49" i="22"/>
  <c r="N49" i="22" s="1"/>
  <c r="L49" i="22"/>
  <c r="I39" i="22"/>
  <c r="K38" i="22"/>
  <c r="J39" i="22"/>
  <c r="I4" i="22"/>
  <c r="I5" i="22" s="1"/>
  <c r="N15" i="22" l="1"/>
  <c r="M16" i="22"/>
  <c r="L16" i="22"/>
  <c r="L50" i="22"/>
  <c r="M50" i="22"/>
  <c r="N50" i="22" s="1"/>
  <c r="K39" i="22"/>
  <c r="J40" i="22"/>
  <c r="I40" i="22"/>
  <c r="K4" i="22"/>
  <c r="J5" i="22"/>
  <c r="K5" i="22" s="1"/>
  <c r="I6" i="22"/>
  <c r="J6" i="22"/>
  <c r="AK9" i="11"/>
  <c r="N16" i="22" l="1"/>
  <c r="M17" i="22"/>
  <c r="L17" i="22"/>
  <c r="M51" i="22"/>
  <c r="L51" i="22"/>
  <c r="K40" i="22"/>
  <c r="I41" i="22"/>
  <c r="J41" i="22"/>
  <c r="K6" i="22"/>
  <c r="I7" i="22"/>
  <c r="J7" i="22"/>
  <c r="Y7" i="22" s="1"/>
  <c r="N17" i="22" l="1"/>
  <c r="N51" i="22"/>
  <c r="M18" i="22"/>
  <c r="N18" i="22" s="1"/>
  <c r="L18" i="22"/>
  <c r="M52" i="22"/>
  <c r="N52" i="22" s="1"/>
  <c r="L52" i="22"/>
  <c r="S38" i="22"/>
  <c r="K41" i="22"/>
  <c r="J42" i="22"/>
  <c r="I42" i="22"/>
  <c r="I8" i="22"/>
  <c r="J8" i="22"/>
  <c r="K7" i="22"/>
  <c r="M19" i="22" l="1"/>
  <c r="L19" i="22"/>
  <c r="M53" i="22"/>
  <c r="L53" i="22"/>
  <c r="K42" i="22"/>
  <c r="I43" i="22"/>
  <c r="J43" i="22"/>
  <c r="K8" i="22"/>
  <c r="J9" i="22"/>
  <c r="I9" i="22"/>
  <c r="N53" i="22" l="1"/>
  <c r="N19" i="22"/>
  <c r="M20" i="22"/>
  <c r="N20" i="22" s="1"/>
  <c r="L20" i="22"/>
  <c r="L54" i="22"/>
  <c r="M54" i="22"/>
  <c r="K43" i="22"/>
  <c r="J44" i="22"/>
  <c r="I44" i="22"/>
  <c r="I10" i="22"/>
  <c r="J10" i="22"/>
  <c r="K9" i="22"/>
  <c r="N54" i="22" l="1"/>
  <c r="M21" i="22"/>
  <c r="L21" i="22"/>
  <c r="M55" i="22"/>
  <c r="L55" i="22"/>
  <c r="K44" i="22"/>
  <c r="J45" i="22"/>
  <c r="I45" i="22"/>
  <c r="K10" i="22"/>
  <c r="I11" i="22"/>
  <c r="J11" i="22"/>
  <c r="N55" i="22" l="1"/>
  <c r="N21" i="22"/>
  <c r="L22" i="22"/>
  <c r="M22" i="22"/>
  <c r="L56" i="22"/>
  <c r="M56" i="22"/>
  <c r="K45" i="22"/>
  <c r="J46" i="22"/>
  <c r="I46" i="22"/>
  <c r="K11" i="22"/>
  <c r="I12" i="22"/>
  <c r="J12" i="22"/>
  <c r="N22" i="22" l="1"/>
  <c r="N56" i="22"/>
  <c r="M23" i="22"/>
  <c r="L23" i="22"/>
  <c r="M57" i="22"/>
  <c r="L57" i="22"/>
  <c r="K46" i="22"/>
  <c r="J47" i="22"/>
  <c r="I47" i="22"/>
  <c r="K12" i="22"/>
  <c r="I13" i="22"/>
  <c r="J13" i="22"/>
  <c r="N57" i="22" l="1"/>
  <c r="N23" i="22"/>
  <c r="L24" i="22"/>
  <c r="M24" i="22"/>
  <c r="L58" i="22"/>
  <c r="M58" i="22"/>
  <c r="N58" i="22" s="1"/>
  <c r="K47" i="22"/>
  <c r="K13" i="22"/>
  <c r="J48" i="22"/>
  <c r="I48" i="22"/>
  <c r="I14" i="22"/>
  <c r="J14" i="22"/>
  <c r="N24" i="22" l="1"/>
  <c r="M25" i="22"/>
  <c r="L25" i="22"/>
  <c r="M59" i="22"/>
  <c r="L59" i="22"/>
  <c r="K48" i="22"/>
  <c r="J49" i="22"/>
  <c r="I49" i="22"/>
  <c r="K14" i="22"/>
  <c r="J15" i="22"/>
  <c r="I15" i="22"/>
  <c r="N25" i="22" l="1"/>
  <c r="N59" i="22"/>
  <c r="M26" i="22"/>
  <c r="N26" i="22" s="1"/>
  <c r="L26" i="22"/>
  <c r="L60" i="22"/>
  <c r="M60" i="22"/>
  <c r="K49" i="22"/>
  <c r="J50" i="22"/>
  <c r="I50" i="22"/>
  <c r="J16" i="22"/>
  <c r="I16" i="22"/>
  <c r="K15" i="22"/>
  <c r="N60" i="22" l="1"/>
  <c r="M27" i="22"/>
  <c r="L27" i="22"/>
  <c r="M61" i="22"/>
  <c r="L61" i="22"/>
  <c r="K50" i="22"/>
  <c r="J51" i="22"/>
  <c r="I51" i="22"/>
  <c r="K16" i="22"/>
  <c r="I17" i="22"/>
  <c r="J17" i="22"/>
  <c r="N27" i="22" l="1"/>
  <c r="N61" i="22"/>
  <c r="L28" i="22"/>
  <c r="M28" i="22"/>
  <c r="L62" i="22"/>
  <c r="M62" i="22"/>
  <c r="N62" i="22" s="1"/>
  <c r="K51" i="22"/>
  <c r="J52" i="22"/>
  <c r="I52" i="22"/>
  <c r="K17" i="22"/>
  <c r="I18" i="22"/>
  <c r="J18" i="22"/>
  <c r="N28" i="22" l="1"/>
  <c r="L29" i="22"/>
  <c r="M29" i="22"/>
  <c r="M63" i="22"/>
  <c r="N63" i="22" s="1"/>
  <c r="L63" i="22"/>
  <c r="K18" i="22"/>
  <c r="K52" i="22"/>
  <c r="J53" i="22"/>
  <c r="I53" i="22"/>
  <c r="J19" i="22"/>
  <c r="I19" i="22"/>
  <c r="M30" i="22" l="1"/>
  <c r="N30" i="22" s="1"/>
  <c r="L30" i="22"/>
  <c r="N29" i="22"/>
  <c r="L64" i="22"/>
  <c r="M64" i="22"/>
  <c r="N64" i="22" s="1"/>
  <c r="K53" i="22"/>
  <c r="J54" i="22"/>
  <c r="I54" i="22"/>
  <c r="K19" i="22"/>
  <c r="J20" i="22"/>
  <c r="I20" i="22"/>
  <c r="M31" i="22" l="1"/>
  <c r="L31" i="22"/>
  <c r="M65" i="22"/>
  <c r="L65" i="22"/>
  <c r="K54" i="22"/>
  <c r="J55" i="22"/>
  <c r="I55" i="22"/>
  <c r="K20" i="22"/>
  <c r="J21" i="22"/>
  <c r="I21" i="22"/>
  <c r="N65" i="22" l="1"/>
  <c r="N31" i="22"/>
  <c r="M32" i="22"/>
  <c r="L32" i="22"/>
  <c r="M66" i="22"/>
  <c r="L66" i="22"/>
  <c r="K55" i="22"/>
  <c r="J56" i="22"/>
  <c r="I56" i="22"/>
  <c r="K21" i="22"/>
  <c r="I22" i="22"/>
  <c r="J22" i="22"/>
  <c r="N32" i="22" l="1"/>
  <c r="N66" i="22"/>
  <c r="M33" i="22"/>
  <c r="L33" i="22"/>
  <c r="M67" i="22"/>
  <c r="L67" i="22"/>
  <c r="K22" i="22"/>
  <c r="K56" i="22"/>
  <c r="J57" i="22"/>
  <c r="I57" i="22"/>
  <c r="J23" i="22"/>
  <c r="I23" i="22"/>
  <c r="N33" i="22" l="1"/>
  <c r="N67" i="22"/>
  <c r="M34" i="22"/>
  <c r="L34" i="22"/>
  <c r="L68" i="22"/>
  <c r="M68" i="22"/>
  <c r="N68" i="22" s="1"/>
  <c r="K57" i="22"/>
  <c r="J58" i="22"/>
  <c r="I58" i="22"/>
  <c r="J24" i="22"/>
  <c r="I24" i="22"/>
  <c r="K23" i="22"/>
  <c r="N34" i="22" l="1"/>
  <c r="K58" i="22"/>
  <c r="J59" i="22"/>
  <c r="I59" i="22"/>
  <c r="K24" i="22"/>
  <c r="J25" i="22"/>
  <c r="I25" i="22"/>
  <c r="K59" i="22" l="1"/>
  <c r="J60" i="22"/>
  <c r="I60" i="22"/>
  <c r="K25" i="22"/>
  <c r="I26" i="22"/>
  <c r="J26" i="22"/>
  <c r="K60" i="22" l="1"/>
  <c r="J61" i="22"/>
  <c r="I61" i="22"/>
  <c r="K26" i="22"/>
  <c r="J27" i="22"/>
  <c r="I27" i="22"/>
  <c r="K61" i="22" l="1"/>
  <c r="J62" i="22"/>
  <c r="I62" i="22"/>
  <c r="J28" i="22"/>
  <c r="I28" i="22"/>
  <c r="K27" i="22"/>
  <c r="K62" i="22" l="1"/>
  <c r="J63" i="22"/>
  <c r="I63" i="22"/>
  <c r="K28" i="22"/>
  <c r="J29" i="22"/>
  <c r="I29" i="22"/>
  <c r="S39" i="22" l="1"/>
  <c r="K63" i="22"/>
  <c r="J64" i="22"/>
  <c r="I64" i="22"/>
  <c r="K29" i="22"/>
  <c r="J30" i="22"/>
  <c r="I30" i="22"/>
  <c r="K64" i="22" l="1"/>
  <c r="J65" i="22"/>
  <c r="I65" i="22"/>
  <c r="S40" i="22"/>
  <c r="K30" i="22"/>
  <c r="J31" i="22"/>
  <c r="I31" i="22"/>
  <c r="K65" i="22" l="1"/>
  <c r="J66" i="22"/>
  <c r="I66" i="22"/>
  <c r="S41" i="22"/>
  <c r="Y5" i="22" s="1"/>
  <c r="Y9" i="22" s="1"/>
  <c r="K31" i="22"/>
  <c r="I32" i="22"/>
  <c r="J32" i="22"/>
  <c r="S45" i="22" l="1"/>
  <c r="V5" i="22"/>
  <c r="W5" i="22"/>
  <c r="K66" i="22"/>
  <c r="J67" i="22"/>
  <c r="I67" i="22"/>
  <c r="S42" i="22"/>
  <c r="J33" i="22"/>
  <c r="I33" i="22"/>
  <c r="K32" i="22"/>
  <c r="K67" i="22" l="1"/>
  <c r="J68" i="22"/>
  <c r="I68" i="22"/>
  <c r="K33" i="22"/>
  <c r="J34" i="22"/>
  <c r="I34" i="22"/>
  <c r="Q9" i="22" l="1"/>
  <c r="S9" i="22" s="1"/>
  <c r="S14" i="22" s="1"/>
  <c r="K68" i="22"/>
  <c r="K34" i="22"/>
  <c r="W4" i="22" l="1"/>
  <c r="W6" i="22" s="1"/>
  <c r="V4" i="22"/>
  <c r="V6" i="22" s="1"/>
  <c r="S34" i="18"/>
  <c r="R34" i="18"/>
  <c r="Q34" i="18"/>
  <c r="P34" i="18"/>
  <c r="O34" i="18"/>
  <c r="N34" i="18"/>
  <c r="M34" i="18"/>
  <c r="L34" i="18"/>
  <c r="K34" i="18"/>
  <c r="J34" i="18"/>
  <c r="I34" i="18"/>
  <c r="H34" i="18"/>
  <c r="F34" i="18"/>
  <c r="E34" i="18"/>
  <c r="D34" i="18"/>
  <c r="C34" i="18"/>
  <c r="B33" i="18"/>
  <c r="M30" i="18"/>
  <c r="L30" i="18"/>
  <c r="K30" i="18"/>
  <c r="J30" i="18"/>
  <c r="I30" i="18"/>
  <c r="H30" i="18"/>
  <c r="F30" i="18"/>
  <c r="E30" i="18"/>
  <c r="D30" i="18"/>
  <c r="C30" i="18"/>
  <c r="R25" i="18"/>
  <c r="Q25" i="18"/>
  <c r="P25" i="18"/>
  <c r="O25" i="18"/>
  <c r="M25" i="18"/>
  <c r="L25" i="18"/>
  <c r="K25" i="18"/>
  <c r="J25" i="18"/>
  <c r="I25" i="18"/>
  <c r="H25" i="18"/>
  <c r="F25" i="18"/>
  <c r="E25" i="18"/>
  <c r="D25" i="18"/>
  <c r="C25" i="18"/>
  <c r="B24" i="18"/>
  <c r="M21" i="18"/>
  <c r="L21" i="18"/>
  <c r="K21" i="18"/>
  <c r="J21" i="18"/>
  <c r="I21" i="18"/>
  <c r="H21" i="18"/>
  <c r="F21" i="18"/>
  <c r="E21" i="18"/>
  <c r="D21" i="18"/>
  <c r="C21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F16" i="18"/>
  <c r="E16" i="18"/>
  <c r="D16" i="18"/>
  <c r="C16" i="18"/>
  <c r="B15" i="18"/>
  <c r="Q12" i="18"/>
  <c r="P12" i="18"/>
  <c r="O12" i="18"/>
  <c r="N12" i="18"/>
  <c r="M12" i="18"/>
  <c r="H12" i="18"/>
  <c r="F12" i="18"/>
  <c r="E12" i="18"/>
  <c r="D12" i="18"/>
  <c r="C12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6" i="18"/>
  <c r="S3" i="18"/>
  <c r="R3" i="18"/>
  <c r="Q3" i="18"/>
  <c r="H3" i="18"/>
  <c r="F3" i="18"/>
  <c r="E3" i="18"/>
  <c r="D3" i="18"/>
  <c r="C3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B7" i="18" l="1"/>
  <c r="B34" i="18"/>
  <c r="B25" i="18"/>
  <c r="B16" i="18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5" i="15"/>
  <c r="H45" i="15"/>
  <c r="T45" i="15" s="1"/>
  <c r="P44" i="15"/>
  <c r="I44" i="15"/>
  <c r="H44" i="15"/>
  <c r="F66" i="16" s="1"/>
  <c r="I43" i="15"/>
  <c r="H43" i="15"/>
  <c r="F57" i="16" s="1"/>
  <c r="I42" i="15"/>
  <c r="H42" i="15"/>
  <c r="F48" i="16" s="1"/>
  <c r="I41" i="15"/>
  <c r="H41" i="15"/>
  <c r="F39" i="16" s="1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M43" i="15" l="1"/>
  <c r="F64" i="16"/>
  <c r="I65" i="16" s="1"/>
  <c r="T10" i="15"/>
  <c r="E38" i="16"/>
  <c r="F38" i="16"/>
  <c r="I39" i="16" s="1"/>
  <c r="F56" i="16"/>
  <c r="I57" i="16" s="1"/>
  <c r="E56" i="16"/>
  <c r="I40" i="16"/>
  <c r="E39" i="16"/>
  <c r="L40" i="16" s="1"/>
  <c r="F37" i="16"/>
  <c r="I38" i="16" s="1"/>
  <c r="E37" i="16"/>
  <c r="F47" i="16"/>
  <c r="I48" i="16" s="1"/>
  <c r="E47" i="16"/>
  <c r="F65" i="16"/>
  <c r="I66" i="16" s="1"/>
  <c r="E65" i="16"/>
  <c r="I49" i="16"/>
  <c r="E48" i="16"/>
  <c r="L49" i="16" s="1"/>
  <c r="E66" i="16"/>
  <c r="L67" i="16" s="1"/>
  <c r="I67" i="16"/>
  <c r="E55" i="16"/>
  <c r="F55" i="16"/>
  <c r="I56" i="16" s="1"/>
  <c r="F46" i="16"/>
  <c r="I47" i="16" s="1"/>
  <c r="E46" i="16"/>
  <c r="E64" i="16"/>
  <c r="E57" i="16"/>
  <c r="L58" i="16" s="1"/>
  <c r="I58" i="16"/>
  <c r="E28" i="16"/>
  <c r="L29" i="16" s="1"/>
  <c r="F28" i="16"/>
  <c r="I29" i="16" s="1"/>
  <c r="F29" i="16"/>
  <c r="I30" i="16" s="1"/>
  <c r="E29" i="16"/>
  <c r="L30" i="16" s="1"/>
  <c r="T18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L47" i="16" l="1"/>
  <c r="D46" i="16"/>
  <c r="K47" i="16" s="1"/>
  <c r="P46" i="16" s="1"/>
  <c r="L66" i="16"/>
  <c r="Q65" i="16" s="1"/>
  <c r="D65" i="16"/>
  <c r="K66" i="16" s="1"/>
  <c r="P65" i="16" s="1"/>
  <c r="L38" i="16"/>
  <c r="D37" i="16"/>
  <c r="K38" i="16" s="1"/>
  <c r="L57" i="16"/>
  <c r="D56" i="16"/>
  <c r="K57" i="16" s="1"/>
  <c r="P56" i="16" s="1"/>
  <c r="L48" i="16"/>
  <c r="Q47" i="16" s="1"/>
  <c r="D47" i="16"/>
  <c r="K48" i="16" s="1"/>
  <c r="P47" i="16" s="1"/>
  <c r="L65" i="16"/>
  <c r="D64" i="16"/>
  <c r="K65" i="16" s="1"/>
  <c r="P64" i="16" s="1"/>
  <c r="T64" i="16" s="1" a="1"/>
  <c r="L56" i="16"/>
  <c r="Q55" i="16" s="1"/>
  <c r="D55" i="16"/>
  <c r="K56" i="16" s="1"/>
  <c r="P55" i="16" s="1"/>
  <c r="L39" i="16"/>
  <c r="Q38" i="16" s="1"/>
  <c r="D38" i="16"/>
  <c r="K39" i="16" s="1"/>
  <c r="P38" i="16" s="1"/>
  <c r="Q66" i="16"/>
  <c r="Q39" i="16"/>
  <c r="Q29" i="16"/>
  <c r="D29" i="16"/>
  <c r="D28" i="16"/>
  <c r="Q28" i="16"/>
  <c r="Q64" i="16"/>
  <c r="Q30" i="16"/>
  <c r="Q56" i="16"/>
  <c r="Q46" i="16"/>
  <c r="P37" i="16"/>
  <c r="Q3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K29" i="16"/>
  <c r="P28" i="16" s="1"/>
  <c r="V65" i="16"/>
  <c r="U66" i="16"/>
  <c r="V64" i="16"/>
  <c r="T64" i="16"/>
  <c r="U65" i="16"/>
  <c r="U64" i="16"/>
  <c r="T65" i="16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W65" i="16" l="1"/>
  <c r="G41" i="11" s="1"/>
  <c r="T28" i="16" a="1"/>
  <c r="T30" i="16" s="1"/>
  <c r="F42" i="18"/>
  <c r="W66" i="16"/>
  <c r="W64" i="16"/>
  <c r="T55" i="16"/>
  <c r="V55" i="16"/>
  <c r="U55" i="16"/>
  <c r="V57" i="16"/>
  <c r="T57" i="16"/>
  <c r="U57" i="16"/>
  <c r="U56" i="16"/>
  <c r="T56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T29" i="16" l="1"/>
  <c r="U29" i="16"/>
  <c r="U28" i="16"/>
  <c r="V29" i="16"/>
  <c r="U30" i="16"/>
  <c r="V30" i="16"/>
  <c r="T28" i="16"/>
  <c r="V28" i="16"/>
  <c r="F41" i="18"/>
  <c r="G40" i="11"/>
  <c r="F43" i="18"/>
  <c r="G42" i="11"/>
  <c r="M41" i="11"/>
  <c r="M42" i="18"/>
  <c r="W37" i="16"/>
  <c r="W55" i="16"/>
  <c r="W57" i="16"/>
  <c r="W48" i="16"/>
  <c r="W56" i="16"/>
  <c r="W39" i="16"/>
  <c r="W38" i="16"/>
  <c r="W47" i="16"/>
  <c r="W46" i="16"/>
  <c r="G17" i="12"/>
  <c r="H17" i="12"/>
  <c r="G6" i="12"/>
  <c r="H6" i="12"/>
  <c r="G28" i="12"/>
  <c r="H28" i="12"/>
  <c r="G50" i="12"/>
  <c r="H50" i="12"/>
  <c r="G39" i="12"/>
  <c r="H39" i="12"/>
  <c r="W30" i="16" l="1"/>
  <c r="B43" i="18" s="1"/>
  <c r="I43" i="18" s="1"/>
  <c r="W29" i="16"/>
  <c r="C41" i="11" s="1"/>
  <c r="I41" i="11" s="1"/>
  <c r="W28" i="16"/>
  <c r="B41" i="18" s="1"/>
  <c r="I41" i="18" s="1"/>
  <c r="D41" i="18"/>
  <c r="K41" i="18" s="1"/>
  <c r="E40" i="11"/>
  <c r="C42" i="11"/>
  <c r="I42" i="11" s="1"/>
  <c r="D42" i="11"/>
  <c r="J42" i="11" s="1"/>
  <c r="C43" i="18"/>
  <c r="J43" i="18" s="1"/>
  <c r="F40" i="11"/>
  <c r="L40" i="11" s="1"/>
  <c r="E41" i="18"/>
  <c r="L41" i="18" s="1"/>
  <c r="M42" i="11"/>
  <c r="E42" i="18"/>
  <c r="L42" i="18" s="1"/>
  <c r="F41" i="11"/>
  <c r="L41" i="11" s="1"/>
  <c r="B42" i="18"/>
  <c r="I42" i="18" s="1"/>
  <c r="E41" i="11"/>
  <c r="K41" i="11" s="1"/>
  <c r="D42" i="18"/>
  <c r="K42" i="18" s="1"/>
  <c r="E42" i="11"/>
  <c r="K42" i="11" s="1"/>
  <c r="D43" i="18"/>
  <c r="K43" i="18" s="1"/>
  <c r="K40" i="11"/>
  <c r="M40" i="11"/>
  <c r="C41" i="18"/>
  <c r="J41" i="18" s="1"/>
  <c r="Z3" i="18" s="1"/>
  <c r="D40" i="11"/>
  <c r="J40" i="11" s="1"/>
  <c r="M43" i="18"/>
  <c r="AK13" i="11"/>
  <c r="D41" i="11"/>
  <c r="J41" i="11" s="1"/>
  <c r="C42" i="18"/>
  <c r="J42" i="18" s="1"/>
  <c r="F42" i="11"/>
  <c r="L42" i="11" s="1"/>
  <c r="E43" i="18"/>
  <c r="L43" i="18" s="1"/>
  <c r="M41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X4" i="22" l="1"/>
  <c r="X10" i="22" s="1"/>
  <c r="C40" i="11"/>
  <c r="I40" i="11" s="1"/>
  <c r="Y4" i="22"/>
  <c r="Y6" i="22" s="1"/>
  <c r="W15" i="1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R17" i="18"/>
  <c r="R12" i="18" s="1"/>
  <c r="R35" i="18"/>
  <c r="R30" i="18" s="1"/>
  <c r="R26" i="18"/>
  <c r="R21" i="18" s="1"/>
  <c r="S17" i="18"/>
  <c r="S12" i="18" s="1"/>
  <c r="S35" i="18"/>
  <c r="S30" i="18" s="1"/>
  <c r="Q26" i="18"/>
  <c r="Q21" i="18" s="1"/>
  <c r="Q35" i="18"/>
  <c r="Q30" i="18" s="1"/>
  <c r="P26" i="18"/>
  <c r="P21" i="18" s="1"/>
  <c r="G8" i="18"/>
  <c r="J3" i="18" s="1"/>
  <c r="O26" i="18"/>
  <c r="O21" i="18" s="1"/>
  <c r="H8" i="18"/>
  <c r="K3" i="18" s="1"/>
  <c r="Z12" i="18"/>
  <c r="P35" i="18"/>
  <c r="P30" i="18" s="1"/>
  <c r="F8" i="18"/>
  <c r="I3" i="18" s="1"/>
  <c r="I8" i="18"/>
  <c r="L3" i="18" s="1"/>
  <c r="Z21" i="18"/>
  <c r="I17" i="18"/>
  <c r="I12" i="18" s="1"/>
  <c r="N35" i="18"/>
  <c r="N30" i="18" s="1"/>
  <c r="J17" i="18"/>
  <c r="J12" i="18" s="1"/>
  <c r="K17" i="18"/>
  <c r="K12" i="18" s="1"/>
  <c r="K8" i="18"/>
  <c r="N3" i="18" s="1"/>
  <c r="L17" i="18"/>
  <c r="L12" i="18" s="1"/>
  <c r="L8" i="18"/>
  <c r="P3" i="18" s="1"/>
  <c r="O35" i="18"/>
  <c r="O30" i="18" s="1"/>
  <c r="O3" i="18"/>
  <c r="J8" i="18"/>
  <c r="M3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X12" i="18" l="1"/>
  <c r="Y12" i="18" s="1"/>
  <c r="X30" i="18"/>
  <c r="Y30" i="18" s="1"/>
  <c r="X3" i="18"/>
  <c r="Y3" i="18" s="1"/>
  <c r="X21" i="18"/>
  <c r="Y21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X70" i="18"/>
  <c r="N52" i="18" s="1"/>
  <c r="O80" i="18" l="1"/>
  <c r="P52" i="18"/>
  <c r="M52" i="18"/>
  <c r="I60" i="18"/>
  <c r="O52" i="18"/>
  <c r="K60" i="18"/>
  <c r="N80" i="18"/>
  <c r="L60" i="18"/>
  <c r="X52" i="18" l="1"/>
  <c r="X60" i="18"/>
  <c r="R80" i="18"/>
  <c r="S80" i="18"/>
  <c r="Q80" i="18" l="1"/>
  <c r="P80" i="18"/>
  <c r="X80" i="18" l="1"/>
</calcChain>
</file>

<file path=xl/sharedStrings.xml><?xml version="1.0" encoding="utf-8"?>
<sst xmlns="http://schemas.openxmlformats.org/spreadsheetml/2006/main" count="2775" uniqueCount="800">
  <si>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</si>
  <si>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</si>
  <si>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</si>
  <si>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</si>
  <si>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</si>
  <si>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</si>
  <si>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</si>
  <si>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</si>
  <si>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</si>
  <si>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</si>
  <si>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</si>
  <si>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</si>
  <si>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</si>
  <si>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</si>
  <si>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</si>
  <si>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</si>
  <si>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</si>
  <si>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</si>
  <si>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</si>
  <si>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</si>
  <si>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</si>
  <si>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</si>
  <si>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</si>
  <si>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</si>
  <si>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</si>
  <si>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</si>
  <si>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</si>
  <si>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</si>
  <si>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</si>
  <si>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</si>
  <si>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</si>
  <si>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</si>
  <si>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</si>
  <si>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</si>
  <si>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</si>
  <si>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</si>
  <si>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</si>
  <si>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</si>
  <si>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</si>
  <si>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</si>
  <si>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</si>
  <si>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</si>
  <si>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</si>
  <si>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</si>
  <si>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</si>
  <si>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</si>
  <si>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</si>
  <si>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</si>
  <si>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</si>
  <si>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</si>
  <si>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</si>
  <si>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</si>
  <si>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</si>
  <si>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</si>
  <si>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</si>
  <si>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</si>
  <si>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</si>
  <si>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</si>
  <si>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</si>
  <si>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</si>
  <si>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</si>
  <si>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</si>
  <si>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</si>
  <si>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</si>
  <si>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</si>
  <si>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</si>
  <si>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</si>
  <si>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</si>
  <si>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</si>
  <si>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</si>
  <si>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</si>
  <si>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</si>
  <si>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</si>
  <si>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</si>
  <si>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</si>
  <si>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</si>
  <si>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</si>
  <si>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</si>
  <si>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</si>
  <si>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</si>
  <si>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</si>
  <si>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</si>
  <si>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</si>
  <si>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</si>
  <si>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</si>
  <si>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</si>
  <si>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</si>
  <si>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</si>
  <si>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</si>
  <si>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</si>
  <si>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</si>
  <si>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</si>
  <si>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</si>
  <si>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</si>
  <si>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</si>
  <si>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</si>
  <si>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</si>
  <si>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</si>
  <si>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</si>
  <si>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</si>
  <si>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</si>
  <si>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</si>
  <si>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</si>
  <si>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</si>
  <si>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</si>
  <si>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</si>
  <si>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</si>
  <si>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</si>
  <si>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</si>
  <si>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</si>
  <si>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</si>
  <si>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</si>
  <si>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</si>
  <si>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</si>
  <si>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</si>
  <si>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</si>
  <si>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</si>
  <si>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</si>
  <si>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</si>
  <si>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</si>
  <si>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</si>
  <si>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</si>
  <si>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</si>
  <si>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</si>
  <si>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</si>
  <si>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</si>
  <si>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</si>
  <si>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</si>
  <si>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</si>
  <si>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</si>
  <si>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</si>
  <si>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</si>
  <si>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</si>
  <si>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초기 갤럭시</t>
    <phoneticPr fontId="2" type="noConversion"/>
  </si>
  <si>
    <t>중기 갤럭시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</si>
  <si>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</si>
  <si>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</si>
  <si>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</si>
  <si>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</si>
  <si>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</si>
  <si>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</si>
  <si>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</si>
  <si>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</si>
  <si>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</si>
  <si>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</si>
  <si>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</si>
  <si>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</si>
  <si>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</si>
  <si>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</si>
  <si>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</si>
  <si>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</si>
  <si>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</si>
  <si>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</si>
  <si>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</si>
  <si>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</si>
  <si>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</si>
  <si>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</si>
  <si>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</si>
  <si>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</si>
  <si>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</si>
  <si>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</si>
  <si>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</si>
  <si>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</si>
  <si>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</si>
  <si>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</si>
  <si>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</si>
  <si>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</si>
  <si>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</si>
  <si>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</si>
  <si>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</si>
  <si>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</si>
  <si>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</si>
  <si>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</si>
  <si>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</si>
  <si>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</si>
  <si>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</si>
  <si>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</si>
  <si>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</si>
  <si>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</si>
  <si>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</si>
  <si>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</si>
  <si>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</si>
  <si>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</si>
  <si>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</si>
  <si>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</si>
  <si>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</si>
  <si>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</si>
  <si>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</si>
  <si>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</si>
  <si>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</si>
  <si>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</si>
  <si>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</si>
  <si>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</si>
  <si>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</si>
  <si>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</si>
  <si>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</si>
  <si>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</si>
  <si>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</si>
  <si>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</si>
  <si>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</si>
  <si>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</si>
  <si>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</si>
  <si>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</si>
  <si>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</si>
  <si>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</si>
  <si>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</si>
  <si>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</si>
  <si>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</si>
  <si>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</si>
  <si>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</si>
  <si>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</si>
  <si>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</si>
  <si>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</si>
  <si>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</si>
  <si>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</si>
  <si>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</si>
  <si>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</si>
  <si>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</si>
  <si>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</si>
  <si>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</si>
  <si>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</si>
  <si>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</si>
  <si>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</si>
  <si>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</si>
  <si>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</si>
  <si>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</si>
  <si>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</si>
  <si>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</si>
  <si>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</si>
  <si>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</si>
  <si>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</si>
  <si>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</si>
  <si>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</si>
  <si>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</si>
  <si>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</si>
  <si>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</si>
  <si>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</si>
  <si>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</si>
  <si>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</si>
  <si>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</si>
  <si>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</si>
  <si>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</si>
  <si>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</si>
  <si>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</si>
  <si>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</si>
  <si>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</si>
  <si>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</si>
  <si>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</si>
  <si>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</si>
  <si>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</si>
  <si>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</si>
  <si>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</si>
  <si>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</si>
  <si>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</si>
  <si>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</si>
  <si>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</si>
  <si>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</si>
  <si>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</si>
  <si>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</si>
  <si>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</si>
  <si>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</si>
  <si>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</si>
  <si>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</si>
  <si>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</si>
  <si>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</si>
  <si>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</si>
  <si>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</si>
  <si>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</si>
  <si>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</si>
  <si>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</si>
  <si>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</si>
  <si>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</si>
  <si>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</si>
  <si>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</si>
  <si>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</si>
  <si>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</si>
  <si>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</si>
  <si>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</si>
  <si>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</si>
  <si>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</si>
  <si>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</si>
  <si>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</si>
  <si>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</si>
  <si>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</si>
  <si>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</si>
  <si>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</si>
  <si>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</si>
  <si>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</si>
  <si>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</si>
  <si>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</si>
  <si>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</si>
  <si>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</si>
  <si>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</si>
  <si>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</si>
  <si>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</si>
  <si>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</si>
  <si>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</si>
  <si>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</si>
  <si>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</si>
  <si>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</si>
  <si>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</si>
  <si>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</si>
  <si>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</si>
  <si>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</si>
  <si>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</si>
  <si>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</si>
  <si>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</si>
  <si>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</si>
  <si>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</si>
  <si>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</si>
  <si>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</si>
  <si>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</si>
  <si>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</si>
  <si>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</si>
  <si>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</si>
  <si>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</si>
  <si>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</si>
  <si>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</si>
  <si>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</si>
  <si>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</si>
  <si>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</si>
  <si>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</si>
  <si>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</si>
  <si>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</si>
  <si>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</si>
  <si>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</si>
  <si>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</si>
  <si>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</si>
  <si>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</si>
  <si>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</si>
  <si>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</si>
  <si>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</si>
  <si>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</si>
  <si>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</si>
  <si>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</si>
  <si>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</si>
  <si>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</t>
  </si>
  <si>
    <t>백조자리 카드</t>
  </si>
  <si>
    <t>헤라클레스 카드</t>
  </si>
  <si>
    <t>사자자리</t>
  </si>
  <si>
    <t>방패자리 카드</t>
  </si>
  <si>
    <t>돌고래자리 카드</t>
  </si>
  <si>
    <t>처녀자리</t>
  </si>
  <si>
    <t>이리자리</t>
  </si>
  <si>
    <t>남쪽왕관자리</t>
  </si>
  <si>
    <t>천칭자리</t>
  </si>
  <si>
    <t>페가수스자리</t>
  </si>
  <si>
    <t>인디언자리</t>
  </si>
  <si>
    <t>전갈자리</t>
  </si>
  <si>
    <t>봉황자리</t>
  </si>
  <si>
    <t>큰곰자리</t>
  </si>
  <si>
    <t>사수자리</t>
  </si>
  <si>
    <t>용자리</t>
  </si>
  <si>
    <t>토끼자리</t>
  </si>
  <si>
    <t>염소자리</t>
  </si>
  <si>
    <t>공작자리</t>
  </si>
  <si>
    <t>마차부자리</t>
  </si>
  <si>
    <t>물병자리</t>
  </si>
  <si>
    <t>황새치자리</t>
  </si>
  <si>
    <t>북쪽왕관자리</t>
  </si>
  <si>
    <t>물고기자리</t>
  </si>
  <si>
    <t>비둘기자리</t>
  </si>
  <si>
    <t>머리털자리</t>
  </si>
  <si>
    <t>양자리</t>
  </si>
  <si>
    <t>사냥개자리</t>
  </si>
  <si>
    <t>돛자리</t>
  </si>
  <si>
    <t>황소자리</t>
  </si>
  <si>
    <t>날치자리</t>
  </si>
  <si>
    <t>카멜레온자리</t>
  </si>
  <si>
    <t>쌍둥이자리</t>
  </si>
  <si>
    <t>나침반자리</t>
  </si>
  <si>
    <t>여우자리</t>
  </si>
  <si>
    <t>페르세우스 자리</t>
  </si>
  <si>
    <t>메두사 자리</t>
  </si>
  <si>
    <t>안드로메다 자리</t>
  </si>
  <si>
    <t>아테나의 계시</t>
  </si>
  <si>
    <t>괴수 키메라</t>
  </si>
  <si>
    <t>마이더스의 손</t>
  </si>
  <si>
    <t>술의 신 디오니소스</t>
  </si>
  <si>
    <t>저승의 강 스틱스</t>
  </si>
  <si>
    <t>프로메테우스 자리</t>
  </si>
  <si>
    <t>불의 신전 자리</t>
  </si>
  <si>
    <t>코카서스 절벽 자리</t>
  </si>
  <si>
    <t>프로메테우스 자리 홀로그램</t>
  </si>
  <si>
    <t>판도라의 호기심</t>
  </si>
  <si>
    <t>아버지 헤파이스토스</t>
  </si>
  <si>
    <t>에피메테우스와의 결혼</t>
  </si>
  <si>
    <t>승리자 오디세우스</t>
  </si>
  <si>
    <t>대왕 아가멤논</t>
  </si>
  <si>
    <t>영웅 아킬레우스</t>
  </si>
  <si>
    <t>벨레로폰의 승리</t>
  </si>
  <si>
    <t>오르페우스의 노래</t>
  </si>
  <si>
    <t>명계의 하데스</t>
  </si>
  <si>
    <t>연인 에우리디케</t>
  </si>
  <si>
    <t>테세우스 자리</t>
  </si>
  <si>
    <t>미노타우로스 자리</t>
  </si>
  <si>
    <t>포세이돈 자리</t>
  </si>
  <si>
    <t>테세우스 자리 홀로그램</t>
  </si>
  <si>
    <t>태양의 아폴론</t>
  </si>
  <si>
    <t>달의 아르테미스</t>
  </si>
  <si>
    <t>해와 달의 어머니 레토</t>
  </si>
  <si>
    <t>아폴론 자리 홀로그램</t>
  </si>
  <si>
    <t>헤라의 자비</t>
  </si>
  <si>
    <t>헤르메스의 묘책</t>
  </si>
  <si>
    <t>파수꾼 아르고스</t>
  </si>
  <si>
    <t>전쟁의 신 아레스</t>
  </si>
  <si>
    <t>대적자 기가스</t>
  </si>
  <si>
    <t>어머니 가이아</t>
  </si>
  <si>
    <t>큐피트의 결혼</t>
  </si>
  <si>
    <t>미의 여신 아프로디테</t>
  </si>
  <si>
    <t>공주 프시케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</si>
  <si>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</si>
  <si>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</si>
  <si>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</si>
  <si>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</si>
  <si>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</si>
  <si>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</si>
  <si>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</si>
  <si>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</si>
  <si>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</si>
  <si>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</si>
  <si>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</si>
  <si>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</si>
  <si>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</si>
  <si>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</si>
  <si>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</si>
  <si>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</si>
  <si>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</si>
  <si>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</si>
  <si>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</si>
  <si>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</si>
  <si>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</si>
  <si>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</si>
  <si>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</si>
  <si>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</si>
  <si>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</si>
  <si>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</si>
  <si>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</si>
  <si>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휴화산섬</t>
  </si>
  <si>
    <t>요동치는 회오리섬</t>
  </si>
  <si>
    <t>얼어붙은 빙산지대</t>
  </si>
  <si>
    <t>유령선 출몰지역</t>
  </si>
  <si>
    <t>둥실둥실 천공 섬</t>
  </si>
  <si>
    <t>UFO 섬</t>
  </si>
  <si>
    <t>휴화산 섬의 아기 용</t>
  </si>
  <si>
    <t>하트 캔디 머신 로보보</t>
  </si>
  <si>
    <t>귀염 멍뭉이 아루</t>
  </si>
  <si>
    <t>아기 거북 도토</t>
  </si>
  <si>
    <t>욕심쟁이 쀼쀼</t>
  </si>
  <si>
    <t>큰 바위 얼굴의 돌잔치</t>
  </si>
  <si>
    <t>눈 내리는 크리스마스 성</t>
  </si>
  <si>
    <t>뜨겁게 달아오른 불화산섬</t>
  </si>
  <si>
    <t>발렌타인데이 초코섬</t>
  </si>
  <si>
    <t>화이트데이 캔디섬</t>
  </si>
  <si>
    <t>거북섬</t>
  </si>
  <si>
    <t>회오리 섬의 '뀨'</t>
  </si>
  <si>
    <t>바위 섬의 '뭄바'</t>
  </si>
  <si>
    <t>얼음섬의 '울라쿵'</t>
  </si>
  <si>
    <t>유령선의 '잭'</t>
  </si>
  <si>
    <t>크리스마스 트리 '크리'</t>
  </si>
  <si>
    <t>불화산 섬의 '이프'</t>
  </si>
  <si>
    <t>사랑의 큐피트 움머</t>
  </si>
  <si>
    <t>변경 후 TreeID 1</t>
    <phoneticPr fontId="2" type="noConversion"/>
  </si>
  <si>
    <t>변경 후 TreeID 2</t>
  </si>
  <si>
    <t>변경 후 TreeID 3</t>
  </si>
  <si>
    <t>변경 후 TreeID 4</t>
  </si>
  <si>
    <t>변경 후 TreeID 5</t>
  </si>
  <si>
    <t>변경 후 작물 이름 1</t>
    <phoneticPr fontId="2" type="noConversion"/>
  </si>
  <si>
    <t>변경 후 작물 이름 2</t>
  </si>
  <si>
    <t>변경 후 작물 이름 3</t>
  </si>
  <si>
    <t>변경 후 작물 이름 4</t>
  </si>
  <si>
    <t>변경 후 작물 이름 5</t>
  </si>
  <si>
    <t>변경 확률 1</t>
    <phoneticPr fontId="2" type="noConversion"/>
  </si>
  <si>
    <t>변경 확률 2</t>
  </si>
  <si>
    <t>변경 확률 3</t>
  </si>
  <si>
    <t>변경 확률 4</t>
  </si>
  <si>
    <t>변경 확률 5</t>
  </si>
  <si>
    <t>변경 전 작물</t>
    <phoneticPr fontId="2" type="noConversion"/>
  </si>
  <si>
    <t>갤럭시 일반</t>
    <phoneticPr fontId="2" type="noConversion"/>
  </si>
  <si>
    <t>몬스터/블루오션</t>
    <phoneticPr fontId="2" type="noConversion"/>
  </si>
  <si>
    <t>블루오션/몬스터</t>
    <phoneticPr fontId="2" type="noConversion"/>
  </si>
  <si>
    <t>스페셜 행성석은 행성석과 동급으로 취급</t>
    <phoneticPr fontId="2" type="noConversion"/>
  </si>
  <si>
    <t>스페셜 행성석 / 행성석</t>
    <phoneticPr fontId="2" type="noConversion"/>
  </si>
  <si>
    <t>갤럭시에 확률 보정한것</t>
    <phoneticPr fontId="2" type="noConversion"/>
  </si>
  <si>
    <t>갤럭시에 확률 보정 안한것</t>
    <phoneticPr fontId="2" type="noConversion"/>
  </si>
  <si>
    <t>전 시즌 기준 획득 개수</t>
    <phoneticPr fontId="2" type="noConversion"/>
  </si>
  <si>
    <t>1번째</t>
    <phoneticPr fontId="2" type="noConversion"/>
  </si>
  <si>
    <t>2번째</t>
    <phoneticPr fontId="2" type="noConversion"/>
  </si>
  <si>
    <t>보정 기초확률</t>
    <phoneticPr fontId="2" type="noConversion"/>
  </si>
  <si>
    <t>300+200% 업 이벤트</t>
    <phoneticPr fontId="2" type="noConversion"/>
  </si>
  <si>
    <t>분해 시 받는 리워드 번호</t>
    <phoneticPr fontId="2" type="noConversion"/>
  </si>
  <si>
    <t>분해 엠포인트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</si>
  <si>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</si>
  <si>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</si>
  <si>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</si>
  <si>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갤럭시 작물 분해 보상 랜덤 박스</t>
  </si>
  <si>
    <t>행성석 작물 분해 보상 랜덤 박스</t>
  </si>
  <si>
    <t>블루오션 작물 분해 보상 랜덤 박스</t>
  </si>
  <si>
    <t>블루오션몬스터 작물 분해 보상 랜덤 박스</t>
  </si>
  <si>
    <t>메르헨 작물 분해 보상 랜덤 박스</t>
  </si>
  <si>
    <t>페어리 작물 분해 보상 랜덤 박스</t>
  </si>
  <si>
    <t>스페셜 페어리 작물 분해 보상 랜덤 박스</t>
  </si>
  <si>
    <t>스페셜 게자리 홀로그램 작물 분해 보상 랜덤 박스</t>
  </si>
  <si>
    <t>스페셜 사자자리 홀로그램 작물 분해 보상 랜덤 박스</t>
  </si>
  <si>
    <t>스페셜 처녀자리 홀로그램 작물 분해 보상 랜덤 박스</t>
  </si>
  <si>
    <t>스페셜 천칭자리 홀로그램 작물 분해 보상 랜덤 박스</t>
  </si>
  <si>
    <t>스페셜 전갈자리 홀로그램 작물 분해 보상 랜덤 박스</t>
  </si>
  <si>
    <t>스페셜 사수자리 홀로그램 작물 분해 보상 랜덤 박스</t>
  </si>
  <si>
    <t>스페셜 염소자리 홀로그램 작물 분해 보상 랜덤 박스</t>
  </si>
  <si>
    <t>스페셜 물병자리 홀로그램 작물 분해 보상 랜덤 박스</t>
  </si>
  <si>
    <t>스페셜 물고기자리 홀로그램 작물 분해 보상 랜덤 박스</t>
  </si>
  <si>
    <t>스페셜 양자리 홀로그램 작물 분해 보상 랜덤 박스</t>
  </si>
  <si>
    <t>스페셜 황소자리 홀로그램 작물 분해 보상 랜덤 박스</t>
  </si>
  <si>
    <t>스페셜 쌍둥이자리 홀로그램 작물 분해 보상 랜덤 박스</t>
  </si>
  <si>
    <t>스페셜 페르세우스 자리 홀로그램 작물 분해 보상 랜덤 박스</t>
  </si>
  <si>
    <t>스페셜 벨레로폰 홀로그램 작물 분해 보상 랜덤 박스</t>
  </si>
  <si>
    <t>스페셜 마이더스의 손 홀로그램 작물 분해 보상 랜덤 박스</t>
  </si>
  <si>
    <t>스페셜 오르페우스의 리라 홀로그램 작물 분해 보상 랜덤 박스</t>
  </si>
  <si>
    <t>스페셜 미궁 홀로그램 작물 분해 보상 랜덤 박스</t>
  </si>
  <si>
    <t>스페셜 불의 신전 홀로그램 작물 분해 보상 랜덤 박스</t>
  </si>
  <si>
    <t>스페셜 판도라의 상자 홀로그램 작물 분해 보상 랜덤 박스</t>
  </si>
  <si>
    <t>스페셜 태양과 달 홀로그램 작물 분해 보상 랜덤 박스</t>
  </si>
  <si>
    <t>스페셜 헤라의 자비 홀로그램 작물 분해 보상 랜덤 박스</t>
  </si>
  <si>
    <t>스페셜 아레스 홀로그램 작물 분해 보상 랜덤 박스</t>
  </si>
  <si>
    <t>스페셜 큐피트의 결혼 홀로그램 작물 분해 보상 랜덤 박스</t>
  </si>
  <si>
    <t>스페셜 트로이 목마 홀로그램 작물 분해 보상 랜덤 박스</t>
  </si>
  <si>
    <t>스페셜 인어 공주 페어리+ 작물 분해 보상 랜덤 박스</t>
  </si>
  <si>
    <t>스페셜 클레오파트라 페어리+ 작물 분해 보상 랜덤 박스</t>
  </si>
  <si>
    <t>스페셜 빨간머리 앤 페어리+ 작물 분해 보상 랜덤 박스</t>
  </si>
  <si>
    <t>스페셜 달토끼 묘묘 페어리+ 작물 분해 보상 랜덤 박스</t>
  </si>
  <si>
    <t>스페셜 구미호 페어리+ 작물 분해 보상 랜덤 박스</t>
  </si>
  <si>
    <t>스페셜 성냥팔이 소녀 페어리+ 작물 분해 보상 랜덤 박스</t>
  </si>
  <si>
    <t>스페셜 백설공주 페어리+ 작물 분해 보상 랜덤 박스</t>
  </si>
  <si>
    <t>스페셜 아나스타샤 페어리+ 작물 분해 보상 랜덤 박스</t>
  </si>
  <si>
    <t>스페셜 백조의 호수 페어리+ 작물 분해 보상 랜덤 박스</t>
  </si>
  <si>
    <t>스페셜 카르멘 페어리+ 작물 분해 보상 랜덤 박스</t>
  </si>
  <si>
    <t>스페셜 팅커벨 페어리+ 작물 분해 보상 랜덤 박스</t>
  </si>
  <si>
    <t>스페셜 잔다르크 페어리+ 작물 분해 보상 랜덤 박스</t>
  </si>
  <si>
    <t>황도 12궁 작물 분해 보상 랜덤 박스</t>
  </si>
  <si>
    <t>판도라 작물 분해 보상 랜덤 박스</t>
  </si>
  <si>
    <t>크리스마스 트리 작물 분해 보상 랜덤 박스</t>
  </si>
  <si>
    <t>초코 열매 작물 분해 보상 랜덤 박스</t>
  </si>
  <si>
    <t>사탕 열매 작물 분해 보상 랜덤 박스</t>
  </si>
  <si>
    <t>금 장미 작물 분해 보상 랜덤 박스</t>
  </si>
  <si>
    <t>은 장미 작물 분해 보상 랜덤 박스</t>
  </si>
  <si>
    <t>동 장미 작물 분해 보상 랜덤 박스</t>
  </si>
  <si>
    <t>금 말 작물 분해 보상 랜덤 박스</t>
  </si>
  <si>
    <t>은 말 작물 분해 보상 랜덤 박스</t>
  </si>
  <si>
    <t>동 말 작물 분해 보상 랜덤 박스</t>
  </si>
  <si>
    <t>크리스탈 말 작물 분해 보상 랜덤 박스</t>
  </si>
  <si>
    <t>생명의 별 벚꽃 작물 분해 보상 랜덤 박스</t>
  </si>
  <si>
    <t>생명의 별 나비 작물 분해 보상 랜덤 박스</t>
  </si>
  <si>
    <t>설레는 인연 작물 분해 보상 랜덤 박스</t>
  </si>
  <si>
    <t>마음의 표현 작물 분해 보상 랜덤 박스</t>
  </si>
  <si>
    <t>사랑의 결실 작물 분해 보상 랜덤 박스</t>
  </si>
  <si>
    <t>8900000090000568</t>
  </si>
  <si>
    <t>891530000000210901</t>
  </si>
  <si>
    <t>8900000090000569</t>
  </si>
  <si>
    <t>891530000000211001</t>
  </si>
  <si>
    <t>8900000090000571</t>
  </si>
  <si>
    <t>891530000000211201</t>
  </si>
  <si>
    <t>8900000090000572</t>
  </si>
  <si>
    <t>891530000000211301</t>
  </si>
  <si>
    <t>8900000090000573</t>
  </si>
  <si>
    <t>891530000000211401</t>
  </si>
  <si>
    <t>8900000090000574</t>
  </si>
  <si>
    <t>891530000000211501</t>
  </si>
  <si>
    <t>8900000090000575</t>
  </si>
  <si>
    <t>891530000000211601</t>
  </si>
  <si>
    <t>8900000090000598</t>
  </si>
  <si>
    <t>891530000000213901</t>
  </si>
  <si>
    <t>8900000090000599</t>
  </si>
  <si>
    <t>891530000000214001</t>
  </si>
  <si>
    <t>8900000090000600</t>
  </si>
  <si>
    <t>891530000000214101</t>
  </si>
  <si>
    <t>8900000090000601</t>
  </si>
  <si>
    <t>891530000000214201</t>
  </si>
  <si>
    <t>8900000090000602</t>
  </si>
  <si>
    <t>891530000000214301</t>
  </si>
  <si>
    <t>8900000090000603</t>
  </si>
  <si>
    <t>891530000000214401</t>
  </si>
  <si>
    <t>8900000090000604</t>
  </si>
  <si>
    <t>891530000000214501</t>
  </si>
  <si>
    <t>8900000090000605</t>
  </si>
  <si>
    <t>891530000000214601</t>
  </si>
  <si>
    <t>8900000090000606</t>
  </si>
  <si>
    <t>891530000000214701</t>
  </si>
  <si>
    <t>8900000090000607</t>
  </si>
  <si>
    <t>891530000000214801</t>
  </si>
  <si>
    <t>8900000090000608</t>
  </si>
  <si>
    <t>891530000000214901</t>
  </si>
  <si>
    <t>8900000090000609</t>
  </si>
  <si>
    <t>891530000000215001</t>
  </si>
  <si>
    <t>8900000090000610</t>
  </si>
  <si>
    <t>891530000000215101</t>
  </si>
  <si>
    <t>8900000090000611</t>
  </si>
  <si>
    <t>891530000000215201</t>
  </si>
  <si>
    <t>8900000090000612</t>
  </si>
  <si>
    <t>891530000000215301</t>
  </si>
  <si>
    <t>8900000090000613</t>
  </si>
  <si>
    <t>891530000000215401</t>
  </si>
  <si>
    <t>8900000090000614</t>
  </si>
  <si>
    <t>891530000000215501</t>
  </si>
  <si>
    <t>8900000090000615</t>
  </si>
  <si>
    <t>891530000000215601</t>
  </si>
  <si>
    <t>8900000090000616</t>
  </si>
  <si>
    <t>891530000000215701</t>
  </si>
  <si>
    <t>8900000090000617</t>
  </si>
  <si>
    <t>891530000000215801</t>
  </si>
  <si>
    <t>8900000090000618</t>
  </si>
  <si>
    <t>891530000000215901</t>
  </si>
  <si>
    <t>8900000090000619</t>
  </si>
  <si>
    <t>891530000000216001</t>
  </si>
  <si>
    <t>8900000090000620</t>
  </si>
  <si>
    <t>891530000000216101</t>
  </si>
  <si>
    <t>8900000090000621</t>
  </si>
  <si>
    <t>891530000000216201</t>
  </si>
  <si>
    <t>8900000090000622</t>
  </si>
  <si>
    <t>891530000000216301</t>
  </si>
  <si>
    <t>8900000090000623</t>
  </si>
  <si>
    <t>891530000000216401</t>
  </si>
  <si>
    <t>8900000090000624</t>
  </si>
  <si>
    <t>891530000000216501</t>
  </si>
  <si>
    <t>8900000090000625</t>
  </si>
  <si>
    <t>891530000000216601</t>
  </si>
  <si>
    <t>8900000090000626</t>
  </si>
  <si>
    <t>891530000000216701</t>
  </si>
  <si>
    <t>8900000090000627</t>
  </si>
  <si>
    <t>891530000000216801</t>
  </si>
  <si>
    <t>8900000090000628</t>
  </si>
  <si>
    <t>891530000000216901</t>
  </si>
  <si>
    <t>8900000090000629</t>
  </si>
  <si>
    <t>891530000000217001</t>
  </si>
  <si>
    <t>8900000090000630</t>
  </si>
  <si>
    <t>891530000000217101</t>
  </si>
  <si>
    <t>8900000090000631</t>
  </si>
  <si>
    <t>891530000000217201</t>
  </si>
  <si>
    <t>8900000090000632</t>
  </si>
  <si>
    <t>891530000000217301</t>
  </si>
  <si>
    <t>8900000090000633</t>
  </si>
  <si>
    <t>891530000000217401</t>
  </si>
  <si>
    <t>8900000090000634</t>
  </si>
  <si>
    <t>891530000000217501</t>
  </si>
  <si>
    <t>8900000090000635</t>
  </si>
  <si>
    <t>891530000000217601</t>
  </si>
  <si>
    <t>8900000090000636</t>
  </si>
  <si>
    <t>891530000000217701</t>
  </si>
  <si>
    <t>8900000090000637</t>
  </si>
  <si>
    <t>891530000000217801</t>
  </si>
  <si>
    <t>8900000090000638</t>
  </si>
  <si>
    <t>891530000000217901</t>
  </si>
  <si>
    <t>8900000090000639</t>
  </si>
  <si>
    <t>891530000000218001</t>
  </si>
  <si>
    <t>8900000090000640</t>
  </si>
  <si>
    <t>891530000000218101</t>
  </si>
  <si>
    <t>8900000090000641</t>
  </si>
  <si>
    <t>891530000000218201</t>
  </si>
  <si>
    <t>8900000090000642</t>
  </si>
  <si>
    <t>891530000000218301</t>
  </si>
  <si>
    <t>8900000090000643</t>
  </si>
  <si>
    <t>891530000000218401</t>
  </si>
  <si>
    <t>8900000090000644</t>
  </si>
  <si>
    <t>891530000000218501</t>
  </si>
  <si>
    <t>8900000090000645</t>
  </si>
  <si>
    <t>891530000000218601</t>
  </si>
  <si>
    <t>8900000090000646</t>
  </si>
  <si>
    <t>891530000000218701</t>
  </si>
  <si>
    <t>8900000090000647</t>
  </si>
  <si>
    <t>891530000000218801</t>
  </si>
  <si>
    <t>8900000090000648</t>
  </si>
  <si>
    <t>891530000000218901</t>
  </si>
  <si>
    <t>8900000090000649</t>
  </si>
  <si>
    <t>891530000000219001</t>
  </si>
  <si>
    <t>8900000090000650</t>
  </si>
  <si>
    <t>891530000000219101</t>
  </si>
  <si>
    <t>8915300000002109</t>
  </si>
  <si>
    <t>8915300000002110</t>
  </si>
  <si>
    <t>8915300000002112</t>
  </si>
  <si>
    <t>8915300000002113</t>
  </si>
  <si>
    <t>8915300000002114</t>
  </si>
  <si>
    <t>8915300000002115</t>
  </si>
  <si>
    <t>8915300000002116</t>
  </si>
  <si>
    <t>8915300000002139</t>
  </si>
  <si>
    <t>8915300000002140</t>
  </si>
  <si>
    <t>8915300000002141</t>
  </si>
  <si>
    <t>8915300000002142</t>
  </si>
  <si>
    <t>8915300000002143</t>
  </si>
  <si>
    <t>8915300000002144</t>
  </si>
  <si>
    <t>8915300000002145</t>
  </si>
  <si>
    <t>8915300000002146</t>
  </si>
  <si>
    <t>8915300000002147</t>
  </si>
  <si>
    <t>8915300000002148</t>
  </si>
  <si>
    <t>8915300000002149</t>
  </si>
  <si>
    <t>8915300000002150</t>
  </si>
  <si>
    <t>8915300000002151</t>
  </si>
  <si>
    <t>8915300000002152</t>
  </si>
  <si>
    <t>8915300000002153</t>
  </si>
  <si>
    <t>8915300000002154</t>
  </si>
  <si>
    <t>8915300000002155</t>
  </si>
  <si>
    <t>8915300000002156</t>
  </si>
  <si>
    <t>8915300000002157</t>
  </si>
  <si>
    <t>8915300000002158</t>
  </si>
  <si>
    <t>8915300000002159</t>
  </si>
  <si>
    <t>8915300000002160</t>
  </si>
  <si>
    <t>8915300000002161</t>
  </si>
  <si>
    <t>8915300000002162</t>
  </si>
  <si>
    <t>8915300000002163</t>
  </si>
  <si>
    <t>8915300000002164</t>
  </si>
  <si>
    <t>8915300000002165</t>
  </si>
  <si>
    <t>8915300000002166</t>
  </si>
  <si>
    <t>8915300000002167</t>
  </si>
  <si>
    <t>8915300000002168</t>
  </si>
  <si>
    <t>8915300000002169</t>
  </si>
  <si>
    <t>8915300000002170</t>
  </si>
  <si>
    <t>8915300000002171</t>
  </si>
  <si>
    <t>8915300000002172</t>
  </si>
  <si>
    <t>8915300000002173</t>
  </si>
  <si>
    <t>8915300000002174</t>
  </si>
  <si>
    <t>8915300000002175</t>
  </si>
  <si>
    <t>8915300000002176</t>
  </si>
  <si>
    <t>8915300000002177</t>
  </si>
  <si>
    <t>8915300000002178</t>
  </si>
  <si>
    <t>8915300000002179</t>
  </si>
  <si>
    <t>8915300000002180</t>
  </si>
  <si>
    <t>8915300000002181</t>
  </si>
  <si>
    <t>8915300000002182</t>
  </si>
  <si>
    <t>8915300000002183</t>
  </si>
  <si>
    <t>8915300000002184</t>
  </si>
  <si>
    <t>8915300000002185</t>
  </si>
  <si>
    <t>8915300000002186</t>
  </si>
  <si>
    <t>8915300000002187</t>
  </si>
  <si>
    <t>8915300000002188</t>
  </si>
  <si>
    <t>8915300000002189</t>
  </si>
  <si>
    <t>8915300000002190</t>
  </si>
  <si>
    <t>8915300000002191</t>
  </si>
  <si>
    <t>분해 보상 아이템 이름</t>
    <phoneticPr fontId="2" type="noConversion"/>
  </si>
  <si>
    <t>보상 아이템 ProductID</t>
    <phoneticPr fontId="2" type="noConversion"/>
  </si>
  <si>
    <t>X</t>
    <phoneticPr fontId="2" type="noConversion"/>
  </si>
  <si>
    <t>보상 아이템 ItemID</t>
    <phoneticPr fontId="2" type="noConversion"/>
  </si>
  <si>
    <t>보상 아이템 GoodsID</t>
    <phoneticPr fontId="2" type="noConversion"/>
  </si>
  <si>
    <t>* 탄생석 조각으로는 메르헨 작물을 업그레이드 시킬 수 없다.</t>
    <phoneticPr fontId="2" type="noConversion"/>
  </si>
  <si>
    <t>그달의 씨앗 확률</t>
    <phoneticPr fontId="2" type="noConversion"/>
  </si>
  <si>
    <t>그달의 작물 확률</t>
    <phoneticPr fontId="2" type="noConversion"/>
  </si>
  <si>
    <t>동화 나라 환상 마법 버프 (4단계)</t>
    <phoneticPr fontId="2" type="noConversion"/>
  </si>
  <si>
    <t>행운석</t>
    <phoneticPr fontId="2" type="noConversion"/>
  </si>
  <si>
    <t>총합</t>
    <phoneticPr fontId="2" type="noConversion"/>
  </si>
  <si>
    <t>분해 시 리워드 번호</t>
  </si>
  <si>
    <t>탄생석</t>
    <phoneticPr fontId="2" type="noConversion"/>
  </si>
  <si>
    <t>갤럭시</t>
    <phoneticPr fontId="2" type="noConversion"/>
  </si>
  <si>
    <t>블루오션/몬스터</t>
    <phoneticPr fontId="2" type="noConversion"/>
  </si>
  <si>
    <t>메르헨</t>
    <phoneticPr fontId="2" type="noConversion"/>
  </si>
  <si>
    <t>탄생석 씨앗 분해 보상 랜덤 박스</t>
  </si>
  <si>
    <t>갤럭시 씨앗 분해 보상 랜덤 박스</t>
  </si>
  <si>
    <t>블루오션 씨앗 분해 보상 랜덤 박스</t>
  </si>
  <si>
    <t>메르헨 씨앗 분해 보상 랜덤 박스</t>
  </si>
  <si>
    <t>분해 시 아이템 이름</t>
    <phoneticPr fontId="2" type="noConversion"/>
  </si>
  <si>
    <t>8900000090000557</t>
    <phoneticPr fontId="2" type="noConversion"/>
  </si>
  <si>
    <t>8900000090000558</t>
    <phoneticPr fontId="2" type="noConversion"/>
  </si>
  <si>
    <t>8900000090000559</t>
    <phoneticPr fontId="2" type="noConversion"/>
  </si>
  <si>
    <t>8900000090000560</t>
    <phoneticPr fontId="2" type="noConversion"/>
  </si>
  <si>
    <t>890010000000000101</t>
    <phoneticPr fontId="2" type="noConversion"/>
  </si>
  <si>
    <t>890020000000000101</t>
    <phoneticPr fontId="2" type="noConversion"/>
  </si>
  <si>
    <t>890030000000000101</t>
    <phoneticPr fontId="2" type="noConversion"/>
  </si>
  <si>
    <t>890040000000000101</t>
    <phoneticPr fontId="2" type="noConversion"/>
  </si>
  <si>
    <t>8900100000000001</t>
    <phoneticPr fontId="2" type="noConversion"/>
  </si>
  <si>
    <t>8900200000000001</t>
    <phoneticPr fontId="2" type="noConversion"/>
  </si>
  <si>
    <t>8900300000000001</t>
    <phoneticPr fontId="2" type="noConversion"/>
  </si>
  <si>
    <t>8900400000000001</t>
    <phoneticPr fontId="2" type="noConversion"/>
  </si>
  <si>
    <t>ProductID</t>
    <phoneticPr fontId="2" type="noConversion"/>
  </si>
  <si>
    <t>GoodsID</t>
    <phoneticPr fontId="2" type="noConversion"/>
  </si>
  <si>
    <t>ItemID</t>
    <phoneticPr fontId="2" type="noConversion"/>
  </si>
  <si>
    <t>메르헨</t>
    <phoneticPr fontId="2" type="noConversion"/>
  </si>
  <si>
    <t>씨앗 분해 시 얻는 아이템</t>
    <phoneticPr fontId="2" type="noConversion"/>
  </si>
  <si>
    <t>★★★ %var1님께서 갤럭시 씨앗 분해로 메르헨 씨앗을 2개 획득하셨습니다. ★★★</t>
  </si>
  <si>
    <t>★★★ %var1님께서 메르헨 씨앗 분해로 블루오션/몬스터 씨앗을 5개 획득하셨습니다. ★★★</t>
  </si>
  <si>
    <t>★★★ %var1님께서 블루오션/몬스터 씨앗 분해로 갤럭시 씨앗을 5개 획득하셨습니다. ★★★</t>
  </si>
  <si>
    <t>★★★ %var1님께서 블루오션/몬스터 씨앗 분해로 탄생석 씨앗을 10개 획득하셨습니다. ★★★</t>
  </si>
  <si>
    <t>★★★ %var1님께서 블루오션/몬스터 씨앗 분해로 메르헨 씨앗을 획득하셨습니다. ★★★</t>
  </si>
  <si>
    <t>★★★ %var1님께서 블루오션/몬스터 씨앗 분해로 메르헨 씨앗을 2개 획득하셨습니다. ★★★</t>
  </si>
  <si>
    <t>★★★ %var1님께서 갤럭시 씨앗 분해로 탄생석 씨앗을 5개 획득하셨습니다. ★★★</t>
  </si>
  <si>
    <t>★★★ %var1님께서 갤럭시 씨앗 분해로 탄생석 씨앗을 6개 획득하셨습니다. ★★★</t>
  </si>
  <si>
    <t>★★★ %var1님께서 갤럭시 씨앗 분해로 탄생석 씨앗을 10개 획득하셨습니다. ★★★</t>
  </si>
  <si>
    <t>★★★ %var1님께서 갤럭시 씨앗 분해로 블루오션/몬스터 씨앗을 획득하셨습니다. ★★★</t>
  </si>
  <si>
    <t>★★★ %var1님께서 갤럭시 씨앗 분해로 블루오션/몬스터 씨앗을 2개 획득하셨습니다. ★★★</t>
  </si>
  <si>
    <t>★★★ %var1님께서 갤럭시 씨앗 분해로 메르헨 씨앗을 획득하셨습니다. ★★★</t>
  </si>
  <si>
    <t>★★★ %var1님께서 탄생석 씨앗 분해로 탄생석 씨앗을 5개 획득하셨습니다. ★★★</t>
  </si>
  <si>
    <t>★★★ %var1님께서 탄생석 씨앗 분해로 탄생석 씨앗을 10개 획득하셨습니다. ★★★</t>
  </si>
  <si>
    <t>★★★ %var1님께서 탄생석 씨앗 분해로 갤럭시 씨앗을 획득하셨습니다. ★★★</t>
  </si>
  <si>
    <t>★★★ %var1님께서 탄생석 씨앗 분해로 갤럭시 씨앗을 2개획득하셨습니다. ★★★</t>
  </si>
  <si>
    <t>★★★ %var1님께서 탄생석 씨앗 분해로 블루오션/몬스터 씨앗을 획득하셨습니다. ★★★</t>
  </si>
  <si>
    <t>★★★ %var1님께서 탄생석 씨앗 분해로 블루오션/몬스터 씨앗을 2개 획득하셨습니다. ★★★</t>
  </si>
  <si>
    <t>★★★ %var1님께서 탄생석 씨앗 분해로 메르헨 씨앗을 획득하셨습니다. ★★★</t>
  </si>
  <si>
    <t>★★★ %var1님께서 탄생석 씨앗 분해로 메르헨 씨앗을 2개 획득하셨습니다. ★★★</t>
  </si>
  <si>
    <t>메시지</t>
    <phoneticPr fontId="2" type="noConversion"/>
  </si>
  <si>
    <t>ID</t>
    <phoneticPr fontId="2" type="noConversion"/>
  </si>
  <si>
    <t>메시지 내용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</si>
  <si>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</si>
  <si>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</si>
  <si>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</si>
  <si>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씨앗 분해 시 나오는 메시지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</si>
</sst>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0" tint="-0.249977111117893"/>
      <name val="맑은 고딕"/>
      <family val="2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22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11" borderId="0" xfId="1" applyNumberFormat="1" applyFont="1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11" borderId="1" xfId="1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77" fontId="3" fillId="11" borderId="0" xfId="1" applyNumberFormat="1" applyFont="1" applyFill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10" fontId="3" fillId="11" borderId="0" xfId="1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11" borderId="0" xfId="0" quotePrefix="1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7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58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9" fontId="3" fillId="11" borderId="1" xfId="1" applyFont="1" applyFill="1" applyBorder="1" applyAlignment="1">
      <alignment horizontal="center" vertical="center"/>
    </xf>
    <xf numFmtId="9" fontId="3" fillId="11" borderId="19" xfId="1" applyFont="1" applyFill="1" applyBorder="1" applyAlignment="1">
      <alignment horizontal="center" vertical="center"/>
    </xf>
    <xf numFmtId="9" fontId="3" fillId="11" borderId="5" xfId="1" applyFont="1" applyFill="1" applyBorder="1" applyAlignment="1">
      <alignment horizontal="center" vertical="center"/>
    </xf>
    <xf numFmtId="9" fontId="3" fillId="11" borderId="7" xfId="1" applyFont="1" applyFill="1" applyBorder="1" applyAlignment="1">
      <alignment horizontal="center" vertical="center"/>
    </xf>
    <xf numFmtId="9" fontId="3" fillId="11" borderId="34" xfId="1" applyFont="1" applyFill="1" applyBorder="1" applyAlignment="1">
      <alignment horizontal="center" vertical="center"/>
    </xf>
    <xf numFmtId="9" fontId="3" fillId="11" borderId="35" xfId="1" applyFont="1" applyFill="1" applyBorder="1" applyAlignment="1">
      <alignment horizontal="center" vertical="center"/>
    </xf>
    <xf numFmtId="176" fontId="4" fillId="11" borderId="0" xfId="0" applyNumberFormat="1" applyFont="1" applyFill="1">
      <alignment vertical="center"/>
    </xf>
    <xf numFmtId="10" fontId="4" fillId="11" borderId="0" xfId="0" applyNumberFormat="1" applyFont="1" applyFill="1">
      <alignment vertical="center"/>
    </xf>
    <xf numFmtId="10" fontId="4" fillId="15" borderId="44" xfId="1" applyNumberFormat="1" applyFont="1" applyFill="1" applyBorder="1">
      <alignment vertical="center"/>
    </xf>
    <xf numFmtId="10" fontId="4" fillId="15" borderId="45" xfId="1" applyNumberFormat="1" applyFont="1" applyFill="1" applyBorder="1">
      <alignment vertical="center"/>
    </xf>
    <xf numFmtId="10" fontId="4" fillId="15" borderId="8" xfId="1" applyNumberFormat="1" applyFont="1" applyFill="1" applyBorder="1">
      <alignment vertical="center"/>
    </xf>
    <xf numFmtId="10" fontId="4" fillId="15" borderId="34" xfId="1" applyNumberFormat="1" applyFont="1" applyFill="1" applyBorder="1">
      <alignment vertical="center"/>
    </xf>
    <xf numFmtId="9" fontId="3" fillId="11" borderId="54" xfId="1" applyNumberFormat="1" applyFont="1" applyFill="1" applyBorder="1" applyAlignment="1">
      <alignment horizontal="center" vertical="center"/>
    </xf>
    <xf numFmtId="9" fontId="9" fillId="11" borderId="59" xfId="1" applyNumberFormat="1" applyFont="1" applyFill="1" applyBorder="1" applyAlignment="1">
      <alignment horizontal="center" vertical="center"/>
    </xf>
    <xf numFmtId="9" fontId="9" fillId="11" borderId="0" xfId="1" applyNumberFormat="1" applyFont="1" applyFill="1" applyBorder="1" applyAlignment="1">
      <alignment horizontal="center" vertical="center"/>
    </xf>
    <xf numFmtId="9" fontId="9" fillId="11" borderId="36" xfId="1" applyNumberFormat="1" applyFont="1" applyFill="1" applyBorder="1" applyAlignment="1">
      <alignment horizontal="center" vertical="center"/>
    </xf>
    <xf numFmtId="9" fontId="9" fillId="11" borderId="60" xfId="1" applyNumberFormat="1" applyFont="1" applyFill="1" applyBorder="1" applyAlignment="1">
      <alignment horizontal="center" vertical="center"/>
    </xf>
    <xf numFmtId="9" fontId="9" fillId="11" borderId="38" xfId="1" applyNumberFormat="1" applyFont="1" applyFill="1" applyBorder="1" applyAlignment="1">
      <alignment horizontal="center" vertical="center"/>
    </xf>
    <xf numFmtId="0" fontId="9" fillId="18" borderId="44" xfId="0" applyFont="1" applyFill="1" applyBorder="1" applyAlignment="1">
      <alignment horizontal="center" vertical="center"/>
    </xf>
    <xf numFmtId="0" fontId="9" fillId="18" borderId="45" xfId="0" applyFont="1" applyFill="1" applyBorder="1" applyAlignment="1">
      <alignment horizontal="center" vertical="center"/>
    </xf>
    <xf numFmtId="9" fontId="3" fillId="13" borderId="1" xfId="1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2" xfId="0" applyFont="1" applyFill="1" applyBorder="1" applyAlignment="1">
      <alignment horizontal="center" vertical="center"/>
    </xf>
    <xf numFmtId="9" fontId="9" fillId="13" borderId="1" xfId="1" applyNumberFormat="1" applyFont="1" applyFill="1" applyBorder="1" applyAlignment="1">
      <alignment horizontal="center" vertical="center"/>
    </xf>
    <xf numFmtId="9" fontId="9" fillId="19" borderId="1" xfId="1" applyNumberFormat="1" applyFont="1" applyFill="1" applyBorder="1" applyAlignment="1">
      <alignment horizontal="center" vertical="center"/>
    </xf>
    <xf numFmtId="9" fontId="3" fillId="17" borderId="1" xfId="1" applyNumberFormat="1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9" fontId="9" fillId="16" borderId="4" xfId="1" applyNumberFormat="1" applyFont="1" applyFill="1" applyBorder="1" applyAlignment="1">
      <alignment horizontal="center" vertical="center"/>
    </xf>
    <xf numFmtId="9" fontId="9" fillId="16" borderId="19" xfId="1" applyNumberFormat="1" applyFont="1" applyFill="1" applyBorder="1" applyAlignment="1">
      <alignment horizontal="center" vertical="center"/>
    </xf>
    <xf numFmtId="9" fontId="9" fillId="16" borderId="9" xfId="1" applyNumberFormat="1" applyFont="1" applyFill="1" applyBorder="1" applyAlignment="1">
      <alignment horizontal="center" vertical="center"/>
    </xf>
    <xf numFmtId="9" fontId="9" fillId="16" borderId="5" xfId="1" applyNumberFormat="1" applyFont="1" applyFill="1" applyBorder="1" applyAlignment="1">
      <alignment horizontal="center" vertical="center"/>
    </xf>
    <xf numFmtId="9" fontId="9" fillId="16" borderId="12" xfId="1" applyNumberFormat="1" applyFont="1" applyFill="1" applyBorder="1" applyAlignment="1">
      <alignment horizontal="center" vertical="center"/>
    </xf>
    <xf numFmtId="9" fontId="9" fillId="16" borderId="13" xfId="1" applyNumberFormat="1" applyFont="1" applyFill="1" applyBorder="1" applyAlignment="1">
      <alignment horizontal="center" vertical="center"/>
    </xf>
    <xf numFmtId="9" fontId="9" fillId="16" borderId="14" xfId="1" applyNumberFormat="1" applyFont="1" applyFill="1" applyBorder="1" applyAlignment="1">
      <alignment horizontal="center" vertical="center"/>
    </xf>
    <xf numFmtId="9" fontId="9" fillId="16" borderId="11" xfId="1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9" fontId="9" fillId="16" borderId="6" xfId="1" applyNumberFormat="1" applyFont="1" applyFill="1" applyBorder="1" applyAlignment="1">
      <alignment horizontal="center" vertical="center"/>
    </xf>
    <xf numFmtId="9" fontId="9" fillId="16" borderId="1" xfId="1" applyNumberFormat="1" applyFont="1" applyFill="1" applyBorder="1" applyAlignment="1">
      <alignment horizontal="center" vertical="center"/>
    </xf>
    <xf numFmtId="9" fontId="9" fillId="16" borderId="2" xfId="1" applyNumberFormat="1" applyFont="1" applyFill="1" applyBorder="1" applyAlignment="1">
      <alignment horizontal="center" vertical="center"/>
    </xf>
    <xf numFmtId="9" fontId="9" fillId="16" borderId="7" xfId="1" applyNumberFormat="1" applyFont="1" applyFill="1" applyBorder="1" applyAlignment="1">
      <alignment horizontal="center" vertical="center"/>
    </xf>
    <xf numFmtId="9" fontId="9" fillId="16" borderId="3" xfId="1" applyNumberFormat="1" applyFont="1" applyFill="1" applyBorder="1" applyAlignment="1">
      <alignment horizontal="center" vertical="center"/>
    </xf>
    <xf numFmtId="9" fontId="9" fillId="16" borderId="10" xfId="1" applyNumberFormat="1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9" fontId="9" fillId="16" borderId="8" xfId="1" applyNumberFormat="1" applyFont="1" applyFill="1" applyBorder="1" applyAlignment="1">
      <alignment horizontal="center" vertical="center"/>
    </xf>
    <xf numFmtId="9" fontId="9" fillId="16" borderId="34" xfId="1" applyNumberFormat="1" applyFont="1" applyFill="1" applyBorder="1" applyAlignment="1">
      <alignment horizontal="center" vertical="center"/>
    </xf>
    <xf numFmtId="9" fontId="9" fillId="16" borderId="56" xfId="1" applyNumberFormat="1" applyFont="1" applyFill="1" applyBorder="1" applyAlignment="1">
      <alignment horizontal="center" vertical="center"/>
    </xf>
    <xf numFmtId="9" fontId="9" fillId="16" borderId="35" xfId="1" applyNumberFormat="1" applyFont="1" applyFill="1" applyBorder="1" applyAlignment="1">
      <alignment horizontal="center" vertical="center"/>
    </xf>
    <xf numFmtId="9" fontId="9" fillId="16" borderId="54" xfId="1" applyNumberFormat="1" applyFont="1" applyFill="1" applyBorder="1" applyAlignment="1">
      <alignment horizontal="center" vertical="center"/>
    </xf>
    <xf numFmtId="9" fontId="9" fillId="16" borderId="55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 applyBorder="1" applyAlignment="1">
      <alignment horizontal="center" vertical="center"/>
    </xf>
    <xf numFmtId="10" fontId="9" fillId="5" borderId="0" xfId="0" applyNumberFormat="1" applyFont="1" applyFill="1" applyBorder="1" applyAlignment="1">
      <alignment horizontal="center" vertical="center"/>
    </xf>
    <xf numFmtId="10" fontId="9" fillId="11" borderId="0" xfId="1" applyNumberFormat="1" applyFont="1" applyFill="1">
      <alignment vertical="center"/>
    </xf>
    <xf numFmtId="49" fontId="13" fillId="20" borderId="1" xfId="0" applyNumberFormat="1" applyFont="1" applyFill="1" applyBorder="1" applyAlignment="1">
      <alignment horizontal="center" vertical="center"/>
    </xf>
    <xf numFmtId="49" fontId="14" fillId="20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9" fontId="9" fillId="11" borderId="0" xfId="1" applyFont="1" applyFill="1" applyBorder="1" applyAlignment="1">
      <alignment horizontal="center" vertical="center"/>
    </xf>
    <xf numFmtId="49" fontId="17" fillId="2" borderId="0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9" fillId="11" borderId="2" xfId="0" applyNumberFormat="1" applyFont="1" applyFill="1" applyBorder="1" applyAlignment="1">
      <alignment horizontal="center" vertical="center"/>
    </xf>
    <xf numFmtId="0" fontId="11" fillId="11" borderId="2" xfId="0" applyNumberFormat="1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/>
    </xf>
    <xf numFmtId="10" fontId="9" fillId="11" borderId="3" xfId="1" applyNumberFormat="1" applyFont="1" applyFill="1" applyBorder="1" applyAlignment="1">
      <alignment horizontal="center" vertical="center"/>
    </xf>
    <xf numFmtId="10" fontId="9" fillId="5" borderId="3" xfId="1" applyNumberFormat="1" applyFont="1" applyFill="1" applyBorder="1" applyAlignment="1">
      <alignment horizontal="center" vertical="center"/>
    </xf>
    <xf numFmtId="49" fontId="17" fillId="2" borderId="30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/>
    </xf>
    <xf numFmtId="0" fontId="9" fillId="11" borderId="6" xfId="0" applyNumberFormat="1" applyFont="1" applyFill="1" applyBorder="1" applyAlignment="1">
      <alignment horizontal="center" vertical="center"/>
    </xf>
    <xf numFmtId="49" fontId="11" fillId="11" borderId="6" xfId="0" applyNumberFormat="1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0" fontId="3" fillId="11" borderId="6" xfId="0" applyNumberFormat="1" applyFont="1" applyFill="1" applyBorder="1" applyAlignment="1">
      <alignment horizontal="center" vertical="center"/>
    </xf>
    <xf numFmtId="0" fontId="11" fillId="11" borderId="6" xfId="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5" borderId="8" xfId="0" applyNumberFormat="1" applyFont="1" applyFill="1" applyBorder="1" applyAlignment="1">
      <alignment horizontal="center" vertical="center"/>
    </xf>
    <xf numFmtId="0" fontId="9" fillId="5" borderId="34" xfId="0" applyNumberFormat="1" applyFont="1" applyFill="1" applyBorder="1" applyAlignment="1">
      <alignment horizontal="center" vertical="center"/>
    </xf>
    <xf numFmtId="0" fontId="3" fillId="11" borderId="35" xfId="0" applyNumberFormat="1" applyFont="1" applyFill="1" applyBorder="1" applyAlignment="1">
      <alignment horizontal="center" vertical="center"/>
    </xf>
    <xf numFmtId="49" fontId="14" fillId="20" borderId="2" xfId="0" applyNumberFormat="1" applyFont="1" applyFill="1" applyBorder="1" applyAlignment="1">
      <alignment horizontal="center" vertical="center"/>
    </xf>
    <xf numFmtId="10" fontId="9" fillId="11" borderId="2" xfId="0" applyNumberFormat="1" applyFont="1" applyFill="1" applyBorder="1" applyAlignment="1">
      <alignment horizontal="center" vertical="center"/>
    </xf>
    <xf numFmtId="10" fontId="9" fillId="5" borderId="2" xfId="0" applyNumberFormat="1" applyFont="1" applyFill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/>
    </xf>
    <xf numFmtId="49" fontId="17" fillId="2" borderId="19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10" fontId="9" fillId="11" borderId="6" xfId="1" applyNumberFormat="1" applyFont="1" applyFill="1" applyBorder="1" applyAlignment="1">
      <alignment horizontal="center" vertical="center"/>
    </xf>
    <xf numFmtId="10" fontId="9" fillId="11" borderId="7" xfId="0" applyNumberFormat="1" applyFont="1" applyFill="1" applyBorder="1" applyAlignment="1">
      <alignment horizontal="center" vertical="center"/>
    </xf>
    <xf numFmtId="10" fontId="9" fillId="5" borderId="6" xfId="1" applyNumberFormat="1" applyFont="1" applyFill="1" applyBorder="1" applyAlignment="1">
      <alignment horizontal="center" vertical="center"/>
    </xf>
    <xf numFmtId="10" fontId="9" fillId="5" borderId="7" xfId="0" applyNumberFormat="1" applyFont="1" applyFill="1" applyBorder="1" applyAlignment="1">
      <alignment horizontal="center" vertical="center"/>
    </xf>
    <xf numFmtId="10" fontId="9" fillId="5" borderId="8" xfId="1" applyNumberFormat="1" applyFont="1" applyFill="1" applyBorder="1" applyAlignment="1">
      <alignment horizontal="center" vertical="center"/>
    </xf>
    <xf numFmtId="10" fontId="9" fillId="5" borderId="34" xfId="1" applyNumberFormat="1" applyFont="1" applyFill="1" applyBorder="1" applyAlignment="1">
      <alignment horizontal="center" vertical="center"/>
    </xf>
    <xf numFmtId="10" fontId="9" fillId="5" borderId="35" xfId="0" applyNumberFormat="1" applyFont="1" applyFill="1" applyBorder="1" applyAlignment="1">
      <alignment horizontal="center" vertical="center"/>
    </xf>
    <xf numFmtId="49" fontId="14" fillId="6" borderId="2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10" fontId="9" fillId="11" borderId="7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>
      <alignment vertical="center"/>
    </xf>
    <xf numFmtId="0" fontId="14" fillId="21" borderId="1" xfId="0" applyNumberFormat="1" applyFont="1" applyFill="1" applyBorder="1" applyAlignment="1">
      <alignment horizontal="center" vertical="center"/>
    </xf>
    <xf numFmtId="0" fontId="14" fillId="21" borderId="2" xfId="0" applyNumberFormat="1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9" borderId="46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9" fillId="9" borderId="17" xfId="0" applyFont="1" applyFill="1" applyBorder="1" applyAlignment="1">
      <alignment horizontal="left" vertical="center"/>
    </xf>
    <xf numFmtId="0" fontId="9" fillId="22" borderId="0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9" borderId="46" xfId="0" applyNumberFormat="1" applyFont="1" applyFill="1" applyBorder="1" applyAlignment="1">
      <alignment horizontal="left" vertical="center"/>
    </xf>
    <xf numFmtId="49" fontId="18" fillId="9" borderId="0" xfId="0" applyNumberFormat="1" applyFont="1" applyFill="1" applyBorder="1" applyAlignment="1">
      <alignment horizontal="left" vertical="center"/>
    </xf>
    <xf numFmtId="49" fontId="18" fillId="9" borderId="17" xfId="0" applyNumberFormat="1" applyFont="1" applyFill="1" applyBorder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1" fillId="11" borderId="0" xfId="0" applyFont="1" applyFill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176" fontId="4" fillId="11" borderId="6" xfId="1" applyNumberFormat="1" applyFont="1" applyFill="1" applyBorder="1" applyAlignment="1">
      <alignment horizontal="center" vertical="center"/>
    </xf>
    <xf numFmtId="10" fontId="4" fillId="11" borderId="1" xfId="1" applyNumberFormat="1" applyFont="1" applyFill="1" applyBorder="1" applyAlignment="1">
      <alignment horizontal="center" vertical="center"/>
    </xf>
    <xf numFmtId="10" fontId="6" fillId="11" borderId="1" xfId="1" applyNumberFormat="1" applyFont="1" applyFill="1" applyBorder="1" applyAlignment="1">
      <alignment horizontal="center" vertical="center"/>
    </xf>
    <xf numFmtId="176" fontId="4" fillId="11" borderId="7" xfId="1" applyNumberFormat="1" applyFont="1" applyFill="1" applyBorder="1" applyAlignment="1">
      <alignment horizontal="center" vertical="center"/>
    </xf>
    <xf numFmtId="178" fontId="7" fillId="11" borderId="1" xfId="1" applyNumberFormat="1" applyFont="1" applyFill="1" applyBorder="1" applyAlignment="1">
      <alignment horizontal="center" vertical="center"/>
    </xf>
    <xf numFmtId="2" fontId="4" fillId="11" borderId="1" xfId="1" applyNumberFormat="1" applyFont="1" applyFill="1" applyBorder="1" applyAlignment="1">
      <alignment horizontal="center" vertical="center"/>
    </xf>
    <xf numFmtId="2" fontId="7" fillId="11" borderId="1" xfId="1" applyNumberFormat="1" applyFont="1" applyFill="1" applyBorder="1" applyAlignment="1">
      <alignment horizontal="center" vertical="center"/>
    </xf>
    <xf numFmtId="10" fontId="4" fillId="11" borderId="6" xfId="1" applyNumberFormat="1" applyFont="1" applyFill="1" applyBorder="1" applyAlignment="1">
      <alignment horizontal="center" vertical="center"/>
    </xf>
    <xf numFmtId="10" fontId="4" fillId="15" borderId="6" xfId="1" applyNumberFormat="1" applyFont="1" applyFill="1" applyBorder="1" applyAlignment="1">
      <alignment horizontal="center" vertical="center"/>
    </xf>
    <xf numFmtId="10" fontId="4" fillId="15" borderId="1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9" fontId="3" fillId="5" borderId="1" xfId="1" applyNumberFormat="1" applyFont="1" applyFill="1" applyBorder="1" applyAlignment="1">
      <alignment horizontal="center" vertical="center"/>
    </xf>
    <xf numFmtId="9" fontId="9" fillId="3" borderId="2" xfId="1" applyNumberFormat="1" applyFont="1" applyFill="1" applyBorder="1" applyAlignment="1">
      <alignment horizontal="center" vertical="center"/>
    </xf>
    <xf numFmtId="9" fontId="9" fillId="3" borderId="3" xfId="1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  <fill>
        <patternFill>
          <bgColor theme="0" tint="-0.3499862666707357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R16" sqref="R16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2" t="s">
        <v>19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6"/>
      <c r="O2" s="83"/>
      <c r="P2" s="83"/>
      <c r="Q2" s="83"/>
    </row>
    <row r="3" spans="1:17" x14ac:dyDescent="0.3">
      <c r="A3" s="403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4"/>
      <c r="P3" s="84"/>
      <c r="Q3" s="84"/>
    </row>
    <row r="4" spans="1:17" ht="12" thickBot="1" x14ac:dyDescent="0.35">
      <c r="A4" s="403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5"/>
      <c r="P4" s="85"/>
      <c r="Q4" s="84"/>
    </row>
    <row r="5" spans="1:17" x14ac:dyDescent="0.3">
      <c r="A5" s="403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4"/>
      <c r="P5" s="84"/>
      <c r="Q5" s="84"/>
    </row>
    <row r="6" spans="1:17" ht="12" thickBot="1" x14ac:dyDescent="0.35">
      <c r="A6" s="403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5"/>
      <c r="P6" s="85"/>
      <c r="Q6" s="85"/>
    </row>
    <row r="7" spans="1:17" ht="12" thickTop="1" x14ac:dyDescent="0.3">
      <c r="A7" s="404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7"/>
      <c r="O7" s="84"/>
      <c r="P7" s="84"/>
      <c r="Q7" s="84"/>
    </row>
    <row r="8" spans="1:17" ht="12" thickBot="1" x14ac:dyDescent="0.35">
      <c r="A8" s="404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88"/>
      <c r="O8" s="85"/>
      <c r="P8" s="85"/>
      <c r="Q8" s="85"/>
    </row>
    <row r="9" spans="1:17" x14ac:dyDescent="0.3">
      <c r="A9" s="404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4"/>
      <c r="P9" s="84"/>
      <c r="Q9" s="84"/>
    </row>
    <row r="10" spans="1:17" ht="12" thickBot="1" x14ac:dyDescent="0.35">
      <c r="A10" s="404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5"/>
      <c r="P10" s="85"/>
      <c r="Q10" s="85"/>
    </row>
    <row r="11" spans="1:17" x14ac:dyDescent="0.3">
      <c r="A11" s="404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4"/>
      <c r="P11" s="84"/>
      <c r="Q11" s="84"/>
    </row>
    <row r="12" spans="1:17" ht="12" thickBot="1" x14ac:dyDescent="0.35">
      <c r="A12" s="404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5"/>
      <c r="P12" s="85"/>
      <c r="Q12" s="85"/>
    </row>
    <row r="13" spans="1:17" ht="12.75" thickTop="1" thickBot="1" x14ac:dyDescent="0.35">
      <c r="A13" s="16"/>
      <c r="B13" s="82" t="s">
        <v>37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6"/>
      <c r="O13" s="83"/>
      <c r="P13" s="83"/>
      <c r="Q13" s="83"/>
    </row>
    <row r="14" spans="1:17" x14ac:dyDescent="0.3">
      <c r="A14" s="403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4"/>
      <c r="P14" s="84"/>
      <c r="Q14" s="84"/>
    </row>
    <row r="15" spans="1:17" ht="12" thickBot="1" x14ac:dyDescent="0.35">
      <c r="A15" s="403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5"/>
      <c r="P15" s="85"/>
      <c r="Q15" s="84"/>
    </row>
    <row r="16" spans="1:17" x14ac:dyDescent="0.3">
      <c r="A16" s="403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4"/>
      <c r="P16" s="84"/>
      <c r="Q16" s="84"/>
    </row>
    <row r="17" spans="1:21" ht="12" thickBot="1" x14ac:dyDescent="0.35">
      <c r="A17" s="403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5"/>
      <c r="P17" s="85"/>
      <c r="Q17" s="85"/>
    </row>
    <row r="18" spans="1:21" ht="12" thickTop="1" x14ac:dyDescent="0.3">
      <c r="A18" s="404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7"/>
      <c r="O18" s="84"/>
      <c r="P18" s="84"/>
      <c r="Q18" s="84"/>
    </row>
    <row r="19" spans="1:21" ht="12" thickBot="1" x14ac:dyDescent="0.35">
      <c r="A19" s="404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88"/>
      <c r="O19" s="85"/>
      <c r="P19" s="85"/>
      <c r="Q19" s="85"/>
    </row>
    <row r="20" spans="1:21" x14ac:dyDescent="0.3">
      <c r="A20" s="404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4"/>
      <c r="P20" s="84"/>
      <c r="Q20" s="84"/>
    </row>
    <row r="21" spans="1:21" ht="12" thickBot="1" x14ac:dyDescent="0.35">
      <c r="A21" s="404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5"/>
      <c r="P21" s="85"/>
      <c r="Q21" s="85"/>
    </row>
    <row r="22" spans="1:21" x14ac:dyDescent="0.3">
      <c r="A22" s="404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4"/>
      <c r="P22" s="84"/>
      <c r="Q22" s="84"/>
    </row>
    <row r="23" spans="1:21" ht="12" thickBot="1" x14ac:dyDescent="0.35">
      <c r="A23" s="404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5"/>
      <c r="P23" s="85"/>
      <c r="Q23" s="85"/>
    </row>
    <row r="24" spans="1:21" ht="12.75" thickTop="1" thickBot="1" x14ac:dyDescent="0.35">
      <c r="A24" s="16"/>
      <c r="B24" s="82" t="s">
        <v>40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6"/>
      <c r="O24" s="83"/>
      <c r="P24" s="83"/>
      <c r="Q24" s="83"/>
    </row>
    <row r="25" spans="1:21" x14ac:dyDescent="0.3">
      <c r="A25" s="403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4"/>
      <c r="P25" s="84"/>
      <c r="Q25" s="84"/>
    </row>
    <row r="26" spans="1:21" ht="12" thickBot="1" x14ac:dyDescent="0.35">
      <c r="A26" s="403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5"/>
      <c r="P26" s="85"/>
      <c r="Q26" s="84"/>
      <c r="T26" s="78"/>
      <c r="U26" s="79"/>
    </row>
    <row r="27" spans="1:21" x14ac:dyDescent="0.3">
      <c r="A27" s="403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4"/>
      <c r="P27" s="84"/>
      <c r="Q27" s="84"/>
      <c r="U27" s="79"/>
    </row>
    <row r="28" spans="1:21" ht="12" thickBot="1" x14ac:dyDescent="0.35">
      <c r="A28" s="403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5"/>
      <c r="P28" s="85"/>
      <c r="Q28" s="85"/>
      <c r="T28" s="78"/>
      <c r="U28" s="80"/>
    </row>
    <row r="29" spans="1:21" ht="12" thickTop="1" x14ac:dyDescent="0.3">
      <c r="A29" s="404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7"/>
      <c r="O29" s="84"/>
      <c r="P29" s="84"/>
      <c r="Q29" s="84"/>
      <c r="U29" s="80"/>
    </row>
    <row r="30" spans="1:21" ht="12" thickBot="1" x14ac:dyDescent="0.35">
      <c r="A30" s="404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88"/>
      <c r="O30" s="85"/>
      <c r="P30" s="85"/>
      <c r="Q30" s="85"/>
      <c r="T30" s="78"/>
      <c r="U30" s="80"/>
    </row>
    <row r="31" spans="1:21" x14ac:dyDescent="0.3">
      <c r="A31" s="404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4"/>
      <c r="P31" s="84"/>
      <c r="Q31" s="84"/>
      <c r="U31" s="80"/>
    </row>
    <row r="32" spans="1:21" ht="12" thickBot="1" x14ac:dyDescent="0.35">
      <c r="A32" s="404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5"/>
      <c r="P32" s="85"/>
      <c r="Q32" s="85"/>
      <c r="T32" s="78"/>
      <c r="U32" s="80"/>
    </row>
    <row r="33" spans="1:24" x14ac:dyDescent="0.3">
      <c r="A33" s="404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4"/>
      <c r="P33" s="84"/>
      <c r="Q33" s="84"/>
      <c r="U33" s="80"/>
    </row>
    <row r="34" spans="1:24" ht="12" thickBot="1" x14ac:dyDescent="0.35">
      <c r="A34" s="404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5"/>
      <c r="P34" s="85"/>
      <c r="Q34" s="85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2" t="s">
        <v>41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3"/>
      <c r="P35" s="83"/>
      <c r="Q35" s="83"/>
    </row>
    <row r="36" spans="1:24" x14ac:dyDescent="0.3">
      <c r="A36" s="403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4"/>
      <c r="P36" s="84"/>
      <c r="Q36" s="84"/>
    </row>
    <row r="37" spans="1:24" ht="12" thickBot="1" x14ac:dyDescent="0.35">
      <c r="A37" s="403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5"/>
      <c r="P37" s="85"/>
      <c r="Q37" s="84"/>
      <c r="T37" s="78"/>
    </row>
    <row r="38" spans="1:24" x14ac:dyDescent="0.3">
      <c r="A38" s="403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4"/>
      <c r="P38" s="84"/>
      <c r="Q38" s="84"/>
    </row>
    <row r="39" spans="1:24" ht="12" thickBot="1" x14ac:dyDescent="0.35">
      <c r="A39" s="403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5"/>
      <c r="P39" s="85"/>
      <c r="Q39" s="85"/>
      <c r="T39" s="78"/>
    </row>
    <row r="40" spans="1:24" ht="12" thickTop="1" x14ac:dyDescent="0.3">
      <c r="A40" s="404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7"/>
      <c r="O40" s="84"/>
      <c r="P40" s="84"/>
      <c r="Q40" s="84"/>
    </row>
    <row r="41" spans="1:24" ht="12" thickBot="1" x14ac:dyDescent="0.35">
      <c r="A41" s="404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88"/>
      <c r="O41" s="85"/>
      <c r="P41" s="85"/>
      <c r="Q41" s="85"/>
      <c r="T41" s="78"/>
    </row>
    <row r="42" spans="1:24" x14ac:dyDescent="0.3">
      <c r="A42" s="404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4"/>
      <c r="P42" s="84"/>
      <c r="Q42" s="84"/>
    </row>
    <row r="43" spans="1:24" ht="12" thickBot="1" x14ac:dyDescent="0.35">
      <c r="A43" s="404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5"/>
      <c r="P43" s="85"/>
      <c r="Q43" s="85"/>
      <c r="T43" s="78"/>
    </row>
    <row r="44" spans="1:24" x14ac:dyDescent="0.3">
      <c r="A44" s="404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4"/>
      <c r="P44" s="84"/>
      <c r="Q44" s="84"/>
    </row>
    <row r="45" spans="1:24" ht="12" thickBot="1" x14ac:dyDescent="0.35">
      <c r="A45" s="404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5"/>
      <c r="P45" s="85"/>
      <c r="Q45" s="85"/>
      <c r="T45" s="78"/>
    </row>
    <row r="46" spans="1:24" ht="12.75" thickTop="1" thickBot="1" x14ac:dyDescent="0.35">
      <c r="A46" s="16"/>
      <c r="B46" s="82" t="s">
        <v>38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6"/>
      <c r="O46" s="83"/>
      <c r="P46" s="83"/>
      <c r="Q46" s="83"/>
    </row>
    <row r="47" spans="1:24" x14ac:dyDescent="0.3">
      <c r="A47" s="403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4"/>
      <c r="P47" s="84"/>
      <c r="Q47" s="84"/>
    </row>
    <row r="48" spans="1:24" ht="12" thickBot="1" x14ac:dyDescent="0.35">
      <c r="A48" s="403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5"/>
      <c r="P48" s="85"/>
      <c r="Q48" s="84"/>
    </row>
    <row r="49" spans="1:17" x14ac:dyDescent="0.3">
      <c r="A49" s="403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4"/>
      <c r="P49" s="84"/>
      <c r="Q49" s="84"/>
    </row>
    <row r="50" spans="1:17" ht="12" thickBot="1" x14ac:dyDescent="0.35">
      <c r="A50" s="403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5"/>
      <c r="P50" s="85"/>
      <c r="Q50" s="85"/>
    </row>
    <row r="51" spans="1:17" ht="12" thickTop="1" x14ac:dyDescent="0.3">
      <c r="A51" s="404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7"/>
      <c r="O51" s="84"/>
      <c r="P51" s="84"/>
      <c r="Q51" s="84"/>
    </row>
    <row r="52" spans="1:17" ht="12" thickBot="1" x14ac:dyDescent="0.35">
      <c r="A52" s="404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88"/>
      <c r="O52" s="85"/>
      <c r="P52" s="85"/>
      <c r="Q52" s="85"/>
    </row>
    <row r="53" spans="1:17" x14ac:dyDescent="0.3">
      <c r="A53" s="404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4"/>
      <c r="P53" s="84"/>
      <c r="Q53" s="84"/>
    </row>
    <row r="54" spans="1:17" ht="12" thickBot="1" x14ac:dyDescent="0.35">
      <c r="A54" s="404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5"/>
      <c r="P54" s="85"/>
      <c r="Q54" s="85"/>
    </row>
    <row r="55" spans="1:17" x14ac:dyDescent="0.3">
      <c r="A55" s="404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4"/>
      <c r="P55" s="84"/>
      <c r="Q55" s="84"/>
    </row>
    <row r="56" spans="1:17" ht="12" thickBot="1" x14ac:dyDescent="0.35">
      <c r="A56" s="404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5"/>
      <c r="P56" s="85"/>
      <c r="Q56" s="8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0.26656671513434776</v>
      </c>
      <c r="J2" s="65">
        <f t="shared" si="0"/>
        <v>0.19992503635076087</v>
      </c>
      <c r="K2" s="65">
        <f t="shared" si="0"/>
        <v>5.3313343026869554E-2</v>
      </c>
      <c r="L2" s="65">
        <f t="shared" si="0"/>
        <v>6.6641678783586941E-2</v>
      </c>
      <c r="M2" s="65">
        <f t="shared" si="0"/>
        <v>6.9235605284060822E-2</v>
      </c>
      <c r="N2" s="65">
        <f t="shared" si="0"/>
        <v>0.10385340792609123</v>
      </c>
      <c r="O2" s="65">
        <f t="shared" si="0"/>
        <v>0</v>
      </c>
      <c r="P2" s="65">
        <f t="shared" si="0"/>
        <v>5.7696337736717354E-2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1.4672321242424347</v>
      </c>
      <c r="AC2" s="1">
        <f>AD2-AB2</f>
        <v>0.14922909597841705</v>
      </c>
      <c r="AD2" s="1">
        <f>J40</f>
        <v>1.6164612202208517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1.3328335756717389</v>
      </c>
      <c r="J7" s="77">
        <f>K40</f>
        <v>1.3328335756717389</v>
      </c>
      <c r="K7" s="77">
        <f>K40</f>
        <v>1.3328335756717389</v>
      </c>
      <c r="L7" s="77">
        <f>K40</f>
        <v>1.3328335756717389</v>
      </c>
      <c r="M7" s="77">
        <f>L40</f>
        <v>1.153926754734347</v>
      </c>
      <c r="N7" s="77">
        <f>L40</f>
        <v>1.153926754734347</v>
      </c>
      <c r="O7" s="77">
        <f>L40</f>
        <v>1.153926754734347</v>
      </c>
      <c r="P7" s="77">
        <f>L40</f>
        <v>1.153926754734347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0.23078535094686942</v>
      </c>
      <c r="J10" s="68">
        <f t="shared" si="2"/>
        <v>0.24232461849421291</v>
      </c>
      <c r="K10" s="68">
        <f t="shared" si="2"/>
        <v>0.18462828075749552</v>
      </c>
      <c r="L10" s="68">
        <f t="shared" si="2"/>
        <v>5.7696337736717354E-2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1.6164612202208516E-2</v>
      </c>
      <c r="W10" s="68">
        <f t="shared" si="2"/>
        <v>3.2329224404417031E-2</v>
      </c>
      <c r="X10" s="68"/>
      <c r="Y10" s="63"/>
      <c r="Z10" s="63"/>
      <c r="AA10" s="63"/>
      <c r="AB10" s="1">
        <f>SUM(I10:X10)</f>
        <v>1.3139284245419207</v>
      </c>
      <c r="AC10" s="1">
        <f>AD10-AB10</f>
        <v>1.8905151129818165E-2</v>
      </c>
      <c r="AD10" s="1">
        <f>K40</f>
        <v>1.3328335756717389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5.847410140086744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1.153926754734347</v>
      </c>
      <c r="J15" s="77">
        <f>L40</f>
        <v>1.153926754734347</v>
      </c>
      <c r="K15" s="77">
        <f>L40</f>
        <v>1.153926754734347</v>
      </c>
      <c r="L15" s="77">
        <f>L40</f>
        <v>1.153926754734347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1.6164612202208517</v>
      </c>
      <c r="W15" s="77">
        <f>J40</f>
        <v>1.6164612202208517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1.3328335756717389E-2</v>
      </c>
      <c r="S20" s="65">
        <f t="shared" ref="S20:U20" si="5">S23*S25*S22</f>
        <v>2.6656671513434777E-2</v>
      </c>
      <c r="T20" s="65">
        <f t="shared" si="5"/>
        <v>1.6164612202208516E-2</v>
      </c>
      <c r="U20" s="65">
        <f t="shared" si="5"/>
        <v>1.6164612202208516E-2</v>
      </c>
      <c r="AB20" s="1">
        <f>SUM(I20:X20)</f>
        <v>1.0623142316745695</v>
      </c>
      <c r="AC20" s="1">
        <f>AD20-AB20</f>
        <v>9.1612523059777518E-2</v>
      </c>
      <c r="AD20" s="1">
        <f>L40</f>
        <v>1.153926754734347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1.3328335756717389</v>
      </c>
      <c r="S25" s="77">
        <f>K40</f>
        <v>1.3328335756717389</v>
      </c>
      <c r="T25" s="77">
        <f>J40</f>
        <v>1.6164612202208517</v>
      </c>
      <c r="U25" s="77">
        <f>J40</f>
        <v>1.6164612202208517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1.153926754734347E-2</v>
      </c>
      <c r="O30" s="65">
        <f t="shared" si="7"/>
        <v>2.307853509468694E-2</v>
      </c>
      <c r="P30" s="65">
        <f t="shared" si="7"/>
        <v>1.3328335756717389E-2</v>
      </c>
      <c r="Q30" s="65">
        <f t="shared" si="7"/>
        <v>2.6656671513434777E-2</v>
      </c>
      <c r="R30" s="65">
        <f t="shared" si="7"/>
        <v>1.6164612202208516E-2</v>
      </c>
      <c r="S30" s="65">
        <f t="shared" si="7"/>
        <v>3.2329224404417031E-2</v>
      </c>
      <c r="AB30" s="1">
        <f>SUM(I30:X30)</f>
        <v>0.43309664651880814</v>
      </c>
      <c r="AC30" s="1">
        <f>1-'씨앗 분해 확률_첫달제외'!AB30</f>
        <v>0.56690335348119181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1.153926754734347</v>
      </c>
      <c r="O35" s="77">
        <f>L40</f>
        <v>1.153926754734347</v>
      </c>
      <c r="P35" s="77">
        <f>K40</f>
        <v>1.3328335756717389</v>
      </c>
      <c r="Q35" s="77">
        <f>K40</f>
        <v>1.3328335756717389</v>
      </c>
      <c r="R35" s="77">
        <f>J40</f>
        <v>1.6164612202208517</v>
      </c>
      <c r="S35" s="77">
        <f>J40</f>
        <v>1.6164612202208517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5.847410140086744</v>
      </c>
      <c r="D40" s="1">
        <f>'Markov''s Chain'!W37</f>
        <v>8.6344673231871081</v>
      </c>
      <c r="E40" s="1">
        <f>'Markov''s Chain'!W46</f>
        <v>10.471886242933016</v>
      </c>
      <c r="F40" s="1">
        <f>'Markov''s Chain'!W55</f>
        <v>12.095465789255663</v>
      </c>
      <c r="G40" s="1">
        <f>'Markov''s Chain'!W64</f>
        <v>13.957281585196103</v>
      </c>
      <c r="I40" s="65">
        <f>$G40/C40</f>
        <v>2.3869168145932469</v>
      </c>
      <c r="J40" s="65">
        <f t="shared" ref="J40:M42" si="9">$G40/D40</f>
        <v>1.6164612202208517</v>
      </c>
      <c r="K40" s="65">
        <f t="shared" si="9"/>
        <v>1.3328335756717389</v>
      </c>
      <c r="L40" s="65">
        <f t="shared" si="9"/>
        <v>1.153926754734347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5.8327932598833439</v>
      </c>
      <c r="D41" s="1">
        <f>'Markov''s Chain'!W38</f>
        <v>8.6168307967770801</v>
      </c>
      <c r="E41" s="1">
        <f>'Markov''s Chain'!W47</f>
        <v>10.450573924961457</v>
      </c>
      <c r="F41" s="1">
        <f>'Markov''s Chain'!W56</f>
        <v>12.072291723378823</v>
      </c>
      <c r="G41" s="1">
        <f>'Markov''s Chain'!W65</f>
        <v>14.083353803324325</v>
      </c>
      <c r="I41" s="65">
        <f t="shared" ref="I41:I42" si="10">$G41/C41</f>
        <v>2.4145127687254928</v>
      </c>
      <c r="J41" s="65">
        <f t="shared" si="9"/>
        <v>1.6344006439805998</v>
      </c>
      <c r="K41" s="65">
        <f t="shared" si="9"/>
        <v>1.3476153467213778</v>
      </c>
      <c r="L41" s="65">
        <f t="shared" si="9"/>
        <v>1.1665849472516425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U55" sqref="U55"/>
    </sheetView>
  </sheetViews>
  <sheetFormatPr defaultRowHeight="11.25" x14ac:dyDescent="0.3"/>
  <cols>
    <col min="1" max="1" width="2.625" style="136" customWidth="1"/>
    <col min="2" max="2" width="8.875" style="136" bestFit="1" customWidth="1"/>
    <col min="3" max="4" width="12.375" style="136" bestFit="1" customWidth="1"/>
    <col min="5" max="5" width="6.625" style="136" bestFit="1" customWidth="1"/>
    <col min="6" max="6" width="23.25" style="136" bestFit="1" customWidth="1"/>
    <col min="7" max="7" width="5.625" style="136" bestFit="1" customWidth="1"/>
    <col min="8" max="8" width="5.875" style="136" bestFit="1" customWidth="1"/>
    <col min="9" max="9" width="6.125" style="136" hidden="1" customWidth="1"/>
    <col min="10" max="11" width="9.75" style="136" hidden="1" customWidth="1"/>
    <col min="12" max="12" width="5.5" style="136" hidden="1" customWidth="1"/>
    <col min="13" max="13" width="6" style="136" hidden="1" customWidth="1"/>
    <col min="14" max="14" width="5.5" style="136" hidden="1" customWidth="1"/>
    <col min="15" max="15" width="7.25" style="136" hidden="1" customWidth="1"/>
    <col min="16" max="16" width="10.625" style="136" hidden="1" customWidth="1"/>
    <col min="17" max="17" width="2.625" style="136" customWidth="1"/>
    <col min="18" max="20" width="9" style="136" hidden="1" customWidth="1"/>
    <col min="21" max="16384" width="9" style="136"/>
  </cols>
  <sheetData>
    <row r="1" spans="1:20" ht="12" thickBot="1" x14ac:dyDescent="0.35"/>
    <row r="2" spans="1:20" ht="12" thickBot="1" x14ac:dyDescent="0.35">
      <c r="A2" s="134"/>
      <c r="B2" s="134"/>
      <c r="C2" s="408" t="s">
        <v>19</v>
      </c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10"/>
    </row>
    <row r="3" spans="1:20" ht="12" thickBot="1" x14ac:dyDescent="0.35">
      <c r="A3" s="135"/>
      <c r="B3" s="166"/>
      <c r="C3" s="383" t="s">
        <v>741</v>
      </c>
      <c r="D3" s="384" t="s">
        <v>742</v>
      </c>
      <c r="E3" s="384" t="s">
        <v>15</v>
      </c>
      <c r="F3" s="384" t="s">
        <v>743</v>
      </c>
      <c r="G3" s="385" t="s">
        <v>744</v>
      </c>
      <c r="H3" s="383" t="s">
        <v>745</v>
      </c>
      <c r="I3" s="386" t="s">
        <v>21</v>
      </c>
      <c r="J3" s="387" t="s">
        <v>24</v>
      </c>
      <c r="K3" s="387" t="s">
        <v>25</v>
      </c>
      <c r="L3" s="388" t="s">
        <v>26</v>
      </c>
      <c r="M3" s="389" t="s">
        <v>27</v>
      </c>
      <c r="N3" s="387" t="s">
        <v>28</v>
      </c>
      <c r="O3" s="387" t="s">
        <v>29</v>
      </c>
      <c r="P3" s="390" t="s">
        <v>54</v>
      </c>
    </row>
    <row r="4" spans="1:20" x14ac:dyDescent="0.3">
      <c r="A4" s="135"/>
      <c r="B4" s="167" t="s">
        <v>135</v>
      </c>
      <c r="C4" s="391">
        <v>0.25</v>
      </c>
      <c r="D4" s="392">
        <v>0.02</v>
      </c>
      <c r="E4" s="392">
        <v>0</v>
      </c>
      <c r="F4" s="392">
        <v>0.03</v>
      </c>
      <c r="G4" s="392">
        <v>1.4999999999999999E-2</v>
      </c>
      <c r="H4" s="393">
        <f t="shared" ref="H4:H10" si="0">SUM(C4,D4,F4,G4)</f>
        <v>0.31500000000000006</v>
      </c>
      <c r="I4" s="393">
        <f t="shared" ref="I4:I10" si="1">SUM(C4,E4,F4,G4)</f>
        <v>0.29500000000000004</v>
      </c>
      <c r="J4" s="393"/>
      <c r="K4" s="393"/>
      <c r="L4" s="393"/>
      <c r="M4" s="393"/>
      <c r="N4" s="393"/>
      <c r="O4" s="393"/>
      <c r="P4" s="394">
        <f>'작물 업그레이드 가데이터 확률'!B4</f>
        <v>0.31100700000000009</v>
      </c>
      <c r="R4" s="136" t="s">
        <v>42</v>
      </c>
      <c r="S4" s="136" t="s">
        <v>47</v>
      </c>
    </row>
    <row r="5" spans="1:20" x14ac:dyDescent="0.3">
      <c r="A5" s="135"/>
      <c r="B5" s="168" t="s">
        <v>136</v>
      </c>
      <c r="C5" s="391">
        <v>0.15</v>
      </c>
      <c r="D5" s="392">
        <v>0.02</v>
      </c>
      <c r="E5" s="392">
        <v>0</v>
      </c>
      <c r="F5" s="392">
        <v>0.03</v>
      </c>
      <c r="G5" s="392">
        <v>1.4999999999999999E-2</v>
      </c>
      <c r="H5" s="392">
        <f t="shared" si="0"/>
        <v>0.21499999999999997</v>
      </c>
      <c r="I5" s="393">
        <f t="shared" si="1"/>
        <v>0.19500000000000001</v>
      </c>
      <c r="J5" s="395">
        <f t="shared" ref="J5:K8" si="2">H4/H5</f>
        <v>1.4651162790697678</v>
      </c>
      <c r="K5" s="396">
        <f t="shared" si="2"/>
        <v>1.512820512820513</v>
      </c>
      <c r="L5" s="396"/>
      <c r="M5" s="396"/>
      <c r="N5" s="396"/>
      <c r="O5" s="396"/>
      <c r="P5" s="394">
        <f>'작물 업그레이드 가데이터 확률'!B6</f>
        <v>0.18573800000000007</v>
      </c>
      <c r="S5" s="136" t="s">
        <v>48</v>
      </c>
    </row>
    <row r="6" spans="1:20" x14ac:dyDescent="0.3">
      <c r="A6" s="135"/>
      <c r="B6" s="168" t="s">
        <v>137</v>
      </c>
      <c r="C6" s="391">
        <v>0.1</v>
      </c>
      <c r="D6" s="392">
        <v>0.02</v>
      </c>
      <c r="E6" s="392">
        <v>0</v>
      </c>
      <c r="F6" s="392">
        <v>0.03</v>
      </c>
      <c r="G6" s="392">
        <v>1.4999999999999999E-2</v>
      </c>
      <c r="H6" s="392">
        <f t="shared" si="0"/>
        <v>0.16500000000000004</v>
      </c>
      <c r="I6" s="392">
        <f t="shared" si="1"/>
        <v>0.14500000000000002</v>
      </c>
      <c r="J6" s="395">
        <f t="shared" si="2"/>
        <v>1.3030303030303025</v>
      </c>
      <c r="K6" s="396">
        <f t="shared" si="2"/>
        <v>1.3448275862068964</v>
      </c>
      <c r="L6" s="397">
        <f t="shared" ref="L6:M8" si="3">H4/H6</f>
        <v>1.9090909090909089</v>
      </c>
      <c r="M6" s="396">
        <f t="shared" si="3"/>
        <v>2.0344827586206895</v>
      </c>
      <c r="N6" s="396"/>
      <c r="O6" s="396"/>
      <c r="P6" s="394">
        <f>'작물 업그레이드 가데이터 확률'!B8</f>
        <v>0.11417000000000005</v>
      </c>
      <c r="S6" s="136" t="s">
        <v>49</v>
      </c>
    </row>
    <row r="7" spans="1:20" x14ac:dyDescent="0.3">
      <c r="A7" s="135"/>
      <c r="B7" s="168" t="s">
        <v>138</v>
      </c>
      <c r="C7" s="391">
        <v>7.0000000000000007E-2</v>
      </c>
      <c r="D7" s="392">
        <v>0.02</v>
      </c>
      <c r="E7" s="392">
        <v>0</v>
      </c>
      <c r="F7" s="392">
        <v>0.03</v>
      </c>
      <c r="G7" s="392">
        <v>1.4999999999999999E-2</v>
      </c>
      <c r="H7" s="392">
        <f t="shared" si="0"/>
        <v>0.13500000000000001</v>
      </c>
      <c r="I7" s="392">
        <f t="shared" si="1"/>
        <v>0.115</v>
      </c>
      <c r="J7" s="395">
        <f t="shared" si="2"/>
        <v>1.2222222222222223</v>
      </c>
      <c r="K7" s="396">
        <f t="shared" si="2"/>
        <v>1.2608695652173914</v>
      </c>
      <c r="L7" s="397">
        <f t="shared" si="3"/>
        <v>1.5925925925925923</v>
      </c>
      <c r="M7" s="396">
        <f t="shared" si="3"/>
        <v>1.6956521739130435</v>
      </c>
      <c r="N7" s="397">
        <f>H4/H7</f>
        <v>2.3333333333333335</v>
      </c>
      <c r="O7" s="396">
        <f>I4/I7</f>
        <v>2.5652173913043481</v>
      </c>
      <c r="P7" s="394">
        <f>'작물 업그레이드 가데이터 확률'!B10</f>
        <v>7.290000000000002E-2</v>
      </c>
      <c r="S7" s="136" t="s">
        <v>50</v>
      </c>
    </row>
    <row r="8" spans="1:20" x14ac:dyDescent="0.3">
      <c r="A8" s="135"/>
      <c r="B8" s="169" t="s">
        <v>139</v>
      </c>
      <c r="C8" s="398">
        <v>0.05</v>
      </c>
      <c r="D8" s="392">
        <v>0.02</v>
      </c>
      <c r="E8" s="392">
        <v>0</v>
      </c>
      <c r="F8" s="392">
        <v>0.03</v>
      </c>
      <c r="G8" s="392">
        <v>1.4999999999999999E-2</v>
      </c>
      <c r="H8" s="392">
        <f t="shared" si="0"/>
        <v>0.115</v>
      </c>
      <c r="I8" s="392">
        <f t="shared" si="1"/>
        <v>9.5000000000000001E-2</v>
      </c>
      <c r="J8" s="395">
        <f t="shared" si="2"/>
        <v>1.173913043478261</v>
      </c>
      <c r="K8" s="396">
        <f t="shared" si="2"/>
        <v>1.2105263157894737</v>
      </c>
      <c r="L8" s="397">
        <f t="shared" si="3"/>
        <v>1.4347826086956523</v>
      </c>
      <c r="M8" s="396">
        <f t="shared" si="3"/>
        <v>1.5263157894736843</v>
      </c>
      <c r="N8" s="397">
        <f>H5/H8</f>
        <v>1.869565217391304</v>
      </c>
      <c r="O8" s="396">
        <f>I5/I8</f>
        <v>2.0526315789473686</v>
      </c>
      <c r="P8" s="394">
        <f>'작물 업그레이드 가데이터 확률'!B12</f>
        <v>0.05</v>
      </c>
      <c r="S8" s="136" t="s">
        <v>51</v>
      </c>
    </row>
    <row r="9" spans="1:20" x14ac:dyDescent="0.3">
      <c r="A9" s="135"/>
      <c r="B9" s="266" t="s">
        <v>140</v>
      </c>
      <c r="C9" s="399">
        <v>1E-4</v>
      </c>
      <c r="D9" s="400">
        <v>0.02</v>
      </c>
      <c r="E9" s="400">
        <v>0</v>
      </c>
      <c r="F9" s="400">
        <v>0.03</v>
      </c>
      <c r="G9" s="400">
        <v>1.4999999999999999E-2</v>
      </c>
      <c r="H9" s="400">
        <f t="shared" si="0"/>
        <v>6.5099999999999991E-2</v>
      </c>
      <c r="I9" s="400">
        <f t="shared" si="1"/>
        <v>4.5100000000000001E-2</v>
      </c>
      <c r="J9" s="401"/>
      <c r="K9" s="401"/>
      <c r="L9" s="401"/>
      <c r="M9" s="401"/>
      <c r="N9" s="401"/>
      <c r="O9" s="401"/>
      <c r="P9" s="402"/>
      <c r="S9" s="136" t="s">
        <v>52</v>
      </c>
      <c r="T9" s="265">
        <f>H7</f>
        <v>0.13500000000000001</v>
      </c>
    </row>
    <row r="10" spans="1:20" ht="12" hidden="1" thickBot="1" x14ac:dyDescent="0.35">
      <c r="A10" s="135"/>
      <c r="B10" s="267" t="s">
        <v>141</v>
      </c>
      <c r="C10" s="399">
        <v>1E-4</v>
      </c>
      <c r="D10" s="400">
        <v>0.02</v>
      </c>
      <c r="E10" s="400">
        <v>0.01</v>
      </c>
      <c r="F10" s="400">
        <v>0.03</v>
      </c>
      <c r="G10" s="400">
        <v>1.4999999999999999E-2</v>
      </c>
      <c r="H10" s="400">
        <f t="shared" si="0"/>
        <v>6.5099999999999991E-2</v>
      </c>
      <c r="I10" s="400">
        <f t="shared" si="1"/>
        <v>5.5099999999999996E-2</v>
      </c>
      <c r="J10" s="401"/>
      <c r="K10" s="401"/>
      <c r="L10" s="401"/>
      <c r="M10" s="401"/>
      <c r="N10" s="401"/>
      <c r="O10" s="401"/>
      <c r="P10" s="402"/>
      <c r="S10" s="136" t="s">
        <v>53</v>
      </c>
      <c r="T10" s="265">
        <f>H8</f>
        <v>0.115</v>
      </c>
    </row>
    <row r="11" spans="1:20" ht="12" thickBot="1" x14ac:dyDescent="0.35">
      <c r="A11" s="135"/>
      <c r="B11" s="135"/>
      <c r="C11" s="405" t="s">
        <v>22</v>
      </c>
      <c r="D11" s="406"/>
      <c r="E11" s="406"/>
      <c r="F11" s="406"/>
      <c r="G11" s="406"/>
      <c r="H11" s="406"/>
      <c r="I11" s="406"/>
      <c r="J11" s="406"/>
      <c r="K11" s="406"/>
      <c r="L11" s="406"/>
      <c r="M11" s="406"/>
      <c r="N11" s="406"/>
      <c r="O11" s="406"/>
      <c r="P11" s="407"/>
      <c r="R11" s="265"/>
    </row>
    <row r="12" spans="1:20" ht="12" thickBot="1" x14ac:dyDescent="0.35">
      <c r="A12" s="135"/>
      <c r="B12" s="166"/>
      <c r="C12" s="383" t="s">
        <v>741</v>
      </c>
      <c r="D12" s="384" t="s">
        <v>742</v>
      </c>
      <c r="E12" s="384" t="s">
        <v>15</v>
      </c>
      <c r="F12" s="384" t="s">
        <v>743</v>
      </c>
      <c r="G12" s="385" t="s">
        <v>744</v>
      </c>
      <c r="H12" s="383" t="s">
        <v>745</v>
      </c>
      <c r="I12" s="386" t="s">
        <v>21</v>
      </c>
      <c r="J12" s="387" t="s">
        <v>24</v>
      </c>
      <c r="K12" s="387" t="s">
        <v>25</v>
      </c>
      <c r="L12" s="388" t="s">
        <v>26</v>
      </c>
      <c r="M12" s="389" t="s">
        <v>27</v>
      </c>
      <c r="N12" s="387" t="s">
        <v>28</v>
      </c>
      <c r="O12" s="387" t="s">
        <v>29</v>
      </c>
      <c r="P12" s="390" t="s">
        <v>54</v>
      </c>
    </row>
    <row r="13" spans="1:20" x14ac:dyDescent="0.3">
      <c r="B13" s="167" t="s">
        <v>135</v>
      </c>
      <c r="C13" s="391">
        <v>0.04</v>
      </c>
      <c r="D13" s="392">
        <v>0.01</v>
      </c>
      <c r="E13" s="392">
        <v>0</v>
      </c>
      <c r="F13" s="392">
        <v>0.03</v>
      </c>
      <c r="G13" s="392">
        <v>0.01</v>
      </c>
      <c r="H13" s="393">
        <f t="shared" ref="H13:H19" si="4">SUM(C13,D13,F13,G13)</f>
        <v>0.09</v>
      </c>
      <c r="I13" s="393">
        <f t="shared" ref="I13:I19" si="5">SUM(C13,E13,F13,G13)</f>
        <v>0.08</v>
      </c>
      <c r="J13" s="393"/>
      <c r="K13" s="393"/>
      <c r="L13" s="393"/>
      <c r="M13" s="393"/>
      <c r="N13" s="393"/>
      <c r="O13" s="393"/>
      <c r="P13" s="394">
        <f>'작물 업그레이드 가데이터 확률'!B15</f>
        <v>4.8669500000000102E-2</v>
      </c>
      <c r="R13" s="264" t="s">
        <v>43</v>
      </c>
      <c r="S13" s="136" t="s">
        <v>47</v>
      </c>
    </row>
    <row r="14" spans="1:20" x14ac:dyDescent="0.3">
      <c r="B14" s="168" t="s">
        <v>136</v>
      </c>
      <c r="C14" s="391">
        <v>0.02</v>
      </c>
      <c r="D14" s="392">
        <v>0.01</v>
      </c>
      <c r="E14" s="392">
        <v>0</v>
      </c>
      <c r="F14" s="392">
        <v>0.03</v>
      </c>
      <c r="G14" s="392">
        <v>0.01</v>
      </c>
      <c r="H14" s="392">
        <f t="shared" si="4"/>
        <v>6.9999999999999993E-2</v>
      </c>
      <c r="I14" s="393">
        <f t="shared" si="5"/>
        <v>6.0000000000000005E-2</v>
      </c>
      <c r="J14" s="395">
        <f t="shared" ref="J14:K17" si="6">H13/H14</f>
        <v>1.2857142857142858</v>
      </c>
      <c r="K14" s="396">
        <f t="shared" si="6"/>
        <v>1.3333333333333333</v>
      </c>
      <c r="L14" s="396"/>
      <c r="M14" s="396"/>
      <c r="N14" s="396"/>
      <c r="O14" s="396"/>
      <c r="P14" s="394">
        <f>'작물 업그레이드 가데이터 확률'!B17</f>
        <v>2.2515000000000063E-2</v>
      </c>
      <c r="R14" s="265"/>
      <c r="S14" s="136" t="s">
        <v>48</v>
      </c>
    </row>
    <row r="15" spans="1:20" x14ac:dyDescent="0.3">
      <c r="B15" s="168" t="s">
        <v>137</v>
      </c>
      <c r="C15" s="391">
        <v>0.01</v>
      </c>
      <c r="D15" s="392">
        <v>0.01</v>
      </c>
      <c r="E15" s="392">
        <v>0</v>
      </c>
      <c r="F15" s="392">
        <v>0.03</v>
      </c>
      <c r="G15" s="392">
        <v>0.01</v>
      </c>
      <c r="H15" s="392">
        <f t="shared" si="4"/>
        <v>6.0000000000000005E-2</v>
      </c>
      <c r="I15" s="392">
        <f t="shared" si="5"/>
        <v>0.05</v>
      </c>
      <c r="J15" s="395">
        <f t="shared" si="6"/>
        <v>1.1666666666666665</v>
      </c>
      <c r="K15" s="396">
        <f t="shared" si="6"/>
        <v>1.2</v>
      </c>
      <c r="L15" s="397">
        <f t="shared" ref="L15:M17" si="7">H13/H15</f>
        <v>1.4999999999999998</v>
      </c>
      <c r="M15" s="396">
        <f t="shared" si="7"/>
        <v>1.5999999999999999</v>
      </c>
      <c r="N15" s="396"/>
      <c r="O15" s="396"/>
      <c r="P15" s="394">
        <f>'작물 업그레이드 가데이터 확률'!B19</f>
        <v>1.4650000000000038E-2</v>
      </c>
      <c r="R15" s="265"/>
      <c r="S15" s="136" t="s">
        <v>49</v>
      </c>
    </row>
    <row r="16" spans="1:20" x14ac:dyDescent="0.3">
      <c r="B16" s="168" t="s">
        <v>138</v>
      </c>
      <c r="C16" s="391">
        <v>5.0000000000000001E-3</v>
      </c>
      <c r="D16" s="392">
        <v>0.01</v>
      </c>
      <c r="E16" s="392">
        <v>0</v>
      </c>
      <c r="F16" s="392">
        <v>0.03</v>
      </c>
      <c r="G16" s="392">
        <v>0.01</v>
      </c>
      <c r="H16" s="392">
        <f t="shared" si="4"/>
        <v>5.5E-2</v>
      </c>
      <c r="I16" s="392">
        <f t="shared" si="5"/>
        <v>4.4999999999999998E-2</v>
      </c>
      <c r="J16" s="395">
        <f t="shared" si="6"/>
        <v>1.0909090909090911</v>
      </c>
      <c r="K16" s="396">
        <f t="shared" si="6"/>
        <v>1.1111111111111112</v>
      </c>
      <c r="L16" s="397">
        <f t="shared" si="7"/>
        <v>1.2727272727272725</v>
      </c>
      <c r="M16" s="396">
        <f t="shared" si="7"/>
        <v>1.3333333333333335</v>
      </c>
      <c r="N16" s="397">
        <f>H13/H16</f>
        <v>1.6363636363636362</v>
      </c>
      <c r="O16" s="396">
        <f>I13/I16</f>
        <v>1.7777777777777779</v>
      </c>
      <c r="P16" s="394">
        <f>'작물 업그레이드 가데이터 확률'!B21</f>
        <v>7.5000000000000205E-3</v>
      </c>
      <c r="R16" s="265"/>
      <c r="S16" s="136" t="s">
        <v>50</v>
      </c>
    </row>
    <row r="17" spans="1:20" x14ac:dyDescent="0.3">
      <c r="A17" s="134"/>
      <c r="B17" s="169" t="s">
        <v>139</v>
      </c>
      <c r="C17" s="398">
        <v>1E-3</v>
      </c>
      <c r="D17" s="392">
        <v>0.01</v>
      </c>
      <c r="E17" s="392">
        <v>0</v>
      </c>
      <c r="F17" s="392">
        <v>0.03</v>
      </c>
      <c r="G17" s="392">
        <v>0.01</v>
      </c>
      <c r="H17" s="392">
        <f t="shared" si="4"/>
        <v>5.0999999999999997E-2</v>
      </c>
      <c r="I17" s="392">
        <f t="shared" si="5"/>
        <v>4.1000000000000002E-2</v>
      </c>
      <c r="J17" s="395">
        <f t="shared" si="6"/>
        <v>1.0784313725490198</v>
      </c>
      <c r="K17" s="396">
        <f t="shared" si="6"/>
        <v>1.097560975609756</v>
      </c>
      <c r="L17" s="397">
        <f t="shared" si="7"/>
        <v>1.1764705882352944</v>
      </c>
      <c r="M17" s="396">
        <f t="shared" si="7"/>
        <v>1.2195121951219512</v>
      </c>
      <c r="N17" s="397">
        <f>H14/H17</f>
        <v>1.3725490196078431</v>
      </c>
      <c r="O17" s="396">
        <f>I14/I17</f>
        <v>1.4634146341463414</v>
      </c>
      <c r="P17" s="394">
        <f>'작물 업그레이드 가데이터 확률'!B23</f>
        <v>1E-3</v>
      </c>
      <c r="R17" s="264"/>
      <c r="S17" s="136" t="s">
        <v>51</v>
      </c>
    </row>
    <row r="18" spans="1:20" x14ac:dyDescent="0.3">
      <c r="A18" s="135"/>
      <c r="B18" s="266" t="s">
        <v>140</v>
      </c>
      <c r="C18" s="399">
        <v>1E-4</v>
      </c>
      <c r="D18" s="400">
        <v>0.02</v>
      </c>
      <c r="E18" s="400">
        <v>0</v>
      </c>
      <c r="F18" s="400">
        <v>0.03</v>
      </c>
      <c r="G18" s="400">
        <v>0.01</v>
      </c>
      <c r="H18" s="400">
        <f t="shared" si="4"/>
        <v>6.0100000000000001E-2</v>
      </c>
      <c r="I18" s="400">
        <f t="shared" si="5"/>
        <v>4.0099999999999997E-2</v>
      </c>
      <c r="J18" s="401"/>
      <c r="K18" s="401"/>
      <c r="L18" s="401"/>
      <c r="M18" s="401"/>
      <c r="N18" s="401"/>
      <c r="O18" s="401"/>
      <c r="P18" s="402"/>
      <c r="R18" s="265"/>
      <c r="S18" s="136" t="s">
        <v>52</v>
      </c>
      <c r="T18" s="265">
        <f>(1-H9)*H18</f>
        <v>5.6187490000000007E-2</v>
      </c>
    </row>
    <row r="19" spans="1:20" ht="12" hidden="1" thickBot="1" x14ac:dyDescent="0.35">
      <c r="A19" s="135"/>
      <c r="B19" s="267" t="s">
        <v>141</v>
      </c>
      <c r="C19" s="399">
        <v>1E-4</v>
      </c>
      <c r="D19" s="400">
        <v>0.02</v>
      </c>
      <c r="E19" s="400">
        <v>5.0000000000000001E-3</v>
      </c>
      <c r="F19" s="400">
        <v>2.5000000000000001E-2</v>
      </c>
      <c r="G19" s="400">
        <v>1.4999999999999999E-2</v>
      </c>
      <c r="H19" s="400">
        <f t="shared" si="4"/>
        <v>6.0100000000000001E-2</v>
      </c>
      <c r="I19" s="400">
        <f t="shared" si="5"/>
        <v>4.5100000000000001E-2</v>
      </c>
      <c r="J19" s="401"/>
      <c r="K19" s="401"/>
      <c r="L19" s="401"/>
      <c r="M19" s="401"/>
      <c r="N19" s="401"/>
      <c r="O19" s="401"/>
      <c r="P19" s="402"/>
      <c r="R19" s="265"/>
      <c r="S19" s="136" t="s">
        <v>53</v>
      </c>
      <c r="T19" s="265">
        <f t="shared" ref="T19" si="8">(1-H10)*H19</f>
        <v>5.6187490000000007E-2</v>
      </c>
    </row>
    <row r="20" spans="1:20" ht="12" thickBot="1" x14ac:dyDescent="0.35">
      <c r="A20" s="135"/>
      <c r="B20" s="135"/>
      <c r="C20" s="405" t="s">
        <v>40</v>
      </c>
      <c r="D20" s="406"/>
      <c r="E20" s="406"/>
      <c r="F20" s="406"/>
      <c r="G20" s="406"/>
      <c r="H20" s="406"/>
      <c r="I20" s="406"/>
      <c r="J20" s="406"/>
      <c r="K20" s="406"/>
      <c r="L20" s="406"/>
      <c r="M20" s="406"/>
      <c r="N20" s="406"/>
      <c r="O20" s="406"/>
      <c r="P20" s="407"/>
      <c r="T20" s="265"/>
    </row>
    <row r="21" spans="1:20" ht="12" thickBot="1" x14ac:dyDescent="0.35">
      <c r="A21" s="135"/>
      <c r="B21" s="166"/>
      <c r="C21" s="383" t="s">
        <v>741</v>
      </c>
      <c r="D21" s="384" t="s">
        <v>742</v>
      </c>
      <c r="E21" s="384" t="s">
        <v>15</v>
      </c>
      <c r="F21" s="384" t="s">
        <v>743</v>
      </c>
      <c r="G21" s="385" t="s">
        <v>744</v>
      </c>
      <c r="H21" s="383" t="s">
        <v>745</v>
      </c>
      <c r="I21" s="386" t="s">
        <v>21</v>
      </c>
      <c r="J21" s="387" t="s">
        <v>24</v>
      </c>
      <c r="K21" s="387" t="s">
        <v>25</v>
      </c>
      <c r="L21" s="388" t="s">
        <v>26</v>
      </c>
      <c r="M21" s="389" t="s">
        <v>27</v>
      </c>
      <c r="N21" s="387" t="s">
        <v>28</v>
      </c>
      <c r="O21" s="387" t="s">
        <v>29</v>
      </c>
      <c r="P21" s="390" t="s">
        <v>54</v>
      </c>
    </row>
    <row r="22" spans="1:20" x14ac:dyDescent="0.3">
      <c r="A22" s="135"/>
      <c r="B22" s="167" t="s">
        <v>135</v>
      </c>
      <c r="C22" s="391">
        <v>0.25</v>
      </c>
      <c r="D22" s="392">
        <v>0.03</v>
      </c>
      <c r="E22" s="392">
        <v>0</v>
      </c>
      <c r="F22" s="392">
        <v>0.03</v>
      </c>
      <c r="G22" s="392">
        <v>1.4999999999999999E-2</v>
      </c>
      <c r="H22" s="393">
        <f t="shared" ref="H22:H28" si="9">SUM(C22,D22,F22,G22)</f>
        <v>0.32500000000000007</v>
      </c>
      <c r="I22" s="393">
        <f t="shared" ref="I22:I28" si="10">SUM(C22,E22,F22,G22)</f>
        <v>0.29500000000000004</v>
      </c>
      <c r="J22" s="393"/>
      <c r="K22" s="393"/>
      <c r="L22" s="393"/>
      <c r="M22" s="393"/>
      <c r="N22" s="393"/>
      <c r="O22" s="393"/>
      <c r="P22" s="394">
        <f>'작물 업그레이드 가데이터 확률'!B26</f>
        <v>0.31100700000000009</v>
      </c>
      <c r="R22" s="136" t="s">
        <v>44</v>
      </c>
      <c r="S22" s="136" t="s">
        <v>47</v>
      </c>
    </row>
    <row r="23" spans="1:20" x14ac:dyDescent="0.3">
      <c r="A23" s="135"/>
      <c r="B23" s="168" t="s">
        <v>136</v>
      </c>
      <c r="C23" s="391">
        <v>0.15</v>
      </c>
      <c r="D23" s="392">
        <v>0.03</v>
      </c>
      <c r="E23" s="392">
        <v>0</v>
      </c>
      <c r="F23" s="392">
        <v>0.03</v>
      </c>
      <c r="G23" s="392">
        <v>1.4999999999999999E-2</v>
      </c>
      <c r="H23" s="392">
        <f t="shared" si="9"/>
        <v>0.22499999999999998</v>
      </c>
      <c r="I23" s="393">
        <f t="shared" si="10"/>
        <v>0.19500000000000001</v>
      </c>
      <c r="J23" s="395">
        <f t="shared" ref="J23:K26" si="11">H22/H23</f>
        <v>1.4444444444444449</v>
      </c>
      <c r="K23" s="396">
        <f t="shared" si="11"/>
        <v>1.512820512820513</v>
      </c>
      <c r="L23" s="396"/>
      <c r="M23" s="396"/>
      <c r="N23" s="396"/>
      <c r="O23" s="396"/>
      <c r="P23" s="394">
        <f>'작물 업그레이드 가데이터 확률'!B28</f>
        <v>0.18573800000000007</v>
      </c>
      <c r="S23" s="136" t="s">
        <v>48</v>
      </c>
    </row>
    <row r="24" spans="1:20" x14ac:dyDescent="0.3">
      <c r="A24" s="135"/>
      <c r="B24" s="168" t="s">
        <v>137</v>
      </c>
      <c r="C24" s="391">
        <v>0.1</v>
      </c>
      <c r="D24" s="392">
        <v>0.03</v>
      </c>
      <c r="E24" s="392">
        <v>0</v>
      </c>
      <c r="F24" s="392">
        <v>0.03</v>
      </c>
      <c r="G24" s="392">
        <v>1.4999999999999999E-2</v>
      </c>
      <c r="H24" s="392">
        <f t="shared" si="9"/>
        <v>0.17499999999999999</v>
      </c>
      <c r="I24" s="392">
        <f t="shared" si="10"/>
        <v>0.14500000000000002</v>
      </c>
      <c r="J24" s="395">
        <f t="shared" si="11"/>
        <v>1.2857142857142856</v>
      </c>
      <c r="K24" s="396">
        <f t="shared" si="11"/>
        <v>1.3448275862068964</v>
      </c>
      <c r="L24" s="397">
        <f t="shared" ref="L24:M26" si="12">H22/H24</f>
        <v>1.8571428571428577</v>
      </c>
      <c r="M24" s="396">
        <f t="shared" si="12"/>
        <v>2.0344827586206895</v>
      </c>
      <c r="N24" s="396"/>
      <c r="O24" s="396"/>
      <c r="P24" s="394">
        <f>'작물 업그레이드 가데이터 확률'!B30</f>
        <v>0.11417000000000005</v>
      </c>
      <c r="S24" s="136" t="s">
        <v>49</v>
      </c>
    </row>
    <row r="25" spans="1:20" x14ac:dyDescent="0.3">
      <c r="A25" s="135"/>
      <c r="B25" s="168" t="s">
        <v>138</v>
      </c>
      <c r="C25" s="391">
        <v>7.0000000000000007E-2</v>
      </c>
      <c r="D25" s="392">
        <v>0.03</v>
      </c>
      <c r="E25" s="392">
        <v>0</v>
      </c>
      <c r="F25" s="392">
        <v>0.03</v>
      </c>
      <c r="G25" s="392">
        <v>1.4999999999999999E-2</v>
      </c>
      <c r="H25" s="392">
        <f t="shared" si="9"/>
        <v>0.14500000000000002</v>
      </c>
      <c r="I25" s="392">
        <f t="shared" si="10"/>
        <v>0.115</v>
      </c>
      <c r="J25" s="395">
        <f t="shared" si="11"/>
        <v>1.2068965517241377</v>
      </c>
      <c r="K25" s="396">
        <f t="shared" si="11"/>
        <v>1.2608695652173914</v>
      </c>
      <c r="L25" s="397">
        <f t="shared" si="12"/>
        <v>1.551724137931034</v>
      </c>
      <c r="M25" s="396">
        <f t="shared" si="12"/>
        <v>1.6956521739130435</v>
      </c>
      <c r="N25" s="397">
        <f>H22/H25</f>
        <v>2.2413793103448278</v>
      </c>
      <c r="O25" s="396">
        <f>I22/I25</f>
        <v>2.5652173913043481</v>
      </c>
      <c r="P25" s="394">
        <f>'작물 업그레이드 가데이터 확률'!B32</f>
        <v>7.290000000000002E-2</v>
      </c>
      <c r="S25" s="136" t="s">
        <v>50</v>
      </c>
    </row>
    <row r="26" spans="1:20" x14ac:dyDescent="0.3">
      <c r="A26" s="135"/>
      <c r="B26" s="169" t="s">
        <v>139</v>
      </c>
      <c r="C26" s="398">
        <v>0.05</v>
      </c>
      <c r="D26" s="392">
        <v>0.03</v>
      </c>
      <c r="E26" s="392">
        <v>0</v>
      </c>
      <c r="F26" s="392">
        <v>0.03</v>
      </c>
      <c r="G26" s="392">
        <v>1.4999999999999999E-2</v>
      </c>
      <c r="H26" s="392">
        <f t="shared" si="9"/>
        <v>0.125</v>
      </c>
      <c r="I26" s="392">
        <f t="shared" si="10"/>
        <v>9.5000000000000001E-2</v>
      </c>
      <c r="J26" s="395">
        <f t="shared" si="11"/>
        <v>1.1600000000000001</v>
      </c>
      <c r="K26" s="396">
        <f t="shared" si="11"/>
        <v>1.2105263157894737</v>
      </c>
      <c r="L26" s="397">
        <f t="shared" si="12"/>
        <v>1.4</v>
      </c>
      <c r="M26" s="396">
        <f t="shared" si="12"/>
        <v>1.5263157894736843</v>
      </c>
      <c r="N26" s="397">
        <f>H23/H26</f>
        <v>1.7999999999999998</v>
      </c>
      <c r="O26" s="396">
        <f>I23/I26</f>
        <v>2.0526315789473686</v>
      </c>
      <c r="P26" s="394">
        <f>'작물 업그레이드 가데이터 확률'!B34</f>
        <v>0.05</v>
      </c>
      <c r="S26" s="136" t="s">
        <v>51</v>
      </c>
    </row>
    <row r="27" spans="1:20" x14ac:dyDescent="0.3">
      <c r="A27" s="135"/>
      <c r="B27" s="266" t="s">
        <v>140</v>
      </c>
      <c r="C27" s="399">
        <v>1E-4</v>
      </c>
      <c r="D27" s="400">
        <v>0.02</v>
      </c>
      <c r="E27" s="400">
        <v>0</v>
      </c>
      <c r="F27" s="400">
        <v>0.03</v>
      </c>
      <c r="G27" s="400">
        <v>1.4999999999999999E-2</v>
      </c>
      <c r="H27" s="400">
        <f t="shared" si="9"/>
        <v>6.5099999999999991E-2</v>
      </c>
      <c r="I27" s="400">
        <f t="shared" si="10"/>
        <v>4.5100000000000001E-2</v>
      </c>
      <c r="J27" s="401"/>
      <c r="K27" s="401"/>
      <c r="L27" s="401"/>
      <c r="M27" s="401"/>
      <c r="N27" s="401"/>
      <c r="O27" s="401"/>
      <c r="P27" s="402"/>
      <c r="S27" s="136" t="s">
        <v>52</v>
      </c>
      <c r="T27" s="265">
        <f t="shared" ref="T27:T28" si="13">H27</f>
        <v>6.5099999999999991E-2</v>
      </c>
    </row>
    <row r="28" spans="1:20" ht="12" hidden="1" thickBot="1" x14ac:dyDescent="0.35">
      <c r="B28" s="267" t="s">
        <v>141</v>
      </c>
      <c r="C28" s="399">
        <v>1E-4</v>
      </c>
      <c r="D28" s="400">
        <v>0.02</v>
      </c>
      <c r="E28" s="400">
        <v>0.01</v>
      </c>
      <c r="F28" s="400">
        <v>0.03</v>
      </c>
      <c r="G28" s="400">
        <v>1.4999999999999999E-2</v>
      </c>
      <c r="H28" s="400">
        <f t="shared" si="9"/>
        <v>6.5099999999999991E-2</v>
      </c>
      <c r="I28" s="400">
        <f t="shared" si="10"/>
        <v>5.5099999999999996E-2</v>
      </c>
      <c r="J28" s="401"/>
      <c r="K28" s="401"/>
      <c r="L28" s="401"/>
      <c r="M28" s="401"/>
      <c r="N28" s="401"/>
      <c r="O28" s="401"/>
      <c r="P28" s="402"/>
      <c r="S28" s="136" t="s">
        <v>53</v>
      </c>
      <c r="T28" s="265">
        <f t="shared" si="13"/>
        <v>6.5099999999999991E-2</v>
      </c>
    </row>
    <row r="29" spans="1:20" ht="12" thickBot="1" x14ac:dyDescent="0.35">
      <c r="C29" s="405" t="s">
        <v>41</v>
      </c>
      <c r="D29" s="406"/>
      <c r="E29" s="406"/>
      <c r="F29" s="406"/>
      <c r="G29" s="406"/>
      <c r="H29" s="406"/>
      <c r="I29" s="406"/>
      <c r="J29" s="406"/>
      <c r="K29" s="406"/>
      <c r="L29" s="406"/>
      <c r="M29" s="406"/>
      <c r="N29" s="406"/>
      <c r="O29" s="406"/>
      <c r="P29" s="407"/>
      <c r="T29" s="265"/>
    </row>
    <row r="30" spans="1:20" ht="12" thickBot="1" x14ac:dyDescent="0.35">
      <c r="B30" s="166"/>
      <c r="C30" s="383" t="s">
        <v>741</v>
      </c>
      <c r="D30" s="384" t="s">
        <v>742</v>
      </c>
      <c r="E30" s="384" t="s">
        <v>15</v>
      </c>
      <c r="F30" s="384" t="s">
        <v>743</v>
      </c>
      <c r="G30" s="385" t="s">
        <v>744</v>
      </c>
      <c r="H30" s="383" t="s">
        <v>745</v>
      </c>
      <c r="I30" s="386" t="s">
        <v>21</v>
      </c>
      <c r="J30" s="387" t="s">
        <v>24</v>
      </c>
      <c r="K30" s="387" t="s">
        <v>25</v>
      </c>
      <c r="L30" s="388" t="s">
        <v>26</v>
      </c>
      <c r="M30" s="389" t="s">
        <v>27</v>
      </c>
      <c r="N30" s="387" t="s">
        <v>28</v>
      </c>
      <c r="O30" s="387" t="s">
        <v>29</v>
      </c>
      <c r="P30" s="390" t="s">
        <v>54</v>
      </c>
      <c r="T30" s="265"/>
    </row>
    <row r="31" spans="1:20" x14ac:dyDescent="0.3">
      <c r="B31" s="167" t="s">
        <v>135</v>
      </c>
      <c r="C31" s="391">
        <v>0.04</v>
      </c>
      <c r="D31" s="392">
        <v>0.01</v>
      </c>
      <c r="E31" s="392">
        <v>0</v>
      </c>
      <c r="F31" s="392">
        <v>0.03</v>
      </c>
      <c r="G31" s="392">
        <v>0.01</v>
      </c>
      <c r="H31" s="393">
        <f t="shared" ref="H31:H37" si="14">SUM(C31,D31,F31,G31)</f>
        <v>0.09</v>
      </c>
      <c r="I31" s="393">
        <f t="shared" ref="I31:I37" si="15">SUM(C31,E31,F31,G31)</f>
        <v>0.08</v>
      </c>
      <c r="J31" s="393"/>
      <c r="K31" s="393"/>
      <c r="L31" s="393"/>
      <c r="M31" s="393"/>
      <c r="N31" s="393"/>
      <c r="O31" s="393"/>
      <c r="P31" s="394">
        <f>'작물 업그레이드 가데이터 확률'!B37</f>
        <v>4.8669500000000102E-2</v>
      </c>
      <c r="R31" s="136" t="s">
        <v>45</v>
      </c>
      <c r="S31" s="136" t="s">
        <v>47</v>
      </c>
    </row>
    <row r="32" spans="1:20" x14ac:dyDescent="0.3">
      <c r="A32" s="134"/>
      <c r="B32" s="168" t="s">
        <v>136</v>
      </c>
      <c r="C32" s="391">
        <v>0.02</v>
      </c>
      <c r="D32" s="392">
        <v>0.01</v>
      </c>
      <c r="E32" s="392">
        <v>0</v>
      </c>
      <c r="F32" s="392">
        <v>0.03</v>
      </c>
      <c r="G32" s="392">
        <v>0.01</v>
      </c>
      <c r="H32" s="392">
        <f t="shared" si="14"/>
        <v>6.9999999999999993E-2</v>
      </c>
      <c r="I32" s="393">
        <f t="shared" si="15"/>
        <v>6.0000000000000005E-2</v>
      </c>
      <c r="J32" s="395">
        <f t="shared" ref="J32:K35" si="16">H31/H32</f>
        <v>1.2857142857142858</v>
      </c>
      <c r="K32" s="396">
        <f t="shared" si="16"/>
        <v>1.3333333333333333</v>
      </c>
      <c r="L32" s="396"/>
      <c r="M32" s="396"/>
      <c r="N32" s="396"/>
      <c r="O32" s="396"/>
      <c r="P32" s="394">
        <f>'작물 업그레이드 가데이터 확률'!B39</f>
        <v>2.2515000000000063E-2</v>
      </c>
      <c r="S32" s="136" t="s">
        <v>48</v>
      </c>
    </row>
    <row r="33" spans="1:20" x14ac:dyDescent="0.3">
      <c r="A33" s="135"/>
      <c r="B33" s="168" t="s">
        <v>137</v>
      </c>
      <c r="C33" s="391">
        <v>0.01</v>
      </c>
      <c r="D33" s="392">
        <v>0.01</v>
      </c>
      <c r="E33" s="392">
        <v>0</v>
      </c>
      <c r="F33" s="392">
        <v>0.03</v>
      </c>
      <c r="G33" s="392">
        <v>0.01</v>
      </c>
      <c r="H33" s="392">
        <f t="shared" si="14"/>
        <v>6.0000000000000005E-2</v>
      </c>
      <c r="I33" s="392">
        <f t="shared" si="15"/>
        <v>0.05</v>
      </c>
      <c r="J33" s="395">
        <f t="shared" si="16"/>
        <v>1.1666666666666665</v>
      </c>
      <c r="K33" s="396">
        <f t="shared" si="16"/>
        <v>1.2</v>
      </c>
      <c r="L33" s="397">
        <f t="shared" ref="L33:M35" si="17">H31/H33</f>
        <v>1.4999999999999998</v>
      </c>
      <c r="M33" s="396">
        <f t="shared" si="17"/>
        <v>1.5999999999999999</v>
      </c>
      <c r="N33" s="396"/>
      <c r="O33" s="396"/>
      <c r="P33" s="394">
        <f>'작물 업그레이드 가데이터 확률'!B41</f>
        <v>1.4650000000000038E-2</v>
      </c>
      <c r="S33" s="136" t="s">
        <v>49</v>
      </c>
    </row>
    <row r="34" spans="1:20" x14ac:dyDescent="0.3">
      <c r="A34" s="135"/>
      <c r="B34" s="168" t="s">
        <v>138</v>
      </c>
      <c r="C34" s="391">
        <v>5.0000000000000001E-3</v>
      </c>
      <c r="D34" s="392">
        <v>0.01</v>
      </c>
      <c r="E34" s="392">
        <v>0</v>
      </c>
      <c r="F34" s="392">
        <v>0.03</v>
      </c>
      <c r="G34" s="392">
        <v>0.01</v>
      </c>
      <c r="H34" s="392">
        <f t="shared" si="14"/>
        <v>5.5E-2</v>
      </c>
      <c r="I34" s="392">
        <f t="shared" si="15"/>
        <v>4.4999999999999998E-2</v>
      </c>
      <c r="J34" s="395">
        <f t="shared" si="16"/>
        <v>1.0909090909090911</v>
      </c>
      <c r="K34" s="396">
        <f t="shared" si="16"/>
        <v>1.1111111111111112</v>
      </c>
      <c r="L34" s="397">
        <f t="shared" si="17"/>
        <v>1.2727272727272725</v>
      </c>
      <c r="M34" s="396">
        <f t="shared" si="17"/>
        <v>1.3333333333333335</v>
      </c>
      <c r="N34" s="397">
        <f>H31/H34</f>
        <v>1.6363636363636362</v>
      </c>
      <c r="O34" s="396">
        <f>I31/I34</f>
        <v>1.7777777777777779</v>
      </c>
      <c r="P34" s="394">
        <f>'작물 업그레이드 가데이터 확률'!B43</f>
        <v>7.5000000000000205E-3</v>
      </c>
      <c r="S34" s="136" t="s">
        <v>50</v>
      </c>
    </row>
    <row r="35" spans="1:20" x14ac:dyDescent="0.3">
      <c r="A35" s="135"/>
      <c r="B35" s="169" t="s">
        <v>139</v>
      </c>
      <c r="C35" s="398">
        <v>1E-3</v>
      </c>
      <c r="D35" s="392">
        <v>0.01</v>
      </c>
      <c r="E35" s="392">
        <v>0</v>
      </c>
      <c r="F35" s="392">
        <v>0.03</v>
      </c>
      <c r="G35" s="392">
        <v>0.01</v>
      </c>
      <c r="H35" s="392">
        <f t="shared" si="14"/>
        <v>5.0999999999999997E-2</v>
      </c>
      <c r="I35" s="392">
        <f t="shared" si="15"/>
        <v>4.1000000000000002E-2</v>
      </c>
      <c r="J35" s="395">
        <f t="shared" si="16"/>
        <v>1.0784313725490198</v>
      </c>
      <c r="K35" s="396">
        <f t="shared" si="16"/>
        <v>1.097560975609756</v>
      </c>
      <c r="L35" s="397">
        <f t="shared" si="17"/>
        <v>1.1764705882352944</v>
      </c>
      <c r="M35" s="396">
        <f t="shared" si="17"/>
        <v>1.2195121951219512</v>
      </c>
      <c r="N35" s="397">
        <f>H32/H35</f>
        <v>1.3725490196078431</v>
      </c>
      <c r="O35" s="396">
        <f>I32/I35</f>
        <v>1.4634146341463414</v>
      </c>
      <c r="P35" s="394">
        <f>'작물 업그레이드 가데이터 확률'!B45</f>
        <v>1E-3</v>
      </c>
      <c r="S35" s="136" t="s">
        <v>51</v>
      </c>
    </row>
    <row r="36" spans="1:20" x14ac:dyDescent="0.3">
      <c r="A36" s="135"/>
      <c r="B36" s="266" t="s">
        <v>140</v>
      </c>
      <c r="C36" s="399">
        <v>1E-4</v>
      </c>
      <c r="D36" s="400">
        <v>0.02</v>
      </c>
      <c r="E36" s="400">
        <v>0</v>
      </c>
      <c r="F36" s="400">
        <v>0.03</v>
      </c>
      <c r="G36" s="400">
        <v>0.01</v>
      </c>
      <c r="H36" s="400">
        <f t="shared" si="14"/>
        <v>6.0100000000000001E-2</v>
      </c>
      <c r="I36" s="400">
        <f t="shared" si="15"/>
        <v>4.0099999999999997E-2</v>
      </c>
      <c r="J36" s="401"/>
      <c r="K36" s="401"/>
      <c r="L36" s="401"/>
      <c r="M36" s="401"/>
      <c r="N36" s="401"/>
      <c r="O36" s="401"/>
      <c r="P36" s="402"/>
      <c r="S36" s="136" t="s">
        <v>52</v>
      </c>
      <c r="T36" s="265">
        <f>(1-H27)*H36</f>
        <v>5.6187490000000007E-2</v>
      </c>
    </row>
    <row r="37" spans="1:20" ht="12" hidden="1" thickBot="1" x14ac:dyDescent="0.35">
      <c r="A37" s="135"/>
      <c r="B37" s="267" t="s">
        <v>141</v>
      </c>
      <c r="C37" s="399">
        <v>1E-4</v>
      </c>
      <c r="D37" s="400">
        <v>0.02</v>
      </c>
      <c r="E37" s="400">
        <v>5.0000000000000001E-3</v>
      </c>
      <c r="F37" s="400">
        <v>2.5000000000000001E-2</v>
      </c>
      <c r="G37" s="400">
        <v>1.4999999999999999E-2</v>
      </c>
      <c r="H37" s="400">
        <f t="shared" si="14"/>
        <v>6.0100000000000001E-2</v>
      </c>
      <c r="I37" s="400">
        <f t="shared" si="15"/>
        <v>4.5100000000000001E-2</v>
      </c>
      <c r="J37" s="401"/>
      <c r="K37" s="401"/>
      <c r="L37" s="401"/>
      <c r="M37" s="401"/>
      <c r="N37" s="401"/>
      <c r="O37" s="401"/>
      <c r="P37" s="402"/>
      <c r="S37" s="136" t="s">
        <v>53</v>
      </c>
      <c r="T37" s="265">
        <f t="shared" ref="T37" si="18">(1-H28)*H37</f>
        <v>5.6187490000000007E-2</v>
      </c>
    </row>
    <row r="38" spans="1:20" ht="12" thickBot="1" x14ac:dyDescent="0.35">
      <c r="A38" s="135"/>
      <c r="B38" s="135"/>
      <c r="C38" s="405" t="s">
        <v>39</v>
      </c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7"/>
      <c r="T38" s="265"/>
    </row>
    <row r="39" spans="1:20" ht="12" thickBot="1" x14ac:dyDescent="0.35">
      <c r="A39" s="135"/>
      <c r="B39" s="166"/>
      <c r="C39" s="383" t="s">
        <v>741</v>
      </c>
      <c r="D39" s="384" t="s">
        <v>742</v>
      </c>
      <c r="E39" s="384" t="s">
        <v>15</v>
      </c>
      <c r="F39" s="384" t="s">
        <v>743</v>
      </c>
      <c r="G39" s="385" t="s">
        <v>744</v>
      </c>
      <c r="H39" s="383" t="s">
        <v>745</v>
      </c>
      <c r="I39" s="386" t="s">
        <v>21</v>
      </c>
      <c r="J39" s="387" t="s">
        <v>24</v>
      </c>
      <c r="K39" s="387" t="s">
        <v>25</v>
      </c>
      <c r="L39" s="388" t="s">
        <v>26</v>
      </c>
      <c r="M39" s="389" t="s">
        <v>27</v>
      </c>
      <c r="N39" s="387" t="s">
        <v>28</v>
      </c>
      <c r="O39" s="387" t="s">
        <v>29</v>
      </c>
      <c r="P39" s="390" t="s">
        <v>54</v>
      </c>
      <c r="T39" s="265"/>
    </row>
    <row r="40" spans="1:20" x14ac:dyDescent="0.3">
      <c r="A40" s="135"/>
      <c r="B40" s="167" t="s">
        <v>135</v>
      </c>
      <c r="C40" s="391">
        <v>0.2</v>
      </c>
      <c r="D40" s="392">
        <v>0.02</v>
      </c>
      <c r="E40" s="392">
        <v>0</v>
      </c>
      <c r="F40" s="392">
        <v>0.03</v>
      </c>
      <c r="G40" s="392">
        <v>0.01</v>
      </c>
      <c r="H40" s="393">
        <f t="shared" ref="H40:H46" si="19">SUM(C40,D40,F40,G40)</f>
        <v>0.26</v>
      </c>
      <c r="I40" s="393">
        <f t="shared" ref="I40:I46" si="20">SUM(C40,E40,F40,G40)</f>
        <v>0.24000000000000002</v>
      </c>
      <c r="J40" s="393"/>
      <c r="K40" s="393"/>
      <c r="L40" s="393"/>
      <c r="M40" s="393"/>
      <c r="N40" s="393"/>
      <c r="O40" s="393"/>
      <c r="P40" s="394">
        <f>'작물 업그레이드 가데이터 확률'!B48</f>
        <v>0.22652400000000011</v>
      </c>
      <c r="R40" s="136" t="s">
        <v>46</v>
      </c>
      <c r="S40" s="136" t="s">
        <v>47</v>
      </c>
    </row>
    <row r="41" spans="1:20" x14ac:dyDescent="0.3">
      <c r="A41" s="135"/>
      <c r="B41" s="168" t="s">
        <v>136</v>
      </c>
      <c r="C41" s="391">
        <v>0.1</v>
      </c>
      <c r="D41" s="392">
        <v>0.02</v>
      </c>
      <c r="E41" s="392">
        <v>0</v>
      </c>
      <c r="F41" s="392">
        <v>0.03</v>
      </c>
      <c r="G41" s="392">
        <v>0.01</v>
      </c>
      <c r="H41" s="392">
        <f t="shared" si="19"/>
        <v>0.16000000000000003</v>
      </c>
      <c r="I41" s="393">
        <f t="shared" si="20"/>
        <v>0.14000000000000001</v>
      </c>
      <c r="J41" s="395">
        <f t="shared" ref="J41:K44" si="21">H40/H41</f>
        <v>1.6249999999999998</v>
      </c>
      <c r="K41" s="396">
        <f t="shared" si="21"/>
        <v>1.7142857142857142</v>
      </c>
      <c r="L41" s="396"/>
      <c r="M41" s="396"/>
      <c r="N41" s="396"/>
      <c r="O41" s="396"/>
      <c r="P41" s="394">
        <f>'작물 업그레이드 가데이터 확률'!B50</f>
        <v>0.12941600000000009</v>
      </c>
      <c r="S41" s="136" t="s">
        <v>48</v>
      </c>
    </row>
    <row r="42" spans="1:20" x14ac:dyDescent="0.3">
      <c r="A42" s="135"/>
      <c r="B42" s="168" t="s">
        <v>137</v>
      </c>
      <c r="C42" s="391">
        <v>7.0000000000000007E-2</v>
      </c>
      <c r="D42" s="392">
        <v>0.02</v>
      </c>
      <c r="E42" s="392">
        <v>0</v>
      </c>
      <c r="F42" s="392">
        <v>0.03</v>
      </c>
      <c r="G42" s="392">
        <v>0.01</v>
      </c>
      <c r="H42" s="392">
        <f t="shared" si="19"/>
        <v>0.13</v>
      </c>
      <c r="I42" s="392">
        <f t="shared" si="20"/>
        <v>0.11</v>
      </c>
      <c r="J42" s="395">
        <f t="shared" si="21"/>
        <v>1.2307692307692311</v>
      </c>
      <c r="K42" s="396">
        <f t="shared" si="21"/>
        <v>1.2727272727272729</v>
      </c>
      <c r="L42" s="397">
        <f t="shared" ref="L42:M44" si="22">H40/H42</f>
        <v>2</v>
      </c>
      <c r="M42" s="396">
        <f t="shared" si="22"/>
        <v>2.1818181818181821</v>
      </c>
      <c r="N42" s="396"/>
      <c r="O42" s="396"/>
      <c r="P42" s="394">
        <f>'작물 업그레이드 가데이터 확률'!B52</f>
        <v>7.3940000000000061E-2</v>
      </c>
      <c r="S42" s="136" t="s">
        <v>49</v>
      </c>
    </row>
    <row r="43" spans="1:20" x14ac:dyDescent="0.3">
      <c r="B43" s="168" t="s">
        <v>138</v>
      </c>
      <c r="C43" s="391">
        <v>0.05</v>
      </c>
      <c r="D43" s="392">
        <v>0.02</v>
      </c>
      <c r="E43" s="392">
        <v>0</v>
      </c>
      <c r="F43" s="392">
        <v>0.03</v>
      </c>
      <c r="G43" s="392">
        <v>0.01</v>
      </c>
      <c r="H43" s="392">
        <f t="shared" si="19"/>
        <v>0.11</v>
      </c>
      <c r="I43" s="392">
        <f t="shared" si="20"/>
        <v>0.09</v>
      </c>
      <c r="J43" s="395">
        <f t="shared" si="21"/>
        <v>1.1818181818181819</v>
      </c>
      <c r="K43" s="396">
        <f t="shared" si="21"/>
        <v>1.2222222222222223</v>
      </c>
      <c r="L43" s="397">
        <f t="shared" si="22"/>
        <v>1.4545454545454548</v>
      </c>
      <c r="M43" s="396">
        <f t="shared" si="22"/>
        <v>1.5555555555555558</v>
      </c>
      <c r="N43" s="397">
        <f>H40/H43</f>
        <v>2.3636363636363638</v>
      </c>
      <c r="O43" s="396">
        <f>I40/I43</f>
        <v>2.666666666666667</v>
      </c>
      <c r="P43" s="394">
        <f>'작물 업그레이드 가데이터 확률'!B54</f>
        <v>6.1400000000000038E-2</v>
      </c>
      <c r="S43" s="136" t="s">
        <v>50</v>
      </c>
    </row>
    <row r="44" spans="1:20" x14ac:dyDescent="0.3">
      <c r="B44" s="169" t="s">
        <v>139</v>
      </c>
      <c r="C44" s="398">
        <v>0.03</v>
      </c>
      <c r="D44" s="392">
        <v>0.02</v>
      </c>
      <c r="E44" s="392">
        <v>0</v>
      </c>
      <c r="F44" s="392">
        <v>0.03</v>
      </c>
      <c r="G44" s="392">
        <v>0.01</v>
      </c>
      <c r="H44" s="392">
        <f t="shared" si="19"/>
        <v>0.09</v>
      </c>
      <c r="I44" s="392">
        <f t="shared" si="20"/>
        <v>6.9999999999999993E-2</v>
      </c>
      <c r="J44" s="395">
        <f t="shared" si="21"/>
        <v>1.2222222222222223</v>
      </c>
      <c r="K44" s="396">
        <f t="shared" si="21"/>
        <v>1.2857142857142858</v>
      </c>
      <c r="L44" s="397">
        <f t="shared" si="22"/>
        <v>1.4444444444444446</v>
      </c>
      <c r="M44" s="396">
        <f t="shared" si="22"/>
        <v>1.5714285714285716</v>
      </c>
      <c r="N44" s="397">
        <f>H41/H44</f>
        <v>1.7777777777777781</v>
      </c>
      <c r="O44" s="396">
        <f>I41/I44</f>
        <v>2.0000000000000004</v>
      </c>
      <c r="P44" s="394">
        <f>'작물 업그레이드 가데이터 확률'!B56</f>
        <v>0.05</v>
      </c>
      <c r="S44" s="136" t="s">
        <v>51</v>
      </c>
    </row>
    <row r="45" spans="1:20" x14ac:dyDescent="0.3">
      <c r="B45" s="266" t="s">
        <v>140</v>
      </c>
      <c r="C45" s="399">
        <v>1E-4</v>
      </c>
      <c r="D45" s="400">
        <v>0.02</v>
      </c>
      <c r="E45" s="400">
        <v>0</v>
      </c>
      <c r="F45" s="400">
        <v>0.03</v>
      </c>
      <c r="G45" s="400">
        <v>0.01</v>
      </c>
      <c r="H45" s="400">
        <f t="shared" si="19"/>
        <v>6.0100000000000001E-2</v>
      </c>
      <c r="I45" s="400">
        <f t="shared" si="20"/>
        <v>4.0099999999999997E-2</v>
      </c>
      <c r="J45" s="401"/>
      <c r="K45" s="401"/>
      <c r="L45" s="401"/>
      <c r="M45" s="401"/>
      <c r="N45" s="401"/>
      <c r="O45" s="401"/>
      <c r="P45" s="402"/>
      <c r="S45" s="136" t="s">
        <v>52</v>
      </c>
      <c r="T45" s="265">
        <f t="shared" ref="T45:T46" si="23">H45</f>
        <v>6.0100000000000001E-2</v>
      </c>
    </row>
    <row r="46" spans="1:20" ht="12" hidden="1" thickBot="1" x14ac:dyDescent="0.35">
      <c r="B46" s="267" t="s">
        <v>141</v>
      </c>
      <c r="C46" s="268">
        <v>1E-4</v>
      </c>
      <c r="D46" s="269">
        <v>0.02</v>
      </c>
      <c r="E46" s="269">
        <v>5.0000000000000001E-3</v>
      </c>
      <c r="F46" s="269">
        <v>2.5000000000000001E-2</v>
      </c>
      <c r="G46" s="269">
        <v>1.4999999999999999E-2</v>
      </c>
      <c r="H46" s="269">
        <f t="shared" si="19"/>
        <v>6.0100000000000001E-2</v>
      </c>
      <c r="I46" s="269">
        <f t="shared" si="20"/>
        <v>4.5100000000000001E-2</v>
      </c>
      <c r="J46" s="137"/>
      <c r="K46" s="137"/>
      <c r="L46" s="137"/>
      <c r="M46" s="137"/>
      <c r="N46" s="137"/>
      <c r="O46" s="137"/>
      <c r="P46" s="138"/>
      <c r="S46" s="136" t="s">
        <v>53</v>
      </c>
      <c r="T46" s="265">
        <f t="shared" si="23"/>
        <v>6.0100000000000001E-2</v>
      </c>
    </row>
    <row r="50" spans="2:3" x14ac:dyDescent="0.3">
      <c r="B50" s="382" t="s">
        <v>740</v>
      </c>
    </row>
    <row r="52" spans="2:3" x14ac:dyDescent="0.3">
      <c r="B52" s="264"/>
      <c r="C52" s="264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W67"/>
  <sheetViews>
    <sheetView topLeftCell="A13" workbookViewId="0">
      <selection activeCell="F41" sqref="F41"/>
    </sheetView>
  </sheetViews>
  <sheetFormatPr defaultRowHeight="12" x14ac:dyDescent="0.3"/>
  <cols>
    <col min="1" max="1" width="2.625" style="89" customWidth="1"/>
    <col min="2" max="2" width="5.625" style="110" customWidth="1"/>
    <col min="3" max="6" width="10.625" style="89" customWidth="1"/>
    <col min="7" max="7" width="2.625" style="89" customWidth="1"/>
    <col min="8" max="8" width="5.625" style="110" customWidth="1"/>
    <col min="9" max="12" width="10.625" style="89" customWidth="1"/>
    <col min="13" max="13" width="2.625" style="89" customWidth="1"/>
    <col min="14" max="14" width="5.625" style="89" customWidth="1"/>
    <col min="15" max="17" width="10.625" style="89" customWidth="1"/>
    <col min="18" max="18" width="2.625" style="107" customWidth="1"/>
    <col min="19" max="19" width="5.625" style="110" customWidth="1"/>
    <col min="20" max="23" width="9" style="89"/>
    <col min="24" max="24" width="2.625" style="89" customWidth="1"/>
    <col min="25" max="16384" width="9" style="89"/>
  </cols>
  <sheetData>
    <row r="2" spans="1:23" x14ac:dyDescent="0.3">
      <c r="B2" s="411" t="s">
        <v>68</v>
      </c>
      <c r="C2" s="411"/>
      <c r="D2" s="411"/>
      <c r="E2" s="411"/>
      <c r="F2" s="411"/>
      <c r="H2" s="411" t="s">
        <v>74</v>
      </c>
      <c r="I2" s="411"/>
      <c r="J2" s="411"/>
      <c r="K2" s="411"/>
      <c r="L2" s="411"/>
      <c r="N2" s="411" t="s">
        <v>69</v>
      </c>
      <c r="O2" s="411"/>
      <c r="P2" s="411"/>
      <c r="Q2" s="411"/>
      <c r="S2" s="411" t="s">
        <v>75</v>
      </c>
      <c r="T2" s="411"/>
      <c r="U2" s="411"/>
      <c r="V2" s="411"/>
      <c r="W2" s="411"/>
    </row>
    <row r="3" spans="1:23" x14ac:dyDescent="0.3">
      <c r="C3" s="110"/>
      <c r="D3" s="110"/>
      <c r="E3" s="110"/>
      <c r="F3" s="110"/>
      <c r="I3" s="110"/>
      <c r="J3" s="110"/>
      <c r="K3" s="110"/>
      <c r="L3" s="110"/>
      <c r="N3" s="110"/>
      <c r="O3" s="110"/>
      <c r="P3" s="110"/>
      <c r="Q3" s="110"/>
      <c r="T3" s="110"/>
      <c r="U3" s="110"/>
      <c r="V3" s="110"/>
      <c r="W3" s="110"/>
    </row>
    <row r="4" spans="1:23" s="128" customFormat="1" ht="16.5" x14ac:dyDescent="0.3">
      <c r="A4" s="128" t="s">
        <v>73</v>
      </c>
      <c r="B4" s="129"/>
      <c r="C4" s="129"/>
      <c r="D4" s="129"/>
      <c r="E4" s="129"/>
      <c r="F4" s="129"/>
      <c r="H4" s="129"/>
      <c r="I4" s="129"/>
      <c r="J4" s="129"/>
      <c r="K4" s="129"/>
      <c r="L4" s="129"/>
      <c r="N4" s="129"/>
      <c r="O4" s="129"/>
      <c r="P4" s="129"/>
      <c r="Q4" s="129"/>
      <c r="R4" s="130"/>
      <c r="S4" s="129"/>
      <c r="T4" s="129"/>
      <c r="U4" s="129"/>
      <c r="V4" s="129"/>
      <c r="W4" s="129"/>
    </row>
    <row r="5" spans="1:23" x14ac:dyDescent="0.3">
      <c r="C5" s="110"/>
      <c r="D5" s="110"/>
      <c r="E5" s="110"/>
      <c r="F5" s="110"/>
      <c r="I5" s="110"/>
      <c r="J5" s="110"/>
      <c r="K5" s="110"/>
      <c r="L5" s="110"/>
      <c r="N5" s="110"/>
      <c r="O5" s="110"/>
      <c r="P5" s="110"/>
      <c r="Q5" s="110"/>
      <c r="T5" s="110"/>
      <c r="U5" s="110"/>
      <c r="V5" s="110"/>
      <c r="W5" s="110"/>
    </row>
    <row r="6" spans="1:23" x14ac:dyDescent="0.3">
      <c r="A6" s="131" t="s">
        <v>67</v>
      </c>
      <c r="B6" s="132"/>
      <c r="C6" s="132"/>
      <c r="D6" s="132"/>
      <c r="E6" s="132"/>
      <c r="F6" s="132"/>
      <c r="G6" s="131"/>
      <c r="H6" s="132"/>
      <c r="I6" s="132"/>
      <c r="J6" s="132"/>
      <c r="K6" s="132"/>
      <c r="L6" s="132"/>
      <c r="M6" s="131"/>
      <c r="N6" s="132"/>
      <c r="O6" s="132"/>
      <c r="P6" s="132"/>
      <c r="Q6" s="132"/>
      <c r="R6" s="133"/>
      <c r="S6" s="132"/>
      <c r="T6" s="132"/>
      <c r="U6" s="132"/>
      <c r="V6" s="132"/>
      <c r="W6" s="132"/>
    </row>
    <row r="7" spans="1:23" x14ac:dyDescent="0.3">
      <c r="C7" s="110"/>
      <c r="D7" s="110"/>
      <c r="E7" s="110"/>
      <c r="F7" s="110"/>
      <c r="I7" s="110"/>
      <c r="J7" s="110"/>
      <c r="K7" s="110"/>
      <c r="L7" s="110"/>
      <c r="N7" s="110"/>
      <c r="O7" s="110"/>
      <c r="P7" s="110"/>
      <c r="Q7" s="110"/>
      <c r="T7" s="110"/>
      <c r="U7" s="110"/>
      <c r="V7" s="110"/>
      <c r="W7" s="110"/>
    </row>
    <row r="8" spans="1:23" ht="12.75" thickBot="1" x14ac:dyDescent="0.35">
      <c r="B8" s="90"/>
      <c r="C8" s="90" t="s">
        <v>65</v>
      </c>
      <c r="D8" s="90" t="s">
        <v>66</v>
      </c>
      <c r="E8" s="90" t="s">
        <v>64</v>
      </c>
      <c r="H8" s="90"/>
      <c r="I8" s="95" t="s">
        <v>64</v>
      </c>
      <c r="J8" s="95" t="s">
        <v>65</v>
      </c>
      <c r="K8" s="95" t="s">
        <v>66</v>
      </c>
      <c r="N8" s="93"/>
      <c r="O8" s="108" t="s">
        <v>77</v>
      </c>
      <c r="P8" s="108" t="s">
        <v>78</v>
      </c>
      <c r="S8" s="93"/>
      <c r="T8" s="108" t="s">
        <v>77</v>
      </c>
      <c r="U8" s="108" t="s">
        <v>78</v>
      </c>
      <c r="V8" s="108" t="s">
        <v>72</v>
      </c>
    </row>
    <row r="9" spans="1:23" ht="12.75" thickBot="1" x14ac:dyDescent="0.35">
      <c r="B9" s="90" t="s">
        <v>62</v>
      </c>
      <c r="C9" s="90">
        <v>0</v>
      </c>
      <c r="D9" s="91">
        <f>1-E9-F9</f>
        <v>0.68500000000000005</v>
      </c>
      <c r="E9" s="91">
        <v>0.315</v>
      </c>
      <c r="H9" s="94" t="s">
        <v>64</v>
      </c>
      <c r="I9" s="115">
        <v>1</v>
      </c>
      <c r="J9" s="118">
        <v>0</v>
      </c>
      <c r="K9" s="119">
        <v>0</v>
      </c>
      <c r="N9" s="93" t="s">
        <v>76</v>
      </c>
      <c r="O9" s="127">
        <f>1-J10</f>
        <v>1</v>
      </c>
      <c r="P9" s="127">
        <f>0-K10</f>
        <v>-0.68500000000000005</v>
      </c>
      <c r="S9" s="93" t="s">
        <v>76</v>
      </c>
      <c r="T9" s="108">
        <f t="array" ref="T9:U10">MINVERSE(O9:P10)</f>
        <v>1</v>
      </c>
      <c r="U9" s="108">
        <v>2.1746031746031753</v>
      </c>
      <c r="V9" s="108">
        <f>SUM(T9:U9)</f>
        <v>3.1746031746031753</v>
      </c>
    </row>
    <row r="10" spans="1:23" x14ac:dyDescent="0.3">
      <c r="B10" s="90" t="s">
        <v>63</v>
      </c>
      <c r="C10" s="90">
        <v>0</v>
      </c>
      <c r="D10" s="91">
        <f>1-E10-F10</f>
        <v>0.68500000000000005</v>
      </c>
      <c r="E10" s="91">
        <v>0.315</v>
      </c>
      <c r="H10" s="94" t="s">
        <v>62</v>
      </c>
      <c r="I10" s="116">
        <f>31.5%</f>
        <v>0.315</v>
      </c>
      <c r="J10" s="111">
        <v>0</v>
      </c>
      <c r="K10" s="112">
        <v>0.68500000000000005</v>
      </c>
      <c r="N10" s="93" t="s">
        <v>77</v>
      </c>
      <c r="O10" s="127">
        <f>0-J11</f>
        <v>0</v>
      </c>
      <c r="P10" s="127">
        <f>1-K11</f>
        <v>0.31499999999999995</v>
      </c>
      <c r="S10" s="93" t="s">
        <v>77</v>
      </c>
      <c r="T10" s="108">
        <v>0</v>
      </c>
      <c r="U10" s="108">
        <v>3.1746031746031753</v>
      </c>
      <c r="V10" s="108">
        <f>SUM(T10:U10)</f>
        <v>3.1746031746031753</v>
      </c>
    </row>
    <row r="11" spans="1:23" ht="12.75" thickBot="1" x14ac:dyDescent="0.35">
      <c r="B11" s="90" t="s">
        <v>64</v>
      </c>
      <c r="C11" s="90">
        <v>0</v>
      </c>
      <c r="D11" s="91">
        <f>1-E11-F11</f>
        <v>0</v>
      </c>
      <c r="E11" s="91">
        <f>1-F11-G11</f>
        <v>1</v>
      </c>
      <c r="H11" s="94" t="s">
        <v>63</v>
      </c>
      <c r="I11" s="117">
        <f>31.5%</f>
        <v>0.315</v>
      </c>
      <c r="J11" s="113">
        <v>0</v>
      </c>
      <c r="K11" s="114">
        <v>0.68500000000000005</v>
      </c>
    </row>
    <row r="14" spans="1:23" x14ac:dyDescent="0.3">
      <c r="A14" s="131" t="s">
        <v>79</v>
      </c>
      <c r="B14" s="132"/>
      <c r="C14" s="132"/>
      <c r="D14" s="132"/>
      <c r="E14" s="132"/>
      <c r="F14" s="132"/>
      <c r="G14" s="131"/>
      <c r="H14" s="132"/>
      <c r="I14" s="132"/>
      <c r="J14" s="132"/>
      <c r="K14" s="132"/>
      <c r="L14" s="132"/>
      <c r="M14" s="131"/>
      <c r="N14" s="132"/>
      <c r="O14" s="132"/>
      <c r="P14" s="132"/>
      <c r="Q14" s="132"/>
      <c r="R14" s="133"/>
      <c r="S14" s="132"/>
      <c r="T14" s="132"/>
      <c r="U14" s="132"/>
      <c r="V14" s="132"/>
      <c r="W14" s="132"/>
    </row>
    <row r="15" spans="1:23" x14ac:dyDescent="0.3">
      <c r="C15" s="110"/>
      <c r="D15" s="110"/>
      <c r="E15" s="110"/>
      <c r="F15" s="110"/>
      <c r="I15" s="110"/>
      <c r="J15" s="110"/>
      <c r="K15" s="110"/>
      <c r="L15" s="110"/>
      <c r="N15" s="110"/>
      <c r="O15" s="110"/>
      <c r="P15" s="110"/>
      <c r="Q15" s="110"/>
      <c r="T15" s="110"/>
      <c r="U15" s="110"/>
      <c r="V15" s="110"/>
      <c r="W15" s="110"/>
    </row>
    <row r="16" spans="1:23" ht="12.75" thickBot="1" x14ac:dyDescent="0.35">
      <c r="B16" s="90"/>
      <c r="C16" s="90" t="s">
        <v>62</v>
      </c>
      <c r="D16" s="90" t="s">
        <v>63</v>
      </c>
      <c r="E16" s="90" t="s">
        <v>64</v>
      </c>
      <c r="H16" s="90"/>
      <c r="I16" s="95" t="s">
        <v>64</v>
      </c>
      <c r="J16" s="95" t="s">
        <v>62</v>
      </c>
      <c r="K16" s="95" t="s">
        <v>63</v>
      </c>
      <c r="N16" s="93"/>
      <c r="O16" s="108" t="s">
        <v>77</v>
      </c>
      <c r="P16" s="108" t="s">
        <v>78</v>
      </c>
      <c r="S16" s="93"/>
      <c r="T16" s="108" t="s">
        <v>77</v>
      </c>
      <c r="U16" s="108" t="s">
        <v>78</v>
      </c>
      <c r="V16" s="108" t="s">
        <v>72</v>
      </c>
    </row>
    <row r="17" spans="1:23" ht="12.75" thickBot="1" x14ac:dyDescent="0.35">
      <c r="B17" s="90" t="s">
        <v>62</v>
      </c>
      <c r="C17" s="90">
        <v>0</v>
      </c>
      <c r="D17" s="91">
        <f>1-E17-F17</f>
        <v>0.73499999999999999</v>
      </c>
      <c r="E17" s="91">
        <v>0.26500000000000001</v>
      </c>
      <c r="H17" s="94" t="s">
        <v>64</v>
      </c>
      <c r="I17" s="115">
        <v>1</v>
      </c>
      <c r="J17" s="118">
        <v>0</v>
      </c>
      <c r="K17" s="119">
        <v>0</v>
      </c>
      <c r="N17" s="93" t="s">
        <v>76</v>
      </c>
      <c r="O17" s="127">
        <f>1-J18</f>
        <v>1</v>
      </c>
      <c r="P17" s="127">
        <f>0-K18</f>
        <v>-0.73499999999999999</v>
      </c>
      <c r="S17" s="93" t="s">
        <v>76</v>
      </c>
      <c r="T17" s="108">
        <f t="array" ref="T17:U18">MINVERSE(O17:P18)</f>
        <v>1</v>
      </c>
      <c r="U17" s="108">
        <v>2.773584905660377</v>
      </c>
      <c r="V17" s="108">
        <f>SUM(T17:U17)</f>
        <v>3.773584905660377</v>
      </c>
    </row>
    <row r="18" spans="1:23" x14ac:dyDescent="0.3">
      <c r="B18" s="90" t="s">
        <v>63</v>
      </c>
      <c r="C18" s="90">
        <v>0</v>
      </c>
      <c r="D18" s="91">
        <f>1-E18-F18</f>
        <v>0.73499999999999999</v>
      </c>
      <c r="E18" s="91">
        <v>0.26500000000000001</v>
      </c>
      <c r="H18" s="94" t="s">
        <v>62</v>
      </c>
      <c r="I18" s="116">
        <v>0.26500000000000001</v>
      </c>
      <c r="J18" s="111">
        <v>0</v>
      </c>
      <c r="K18" s="112">
        <v>0.73499999999999999</v>
      </c>
      <c r="N18" s="93" t="s">
        <v>77</v>
      </c>
      <c r="O18" s="127">
        <f>0-J19</f>
        <v>0</v>
      </c>
      <c r="P18" s="127">
        <f>1-K19</f>
        <v>0.26500000000000001</v>
      </c>
      <c r="S18" s="93" t="s">
        <v>77</v>
      </c>
      <c r="T18" s="108">
        <v>0</v>
      </c>
      <c r="U18" s="108">
        <v>3.773584905660377</v>
      </c>
      <c r="V18" s="108">
        <f>SUM(T18:U18)</f>
        <v>3.773584905660377</v>
      </c>
    </row>
    <row r="19" spans="1:23" ht="12.75" thickBot="1" x14ac:dyDescent="0.35">
      <c r="B19" s="90" t="s">
        <v>64</v>
      </c>
      <c r="C19" s="90">
        <v>0</v>
      </c>
      <c r="D19" s="91">
        <f>1-E19-F19</f>
        <v>0</v>
      </c>
      <c r="E19" s="91">
        <f>1-F19-G19</f>
        <v>1</v>
      </c>
      <c r="H19" s="94" t="s">
        <v>63</v>
      </c>
      <c r="I19" s="117">
        <v>0.26500000000000001</v>
      </c>
      <c r="J19" s="113">
        <v>0</v>
      </c>
      <c r="K19" s="114">
        <v>0.73499999999999999</v>
      </c>
    </row>
    <row r="23" spans="1:23" s="128" customFormat="1" ht="16.5" x14ac:dyDescent="0.3">
      <c r="A23" s="128" t="s">
        <v>80</v>
      </c>
      <c r="B23" s="129"/>
      <c r="H23" s="129"/>
      <c r="R23" s="130"/>
      <c r="S23" s="129"/>
    </row>
    <row r="25" spans="1:23" x14ac:dyDescent="0.3">
      <c r="A25" s="131" t="s">
        <v>67</v>
      </c>
      <c r="B25" s="132"/>
      <c r="C25" s="131"/>
      <c r="D25" s="131"/>
      <c r="E25" s="131"/>
      <c r="F25" s="131"/>
      <c r="G25" s="131"/>
      <c r="H25" s="132"/>
      <c r="I25" s="131"/>
      <c r="J25" s="131"/>
      <c r="K25" s="131"/>
      <c r="L25" s="131"/>
      <c r="M25" s="131"/>
      <c r="N25" s="131"/>
      <c r="O25" s="131"/>
      <c r="P25" s="131"/>
      <c r="Q25" s="131"/>
      <c r="R25" s="133"/>
      <c r="S25" s="132"/>
      <c r="T25" s="131"/>
      <c r="U25" s="131"/>
      <c r="V25" s="131"/>
      <c r="W25" s="131"/>
    </row>
    <row r="27" spans="1:23" ht="12.75" thickBot="1" x14ac:dyDescent="0.35">
      <c r="B27" s="90"/>
      <c r="C27" s="90" t="s">
        <v>55</v>
      </c>
      <c r="D27" s="90" t="s">
        <v>59</v>
      </c>
      <c r="E27" s="90" t="s">
        <v>57</v>
      </c>
      <c r="F27" s="90" t="s">
        <v>58</v>
      </c>
      <c r="H27" s="90"/>
      <c r="I27" s="95" t="s">
        <v>60</v>
      </c>
      <c r="J27" s="95" t="s">
        <v>61</v>
      </c>
      <c r="K27" s="95" t="s">
        <v>59</v>
      </c>
      <c r="L27" s="95" t="s">
        <v>57</v>
      </c>
      <c r="N27" s="108"/>
      <c r="O27" s="90" t="s">
        <v>61</v>
      </c>
      <c r="P27" s="90" t="s">
        <v>59</v>
      </c>
      <c r="Q27" s="90" t="s">
        <v>57</v>
      </c>
      <c r="R27" s="104"/>
      <c r="S27" s="93"/>
      <c r="T27" s="90" t="s">
        <v>56</v>
      </c>
      <c r="U27" s="90" t="s">
        <v>70</v>
      </c>
      <c r="V27" s="90" t="s">
        <v>71</v>
      </c>
      <c r="W27" s="108" t="s">
        <v>72</v>
      </c>
    </row>
    <row r="28" spans="1:23" ht="12.75" thickBot="1" x14ac:dyDescent="0.35">
      <c r="B28" s="90" t="s">
        <v>55</v>
      </c>
      <c r="C28" s="90">
        <v>0</v>
      </c>
      <c r="D28" s="91">
        <f>1-SUM(E28:F28)</f>
        <v>0.62334999999999996</v>
      </c>
      <c r="E28" s="91">
        <f>'작물 업그레이드 확률'!H4</f>
        <v>0.31500000000000006</v>
      </c>
      <c r="F28" s="91">
        <f>(1-'작물 업그레이드 확률'!H4)*'작물 업그레이드 확률'!H13</f>
        <v>6.164999999999999E-2</v>
      </c>
      <c r="H28" s="94" t="s">
        <v>60</v>
      </c>
      <c r="I28" s="126">
        <f>F31</f>
        <v>1</v>
      </c>
      <c r="J28" s="120">
        <f>C31</f>
        <v>0</v>
      </c>
      <c r="K28" s="121">
        <f>D31</f>
        <v>0</v>
      </c>
      <c r="L28" s="122">
        <f>E31</f>
        <v>0</v>
      </c>
      <c r="N28" s="90" t="s">
        <v>61</v>
      </c>
      <c r="O28" s="91">
        <f>1-J29</f>
        <v>1</v>
      </c>
      <c r="P28" s="91">
        <f>0-K29</f>
        <v>-0.62334999999999996</v>
      </c>
      <c r="Q28" s="91">
        <f>0-L29</f>
        <v>-0.31500000000000006</v>
      </c>
      <c r="R28" s="106"/>
      <c r="S28" s="90" t="s">
        <v>55</v>
      </c>
      <c r="T28" s="108">
        <f t="array" ref="T28:V30">MINVERSE(O28:Q30)</f>
        <v>1</v>
      </c>
      <c r="U28" s="108">
        <v>1.615942968243681</v>
      </c>
      <c r="V28" s="108">
        <v>3.2314671718430632</v>
      </c>
      <c r="W28" s="108">
        <f>SUM(T28:V28)</f>
        <v>5.847410140086744</v>
      </c>
    </row>
    <row r="29" spans="1:23" x14ac:dyDescent="0.3">
      <c r="B29" s="90" t="s">
        <v>56</v>
      </c>
      <c r="C29" s="90">
        <v>0</v>
      </c>
      <c r="D29" s="91">
        <f>1-SUM(E29:F29)</f>
        <v>0.61424999999999996</v>
      </c>
      <c r="E29" s="91">
        <f>'작물 업그레이드 확률'!H22</f>
        <v>0.32500000000000007</v>
      </c>
      <c r="F29" s="91">
        <f>(1-'작물 업그레이드 확률'!H22)*'작물 업그레이드 확률'!H31</f>
        <v>6.0749999999999992E-2</v>
      </c>
      <c r="H29" s="94" t="s">
        <v>61</v>
      </c>
      <c r="I29" s="123">
        <f>F28</f>
        <v>6.164999999999999E-2</v>
      </c>
      <c r="J29" s="96">
        <f>C28</f>
        <v>0</v>
      </c>
      <c r="K29" s="97">
        <f>D28</f>
        <v>0.62334999999999996</v>
      </c>
      <c r="L29" s="98">
        <f>E28</f>
        <v>0.31500000000000006</v>
      </c>
      <c r="N29" s="90" t="s">
        <v>56</v>
      </c>
      <c r="O29" s="91">
        <f>0-J30</f>
        <v>0</v>
      </c>
      <c r="P29" s="91">
        <f>1-K30</f>
        <v>0.38575000000000004</v>
      </c>
      <c r="Q29" s="91">
        <f>0-L30</f>
        <v>-0.32500000000000007</v>
      </c>
      <c r="R29" s="106"/>
      <c r="S29" s="90" t="s">
        <v>56</v>
      </c>
      <c r="T29" s="108">
        <v>0</v>
      </c>
      <c r="U29" s="108">
        <v>2.5923525599481527</v>
      </c>
      <c r="V29" s="108">
        <v>3.2404406999351916</v>
      </c>
      <c r="W29" s="108">
        <f t="shared" ref="W29:W30" si="0">SUM(T29:V29)</f>
        <v>5.8327932598833439</v>
      </c>
    </row>
    <row r="30" spans="1:23" x14ac:dyDescent="0.3">
      <c r="B30" s="90" t="s">
        <v>57</v>
      </c>
      <c r="C30" s="90">
        <v>0</v>
      </c>
      <c r="D30" s="90">
        <v>0</v>
      </c>
      <c r="E30" s="139">
        <f>1-F30</f>
        <v>0.74</v>
      </c>
      <c r="F30" s="91">
        <f>'작물 업그레이드 확률'!H40</f>
        <v>0.26</v>
      </c>
      <c r="H30" s="94" t="s">
        <v>56</v>
      </c>
      <c r="I30" s="124">
        <f t="shared" ref="I30:I31" si="1">F29</f>
        <v>6.0749999999999992E-2</v>
      </c>
      <c r="J30" s="99">
        <f t="shared" ref="J30:L31" si="2">C29</f>
        <v>0</v>
      </c>
      <c r="K30" s="91">
        <f t="shared" si="2"/>
        <v>0.61424999999999996</v>
      </c>
      <c r="L30" s="100">
        <f t="shared" si="2"/>
        <v>0.32500000000000007</v>
      </c>
      <c r="N30" s="90" t="s">
        <v>57</v>
      </c>
      <c r="O30" s="91">
        <f>0-J31</f>
        <v>0</v>
      </c>
      <c r="P30" s="91">
        <f>0-K31</f>
        <v>0</v>
      </c>
      <c r="Q30" s="91">
        <f>1-L31</f>
        <v>0.26</v>
      </c>
      <c r="R30" s="106"/>
      <c r="S30" s="90" t="s">
        <v>57</v>
      </c>
      <c r="T30" s="108">
        <v>0</v>
      </c>
      <c r="U30" s="108">
        <v>0</v>
      </c>
      <c r="V30" s="108">
        <v>3.8461538461538458</v>
      </c>
      <c r="W30" s="108">
        <f t="shared" si="0"/>
        <v>3.8461538461538458</v>
      </c>
    </row>
    <row r="31" spans="1:23" ht="12.75" thickBot="1" x14ac:dyDescent="0.35">
      <c r="B31" s="90" t="s">
        <v>58</v>
      </c>
      <c r="C31" s="90">
        <v>0</v>
      </c>
      <c r="D31" s="90">
        <v>0</v>
      </c>
      <c r="E31" s="93">
        <v>0</v>
      </c>
      <c r="F31" s="92">
        <v>1</v>
      </c>
      <c r="H31" s="94" t="s">
        <v>57</v>
      </c>
      <c r="I31" s="125">
        <f t="shared" si="1"/>
        <v>0.26</v>
      </c>
      <c r="J31" s="101">
        <f t="shared" si="2"/>
        <v>0</v>
      </c>
      <c r="K31" s="102">
        <f t="shared" si="2"/>
        <v>0</v>
      </c>
      <c r="L31" s="103">
        <f t="shared" si="2"/>
        <v>0.74</v>
      </c>
      <c r="N31" s="104"/>
      <c r="O31" s="105"/>
      <c r="P31" s="106"/>
      <c r="Q31" s="106"/>
      <c r="R31" s="106"/>
    </row>
    <row r="33" spans="1:23" x14ac:dyDescent="0.3">
      <c r="H33" s="109"/>
      <c r="I33" s="107"/>
      <c r="J33" s="107"/>
      <c r="K33" s="107"/>
      <c r="L33" s="107"/>
    </row>
    <row r="34" spans="1:23" x14ac:dyDescent="0.3">
      <c r="A34" s="131" t="s">
        <v>81</v>
      </c>
      <c r="B34" s="132"/>
      <c r="C34" s="131"/>
      <c r="D34" s="131"/>
      <c r="E34" s="131"/>
      <c r="F34" s="131"/>
      <c r="G34" s="131"/>
      <c r="H34" s="132"/>
      <c r="I34" s="131"/>
      <c r="J34" s="131"/>
      <c r="K34" s="131"/>
      <c r="L34" s="131"/>
      <c r="M34" s="131"/>
      <c r="N34" s="131"/>
      <c r="O34" s="131"/>
      <c r="P34" s="131"/>
      <c r="Q34" s="131"/>
      <c r="R34" s="133"/>
      <c r="S34" s="132"/>
      <c r="T34" s="131"/>
      <c r="U34" s="131"/>
      <c r="V34" s="131"/>
      <c r="W34" s="131"/>
    </row>
    <row r="36" spans="1:23" ht="12.75" thickBot="1" x14ac:dyDescent="0.35">
      <c r="B36" s="90"/>
      <c r="C36" s="90" t="s">
        <v>87</v>
      </c>
      <c r="D36" s="90" t="s">
        <v>88</v>
      </c>
      <c r="E36" s="90" t="s">
        <v>85</v>
      </c>
      <c r="F36" s="90" t="s">
        <v>86</v>
      </c>
      <c r="H36" s="90"/>
      <c r="I36" s="95" t="s">
        <v>60</v>
      </c>
      <c r="J36" s="95" t="s">
        <v>55</v>
      </c>
      <c r="K36" s="95" t="s">
        <v>56</v>
      </c>
      <c r="L36" s="95" t="s">
        <v>57</v>
      </c>
      <c r="N36" s="108"/>
      <c r="O36" s="90" t="s">
        <v>55</v>
      </c>
      <c r="P36" s="90" t="s">
        <v>56</v>
      </c>
      <c r="Q36" s="90" t="s">
        <v>57</v>
      </c>
      <c r="R36" s="104"/>
      <c r="S36" s="93"/>
      <c r="T36" s="90" t="s">
        <v>56</v>
      </c>
      <c r="U36" s="90" t="s">
        <v>70</v>
      </c>
      <c r="V36" s="90" t="s">
        <v>71</v>
      </c>
      <c r="W36" s="108" t="s">
        <v>72</v>
      </c>
    </row>
    <row r="37" spans="1:23" ht="12.75" thickBot="1" x14ac:dyDescent="0.35">
      <c r="B37" s="90" t="s">
        <v>87</v>
      </c>
      <c r="C37" s="90">
        <v>0</v>
      </c>
      <c r="D37" s="91">
        <f>1-SUM(E37:F37)</f>
        <v>0.73005000000000009</v>
      </c>
      <c r="E37" s="91">
        <f>'작물 업그레이드 확률'!H5</f>
        <v>0.21499999999999997</v>
      </c>
      <c r="F37" s="91">
        <f>(1-'작물 업그레이드 확률'!H5)*'작물 업그레이드 확률'!H14</f>
        <v>5.4949999999999999E-2</v>
      </c>
      <c r="H37" s="94" t="s">
        <v>60</v>
      </c>
      <c r="I37" s="126">
        <f>F40</f>
        <v>1</v>
      </c>
      <c r="J37" s="120">
        <f>C40</f>
        <v>0</v>
      </c>
      <c r="K37" s="121">
        <f>D40</f>
        <v>0</v>
      </c>
      <c r="L37" s="122">
        <f>E40</f>
        <v>0</v>
      </c>
      <c r="N37" s="90" t="s">
        <v>55</v>
      </c>
      <c r="O37" s="91">
        <f>1-J38</f>
        <v>1</v>
      </c>
      <c r="P37" s="91">
        <f>0-K38</f>
        <v>-0.73005000000000009</v>
      </c>
      <c r="Q37" s="91">
        <f>0-L38</f>
        <v>-0.21499999999999997</v>
      </c>
      <c r="R37" s="106"/>
      <c r="S37" s="90" t="s">
        <v>55</v>
      </c>
      <c r="T37" s="108">
        <f t="array" ref="T37:V39">MINVERSE(O37:Q39)</f>
        <v>1</v>
      </c>
      <c r="U37" s="108">
        <v>2.6143240823634737</v>
      </c>
      <c r="V37" s="108">
        <v>5.0201432408236339</v>
      </c>
      <c r="W37" s="108">
        <f>SUM(T37:V37)</f>
        <v>8.6344673231871081</v>
      </c>
    </row>
    <row r="38" spans="1:23" x14ac:dyDescent="0.3">
      <c r="B38" s="90" t="s">
        <v>88</v>
      </c>
      <c r="C38" s="90">
        <v>0</v>
      </c>
      <c r="D38" s="91">
        <f>1-SUM(E38:F38)</f>
        <v>0.72075</v>
      </c>
      <c r="E38" s="91">
        <f>'작물 업그레이드 확률'!H23</f>
        <v>0.22499999999999998</v>
      </c>
      <c r="F38" s="91">
        <f>(1-'작물 업그레이드 확률'!H23)*'작물 업그레이드 확률'!H32</f>
        <v>5.4249999999999993E-2</v>
      </c>
      <c r="H38" s="94" t="s">
        <v>55</v>
      </c>
      <c r="I38" s="123">
        <f>F37</f>
        <v>5.4949999999999999E-2</v>
      </c>
      <c r="J38" s="96">
        <f>C37</f>
        <v>0</v>
      </c>
      <c r="K38" s="97">
        <f>D37</f>
        <v>0.73005000000000009</v>
      </c>
      <c r="L38" s="98">
        <f>E37</f>
        <v>0.21499999999999997</v>
      </c>
      <c r="N38" s="90" t="s">
        <v>56</v>
      </c>
      <c r="O38" s="91">
        <f>0-J39</f>
        <v>0</v>
      </c>
      <c r="P38" s="91">
        <f>1-K39</f>
        <v>0.27925</v>
      </c>
      <c r="Q38" s="91">
        <f>0-L39</f>
        <v>-0.22499999999999998</v>
      </c>
      <c r="R38" s="106"/>
      <c r="S38" s="90" t="s">
        <v>56</v>
      </c>
      <c r="T38" s="108">
        <v>0</v>
      </c>
      <c r="U38" s="108">
        <v>3.5810205908683974</v>
      </c>
      <c r="V38" s="108">
        <v>5.0358102059086827</v>
      </c>
      <c r="W38" s="108">
        <f t="shared" ref="W38:W39" si="3">SUM(T38:V38)</f>
        <v>8.6168307967770801</v>
      </c>
    </row>
    <row r="39" spans="1:23" x14ac:dyDescent="0.3">
      <c r="B39" s="90" t="s">
        <v>85</v>
      </c>
      <c r="C39" s="90">
        <v>0</v>
      </c>
      <c r="D39" s="90">
        <v>0</v>
      </c>
      <c r="E39" s="139">
        <f>1-F39</f>
        <v>0.84</v>
      </c>
      <c r="F39" s="91">
        <f>'작물 업그레이드 확률'!H41</f>
        <v>0.16000000000000003</v>
      </c>
      <c r="H39" s="94" t="s">
        <v>56</v>
      </c>
      <c r="I39" s="124">
        <f t="shared" ref="I39:I40" si="4">F38</f>
        <v>5.4249999999999993E-2</v>
      </c>
      <c r="J39" s="99">
        <f t="shared" ref="J39:L40" si="5">C38</f>
        <v>0</v>
      </c>
      <c r="K39" s="91">
        <f t="shared" si="5"/>
        <v>0.72075</v>
      </c>
      <c r="L39" s="100">
        <f t="shared" si="5"/>
        <v>0.22499999999999998</v>
      </c>
      <c r="N39" s="90" t="s">
        <v>57</v>
      </c>
      <c r="O39" s="91">
        <f>0-J40</f>
        <v>0</v>
      </c>
      <c r="P39" s="91">
        <f>0-K40</f>
        <v>0</v>
      </c>
      <c r="Q39" s="91">
        <f>1-L40</f>
        <v>0.16000000000000003</v>
      </c>
      <c r="R39" s="106"/>
      <c r="S39" s="90" t="s">
        <v>57</v>
      </c>
      <c r="T39" s="108">
        <v>0</v>
      </c>
      <c r="U39" s="108">
        <v>0</v>
      </c>
      <c r="V39" s="108">
        <v>6.2499999999999991</v>
      </c>
      <c r="W39" s="108">
        <f t="shared" si="3"/>
        <v>6.2499999999999991</v>
      </c>
    </row>
    <row r="40" spans="1:23" ht="12.75" thickBot="1" x14ac:dyDescent="0.35">
      <c r="B40" s="90" t="s">
        <v>86</v>
      </c>
      <c r="C40" s="90">
        <v>0</v>
      </c>
      <c r="D40" s="90">
        <v>0</v>
      </c>
      <c r="E40" s="93">
        <v>0</v>
      </c>
      <c r="F40" s="92">
        <v>1</v>
      </c>
      <c r="H40" s="94" t="s">
        <v>57</v>
      </c>
      <c r="I40" s="125">
        <f t="shared" si="4"/>
        <v>0.16000000000000003</v>
      </c>
      <c r="J40" s="101">
        <f t="shared" si="5"/>
        <v>0</v>
      </c>
      <c r="K40" s="102">
        <f t="shared" si="5"/>
        <v>0</v>
      </c>
      <c r="L40" s="103">
        <f t="shared" si="5"/>
        <v>0.84</v>
      </c>
      <c r="N40" s="104"/>
      <c r="O40" s="105"/>
      <c r="P40" s="106"/>
      <c r="Q40" s="106"/>
      <c r="R40" s="106"/>
    </row>
    <row r="42" spans="1:23" x14ac:dyDescent="0.3">
      <c r="R42" s="89"/>
    </row>
    <row r="43" spans="1:23" x14ac:dyDescent="0.3">
      <c r="A43" s="131" t="s">
        <v>82</v>
      </c>
      <c r="B43" s="132"/>
      <c r="C43" s="131"/>
      <c r="D43" s="131"/>
      <c r="E43" s="131"/>
      <c r="F43" s="131"/>
      <c r="G43" s="131"/>
      <c r="H43" s="132"/>
      <c r="I43" s="131"/>
      <c r="J43" s="131"/>
      <c r="K43" s="131"/>
      <c r="L43" s="131"/>
      <c r="M43" s="131"/>
      <c r="N43" s="131"/>
      <c r="O43" s="131"/>
      <c r="P43" s="131"/>
      <c r="Q43" s="131"/>
      <c r="R43" s="133"/>
      <c r="S43" s="132"/>
      <c r="T43" s="131"/>
      <c r="U43" s="131"/>
      <c r="V43" s="131"/>
      <c r="W43" s="131"/>
    </row>
    <row r="45" spans="1:23" ht="12.75" thickBot="1" x14ac:dyDescent="0.35">
      <c r="B45" s="90"/>
      <c r="C45" s="90" t="s">
        <v>55</v>
      </c>
      <c r="D45" s="90" t="s">
        <v>56</v>
      </c>
      <c r="E45" s="90" t="s">
        <v>57</v>
      </c>
      <c r="F45" s="90" t="s">
        <v>58</v>
      </c>
      <c r="H45" s="90"/>
      <c r="I45" s="95" t="s">
        <v>60</v>
      </c>
      <c r="J45" s="95" t="s">
        <v>55</v>
      </c>
      <c r="K45" s="95" t="s">
        <v>56</v>
      </c>
      <c r="L45" s="95" t="s">
        <v>57</v>
      </c>
      <c r="N45" s="108"/>
      <c r="O45" s="90" t="s">
        <v>55</v>
      </c>
      <c r="P45" s="90" t="s">
        <v>56</v>
      </c>
      <c r="Q45" s="90" t="s">
        <v>57</v>
      </c>
      <c r="R45" s="104"/>
      <c r="S45" s="93"/>
      <c r="T45" s="90" t="s">
        <v>56</v>
      </c>
      <c r="U45" s="90" t="s">
        <v>70</v>
      </c>
      <c r="V45" s="90" t="s">
        <v>71</v>
      </c>
      <c r="W45" s="108" t="s">
        <v>72</v>
      </c>
    </row>
    <row r="46" spans="1:23" ht="12.75" thickBot="1" x14ac:dyDescent="0.35">
      <c r="B46" s="90" t="s">
        <v>55</v>
      </c>
      <c r="C46" s="90">
        <v>0</v>
      </c>
      <c r="D46" s="91">
        <f>1-SUM(E46:F46)</f>
        <v>0.78489999999999993</v>
      </c>
      <c r="E46" s="91">
        <f>'작물 업그레이드 확률'!H6</f>
        <v>0.16500000000000004</v>
      </c>
      <c r="F46" s="91">
        <f>(1-'작물 업그레이드 확률'!H6)*'작물 업그레이드 확률'!H15</f>
        <v>5.0099999999999999E-2</v>
      </c>
      <c r="H46" s="94" t="s">
        <v>60</v>
      </c>
      <c r="I46" s="126">
        <f>F49</f>
        <v>1</v>
      </c>
      <c r="J46" s="120">
        <f>C49</f>
        <v>0</v>
      </c>
      <c r="K46" s="121">
        <f>D49</f>
        <v>0</v>
      </c>
      <c r="L46" s="122">
        <f>E49</f>
        <v>0</v>
      </c>
      <c r="N46" s="90" t="s">
        <v>55</v>
      </c>
      <c r="O46" s="91">
        <f>1-J47</f>
        <v>1</v>
      </c>
      <c r="P46" s="91">
        <f>0-K47</f>
        <v>-0.78489999999999993</v>
      </c>
      <c r="Q46" s="91">
        <f>0-L47</f>
        <v>-0.16500000000000004</v>
      </c>
      <c r="R46" s="106"/>
      <c r="S46" s="90" t="s">
        <v>55</v>
      </c>
      <c r="T46" s="108">
        <f t="array" ref="T46:V48">MINVERSE(O46:Q48)</f>
        <v>1</v>
      </c>
      <c r="U46" s="108">
        <v>3.4962138084632528</v>
      </c>
      <c r="V46" s="108">
        <v>5.9756724344697627</v>
      </c>
      <c r="W46" s="108">
        <f>SUM(T46:V46)</f>
        <v>10.471886242933016</v>
      </c>
    </row>
    <row r="47" spans="1:23" x14ac:dyDescent="0.3">
      <c r="B47" s="90" t="s">
        <v>56</v>
      </c>
      <c r="C47" s="90">
        <v>0</v>
      </c>
      <c r="D47" s="91">
        <f>1-SUM(E47:F47)</f>
        <v>0.77550000000000008</v>
      </c>
      <c r="E47" s="91">
        <f>'작물 업그레이드 확률'!H24</f>
        <v>0.17499999999999999</v>
      </c>
      <c r="F47" s="91">
        <f>(1-'작물 업그레이드 확률'!H24)*'작물 업그레이드 확률'!H33</f>
        <v>4.9500000000000002E-2</v>
      </c>
      <c r="H47" s="94" t="s">
        <v>55</v>
      </c>
      <c r="I47" s="123">
        <f>F46</f>
        <v>5.0099999999999999E-2</v>
      </c>
      <c r="J47" s="96">
        <f>C46</f>
        <v>0</v>
      </c>
      <c r="K47" s="97">
        <f>D46</f>
        <v>0.78489999999999993</v>
      </c>
      <c r="L47" s="98">
        <f>E46</f>
        <v>0.16500000000000004</v>
      </c>
      <c r="N47" s="90" t="s">
        <v>56</v>
      </c>
      <c r="O47" s="91">
        <f>0-J48</f>
        <v>0</v>
      </c>
      <c r="P47" s="91">
        <f>1-K48</f>
        <v>0.22449999999999992</v>
      </c>
      <c r="Q47" s="91">
        <f>0-L48</f>
        <v>-0.17499999999999999</v>
      </c>
      <c r="R47" s="106"/>
      <c r="S47" s="90" t="s">
        <v>56</v>
      </c>
      <c r="T47" s="108">
        <v>0</v>
      </c>
      <c r="U47" s="108">
        <v>4.4543429844098013</v>
      </c>
      <c r="V47" s="108">
        <v>5.996230940551655</v>
      </c>
      <c r="W47" s="108">
        <f t="shared" ref="W47:W48" si="6">SUM(T47:V47)</f>
        <v>10.450573924961457</v>
      </c>
    </row>
    <row r="48" spans="1:23" x14ac:dyDescent="0.3">
      <c r="B48" s="90" t="s">
        <v>57</v>
      </c>
      <c r="C48" s="90">
        <v>0</v>
      </c>
      <c r="D48" s="90">
        <v>0</v>
      </c>
      <c r="E48" s="139">
        <f>1-F48</f>
        <v>0.87</v>
      </c>
      <c r="F48" s="91">
        <f>'작물 업그레이드 확률'!H42</f>
        <v>0.13</v>
      </c>
      <c r="H48" s="94" t="s">
        <v>56</v>
      </c>
      <c r="I48" s="124">
        <f t="shared" ref="I48:I49" si="7">F47</f>
        <v>4.9500000000000002E-2</v>
      </c>
      <c r="J48" s="99">
        <f t="shared" ref="J48:L49" si="8">C47</f>
        <v>0</v>
      </c>
      <c r="K48" s="91">
        <f t="shared" si="8"/>
        <v>0.77550000000000008</v>
      </c>
      <c r="L48" s="100">
        <f t="shared" si="8"/>
        <v>0.17499999999999999</v>
      </c>
      <c r="N48" s="90" t="s">
        <v>57</v>
      </c>
      <c r="O48" s="91">
        <f>0-J49</f>
        <v>0</v>
      </c>
      <c r="P48" s="91">
        <f>0-K49</f>
        <v>0</v>
      </c>
      <c r="Q48" s="91">
        <f>1-L49</f>
        <v>0.13</v>
      </c>
      <c r="R48" s="106"/>
      <c r="S48" s="90" t="s">
        <v>57</v>
      </c>
      <c r="T48" s="108">
        <v>0</v>
      </c>
      <c r="U48" s="108">
        <v>0</v>
      </c>
      <c r="V48" s="108">
        <v>7.6923076923076916</v>
      </c>
      <c r="W48" s="108">
        <f t="shared" si="6"/>
        <v>7.6923076923076916</v>
      </c>
    </row>
    <row r="49" spans="1:23" ht="12.75" thickBot="1" x14ac:dyDescent="0.35">
      <c r="B49" s="90" t="s">
        <v>58</v>
      </c>
      <c r="C49" s="90">
        <v>0</v>
      </c>
      <c r="D49" s="90">
        <v>0</v>
      </c>
      <c r="E49" s="93">
        <v>0</v>
      </c>
      <c r="F49" s="92">
        <v>1</v>
      </c>
      <c r="H49" s="94" t="s">
        <v>57</v>
      </c>
      <c r="I49" s="125">
        <f t="shared" si="7"/>
        <v>0.13</v>
      </c>
      <c r="J49" s="101">
        <f t="shared" si="8"/>
        <v>0</v>
      </c>
      <c r="K49" s="102">
        <f t="shared" si="8"/>
        <v>0</v>
      </c>
      <c r="L49" s="103">
        <f t="shared" si="8"/>
        <v>0.87</v>
      </c>
      <c r="N49" s="104"/>
      <c r="O49" s="105"/>
      <c r="P49" s="106"/>
      <c r="Q49" s="106"/>
      <c r="R49" s="106"/>
    </row>
    <row r="52" spans="1:23" x14ac:dyDescent="0.3">
      <c r="A52" s="131" t="s">
        <v>83</v>
      </c>
      <c r="B52" s="132"/>
      <c r="C52" s="131"/>
      <c r="D52" s="131"/>
      <c r="E52" s="131"/>
      <c r="F52" s="131"/>
      <c r="G52" s="131"/>
      <c r="H52" s="132"/>
      <c r="I52" s="131"/>
      <c r="J52" s="131"/>
      <c r="K52" s="131"/>
      <c r="L52" s="131"/>
      <c r="M52" s="131"/>
      <c r="N52" s="131"/>
      <c r="O52" s="131"/>
      <c r="P52" s="131"/>
      <c r="Q52" s="131"/>
      <c r="R52" s="133"/>
      <c r="S52" s="132"/>
      <c r="T52" s="131"/>
      <c r="U52" s="131"/>
      <c r="V52" s="131"/>
      <c r="W52" s="131"/>
    </row>
    <row r="54" spans="1:23" ht="12.75" thickBot="1" x14ac:dyDescent="0.35">
      <c r="B54" s="90"/>
      <c r="C54" s="90" t="s">
        <v>89</v>
      </c>
      <c r="D54" s="90" t="s">
        <v>90</v>
      </c>
      <c r="E54" s="90" t="s">
        <v>85</v>
      </c>
      <c r="F54" s="90" t="s">
        <v>86</v>
      </c>
      <c r="H54" s="90"/>
      <c r="I54" s="95" t="s">
        <v>60</v>
      </c>
      <c r="J54" s="95" t="s">
        <v>55</v>
      </c>
      <c r="K54" s="95" t="s">
        <v>56</v>
      </c>
      <c r="L54" s="95" t="s">
        <v>57</v>
      </c>
      <c r="N54" s="108"/>
      <c r="O54" s="90" t="s">
        <v>55</v>
      </c>
      <c r="P54" s="90" t="s">
        <v>56</v>
      </c>
      <c r="Q54" s="90" t="s">
        <v>57</v>
      </c>
      <c r="R54" s="104"/>
      <c r="S54" s="93"/>
      <c r="T54" s="90" t="s">
        <v>56</v>
      </c>
      <c r="U54" s="90" t="s">
        <v>70</v>
      </c>
      <c r="V54" s="90" t="s">
        <v>71</v>
      </c>
      <c r="W54" s="108" t="s">
        <v>72</v>
      </c>
    </row>
    <row r="55" spans="1:23" ht="12.75" thickBot="1" x14ac:dyDescent="0.35">
      <c r="B55" s="90" t="s">
        <v>55</v>
      </c>
      <c r="C55" s="90">
        <v>0</v>
      </c>
      <c r="D55" s="91">
        <f>1-SUM(E55:F55)</f>
        <v>0.81742499999999996</v>
      </c>
      <c r="E55" s="91">
        <f>'작물 업그레이드 확률'!H7</f>
        <v>0.13500000000000001</v>
      </c>
      <c r="F55" s="91">
        <f>(1-'작물 업그레이드 확률'!H7)*'작물 업그레이드 확률'!H16</f>
        <v>4.7574999999999999E-2</v>
      </c>
      <c r="H55" s="94" t="s">
        <v>60</v>
      </c>
      <c r="I55" s="126">
        <f>F58</f>
        <v>1</v>
      </c>
      <c r="J55" s="120">
        <f>C58</f>
        <v>0</v>
      </c>
      <c r="K55" s="121">
        <f>D58</f>
        <v>0</v>
      </c>
      <c r="L55" s="122">
        <f>E58</f>
        <v>0</v>
      </c>
      <c r="N55" s="90" t="s">
        <v>55</v>
      </c>
      <c r="O55" s="91">
        <f>1-J56</f>
        <v>1</v>
      </c>
      <c r="P55" s="91">
        <f>0-K56</f>
        <v>-0.81742499999999996</v>
      </c>
      <c r="Q55" s="91">
        <f>0-L56</f>
        <v>-0.13500000000000001</v>
      </c>
      <c r="R55" s="106"/>
      <c r="S55" s="90" t="s">
        <v>55</v>
      </c>
      <c r="T55" s="108">
        <f t="array" ref="T55:V57">MINVERSE(O55:Q57)</f>
        <v>1</v>
      </c>
      <c r="U55" s="108">
        <v>4.2568675953651871</v>
      </c>
      <c r="V55" s="108">
        <v>6.8385981938904745</v>
      </c>
      <c r="W55" s="108">
        <f>SUM(T55:V55)</f>
        <v>12.095465789255663</v>
      </c>
    </row>
    <row r="56" spans="1:23" x14ac:dyDescent="0.3">
      <c r="B56" s="90" t="s">
        <v>56</v>
      </c>
      <c r="C56" s="90">
        <v>0</v>
      </c>
      <c r="D56" s="91">
        <f>1-SUM(E56:F56)</f>
        <v>0.807975</v>
      </c>
      <c r="E56" s="91">
        <f>'작물 업그레이드 확률'!H25</f>
        <v>0.14500000000000002</v>
      </c>
      <c r="F56" s="91">
        <f>(1-'작물 업그레이드 확률'!H25)*'작물 업그레이드 확률'!H34</f>
        <v>4.7024999999999997E-2</v>
      </c>
      <c r="H56" s="94" t="s">
        <v>55</v>
      </c>
      <c r="I56" s="123">
        <f>F55</f>
        <v>4.7574999999999999E-2</v>
      </c>
      <c r="J56" s="96">
        <f>C55</f>
        <v>0</v>
      </c>
      <c r="K56" s="97">
        <f>D55</f>
        <v>0.81742499999999996</v>
      </c>
      <c r="L56" s="98">
        <f>E55</f>
        <v>0.13500000000000001</v>
      </c>
      <c r="N56" s="90" t="s">
        <v>56</v>
      </c>
      <c r="O56" s="91">
        <f>0-J57</f>
        <v>0</v>
      </c>
      <c r="P56" s="91">
        <f>1-K57</f>
        <v>0.192025</v>
      </c>
      <c r="Q56" s="91">
        <f>0-L57</f>
        <v>-0.14500000000000002</v>
      </c>
      <c r="R56" s="106"/>
      <c r="S56" s="90" t="s">
        <v>56</v>
      </c>
      <c r="T56" s="108">
        <v>0</v>
      </c>
      <c r="U56" s="108">
        <v>5.2076552532222369</v>
      </c>
      <c r="V56" s="108">
        <v>6.8646364701565865</v>
      </c>
      <c r="W56" s="108">
        <f t="shared" ref="W56:W57" si="9">SUM(T56:V56)</f>
        <v>12.072291723378823</v>
      </c>
    </row>
    <row r="57" spans="1:23" x14ac:dyDescent="0.3">
      <c r="B57" s="90" t="s">
        <v>57</v>
      </c>
      <c r="C57" s="90">
        <v>0</v>
      </c>
      <c r="D57" s="90">
        <v>0</v>
      </c>
      <c r="E57" s="139">
        <f>1-F57</f>
        <v>0.89</v>
      </c>
      <c r="F57" s="91">
        <f>'작물 업그레이드 확률'!H43</f>
        <v>0.11</v>
      </c>
      <c r="H57" s="94" t="s">
        <v>56</v>
      </c>
      <c r="I57" s="124">
        <f t="shared" ref="I57:I58" si="10">F56</f>
        <v>4.7024999999999997E-2</v>
      </c>
      <c r="J57" s="99">
        <f t="shared" ref="J57:L58" si="11">C56</f>
        <v>0</v>
      </c>
      <c r="K57" s="91">
        <f t="shared" si="11"/>
        <v>0.807975</v>
      </c>
      <c r="L57" s="100">
        <f t="shared" si="11"/>
        <v>0.14500000000000002</v>
      </c>
      <c r="N57" s="90" t="s">
        <v>57</v>
      </c>
      <c r="O57" s="91">
        <f>0-J58</f>
        <v>0</v>
      </c>
      <c r="P57" s="91">
        <f>0-K58</f>
        <v>0</v>
      </c>
      <c r="Q57" s="91">
        <f>1-L58</f>
        <v>0.10999999999999999</v>
      </c>
      <c r="R57" s="106"/>
      <c r="S57" s="90" t="s">
        <v>57</v>
      </c>
      <c r="T57" s="108">
        <v>0</v>
      </c>
      <c r="U57" s="108">
        <v>0</v>
      </c>
      <c r="V57" s="108">
        <v>9.0909090909090917</v>
      </c>
      <c r="W57" s="108">
        <f t="shared" si="9"/>
        <v>9.0909090909090917</v>
      </c>
    </row>
    <row r="58" spans="1:23" ht="12.75" thickBot="1" x14ac:dyDescent="0.35">
      <c r="B58" s="90" t="s">
        <v>58</v>
      </c>
      <c r="C58" s="90">
        <v>0</v>
      </c>
      <c r="D58" s="90">
        <v>0</v>
      </c>
      <c r="E58" s="93">
        <v>0</v>
      </c>
      <c r="F58" s="92">
        <v>1</v>
      </c>
      <c r="H58" s="94" t="s">
        <v>57</v>
      </c>
      <c r="I58" s="125">
        <f t="shared" si="10"/>
        <v>0.11</v>
      </c>
      <c r="J58" s="101">
        <f t="shared" si="11"/>
        <v>0</v>
      </c>
      <c r="K58" s="102">
        <f t="shared" si="11"/>
        <v>0</v>
      </c>
      <c r="L58" s="103">
        <f t="shared" si="11"/>
        <v>0.89</v>
      </c>
      <c r="N58" s="104"/>
      <c r="O58" s="105"/>
      <c r="P58" s="106"/>
      <c r="Q58" s="106"/>
      <c r="R58" s="106"/>
    </row>
    <row r="61" spans="1:23" x14ac:dyDescent="0.3">
      <c r="A61" s="131" t="s">
        <v>84</v>
      </c>
      <c r="B61" s="132"/>
      <c r="C61" s="131"/>
      <c r="D61" s="131"/>
      <c r="E61" s="131"/>
      <c r="F61" s="131"/>
      <c r="G61" s="131"/>
      <c r="H61" s="132"/>
      <c r="I61" s="131"/>
      <c r="J61" s="131"/>
      <c r="K61" s="131"/>
      <c r="L61" s="131"/>
      <c r="M61" s="131"/>
      <c r="N61" s="131"/>
      <c r="O61" s="131"/>
      <c r="P61" s="131"/>
      <c r="Q61" s="131"/>
      <c r="R61" s="133"/>
      <c r="S61" s="132"/>
      <c r="T61" s="131"/>
      <c r="U61" s="131"/>
      <c r="V61" s="131"/>
      <c r="W61" s="131"/>
    </row>
    <row r="63" spans="1:23" ht="12.75" thickBot="1" x14ac:dyDescent="0.35">
      <c r="B63" s="90"/>
      <c r="C63" s="90" t="s">
        <v>55</v>
      </c>
      <c r="D63" s="90" t="s">
        <v>56</v>
      </c>
      <c r="E63" s="90" t="s">
        <v>85</v>
      </c>
      <c r="F63" s="90" t="s">
        <v>86</v>
      </c>
      <c r="H63" s="90"/>
      <c r="I63" s="95" t="s">
        <v>60</v>
      </c>
      <c r="J63" s="95" t="s">
        <v>55</v>
      </c>
      <c r="K63" s="95" t="s">
        <v>56</v>
      </c>
      <c r="L63" s="95" t="s">
        <v>57</v>
      </c>
      <c r="N63" s="108"/>
      <c r="O63" s="90" t="s">
        <v>55</v>
      </c>
      <c r="P63" s="90" t="s">
        <v>56</v>
      </c>
      <c r="Q63" s="90" t="s">
        <v>57</v>
      </c>
      <c r="R63" s="104"/>
      <c r="S63" s="93"/>
      <c r="T63" s="90" t="s">
        <v>56</v>
      </c>
      <c r="U63" s="90" t="s">
        <v>70</v>
      </c>
      <c r="V63" s="90" t="s">
        <v>71</v>
      </c>
      <c r="W63" s="108" t="s">
        <v>72</v>
      </c>
    </row>
    <row r="64" spans="1:23" ht="12.75" thickBot="1" x14ac:dyDescent="0.35">
      <c r="B64" s="90" t="s">
        <v>55</v>
      </c>
      <c r="C64" s="90">
        <v>0</v>
      </c>
      <c r="D64" s="91">
        <f>1-SUM(E64:F64)</f>
        <v>0.78986500000000004</v>
      </c>
      <c r="E64" s="91">
        <f>'작물 업그레이드 확률'!H6</f>
        <v>0.16500000000000004</v>
      </c>
      <c r="F64" s="91">
        <f>(1-'작물 업그레이드 확률'!H8)*'작물 업그레이드 확률'!H17</f>
        <v>4.5134999999999995E-2</v>
      </c>
      <c r="H64" s="94" t="s">
        <v>60</v>
      </c>
      <c r="I64" s="126">
        <f>F67</f>
        <v>1</v>
      </c>
      <c r="J64" s="120">
        <f>C67</f>
        <v>0</v>
      </c>
      <c r="K64" s="121">
        <f>D67</f>
        <v>0</v>
      </c>
      <c r="L64" s="122">
        <f>E67</f>
        <v>0</v>
      </c>
      <c r="N64" s="90" t="s">
        <v>55</v>
      </c>
      <c r="O64" s="91">
        <f>1-J65</f>
        <v>1</v>
      </c>
      <c r="P64" s="91">
        <f>0-K65</f>
        <v>-0.78986500000000004</v>
      </c>
      <c r="Q64" s="91">
        <f>0-L65</f>
        <v>-0.16500000000000004</v>
      </c>
      <c r="R64" s="106"/>
      <c r="S64" s="90" t="s">
        <v>55</v>
      </c>
      <c r="T64" s="108">
        <f t="array" ref="T64:V66">MINVERSE(O64:Q66)</f>
        <v>1</v>
      </c>
      <c r="U64" s="108">
        <v>4.6565364775239493</v>
      </c>
      <c r="V64" s="108">
        <v>8.3007451076721548</v>
      </c>
      <c r="W64" s="108">
        <f>SUM(T64:V64)</f>
        <v>13.957281585196103</v>
      </c>
    </row>
    <row r="65" spans="2:23" x14ac:dyDescent="0.3">
      <c r="B65" s="90" t="s">
        <v>56</v>
      </c>
      <c r="C65" s="90">
        <v>0</v>
      </c>
      <c r="D65" s="91">
        <f>1-SUM(E65:F65)</f>
        <v>0.83037499999999997</v>
      </c>
      <c r="E65" s="91">
        <f>'작물 업그레이드 확률'!H26</f>
        <v>0.125</v>
      </c>
      <c r="F65" s="91">
        <f>(1-'작물 업그레이드 확률'!H26)*'작물 업그레이드 확률'!H35</f>
        <v>4.4624999999999998E-2</v>
      </c>
      <c r="H65" s="94" t="s">
        <v>55</v>
      </c>
      <c r="I65" s="123">
        <f>F64</f>
        <v>4.5134999999999995E-2</v>
      </c>
      <c r="J65" s="96">
        <f>C64</f>
        <v>0</v>
      </c>
      <c r="K65" s="97">
        <f>D64</f>
        <v>0.78986500000000004</v>
      </c>
      <c r="L65" s="98">
        <f>E64</f>
        <v>0.16500000000000004</v>
      </c>
      <c r="N65" s="90" t="s">
        <v>56</v>
      </c>
      <c r="O65" s="91">
        <f>0-J66</f>
        <v>0</v>
      </c>
      <c r="P65" s="91">
        <f>1-K66</f>
        <v>0.16962500000000003</v>
      </c>
      <c r="Q65" s="91">
        <f>0-L66</f>
        <v>-0.125</v>
      </c>
      <c r="R65" s="106"/>
      <c r="S65" s="90" t="s">
        <v>56</v>
      </c>
      <c r="T65" s="108">
        <v>0</v>
      </c>
      <c r="U65" s="108">
        <v>5.8953574060427405</v>
      </c>
      <c r="V65" s="108">
        <v>8.1879963972815855</v>
      </c>
      <c r="W65" s="108">
        <f t="shared" ref="W65:W66" si="12">SUM(T65:V65)</f>
        <v>14.083353803324325</v>
      </c>
    </row>
    <row r="66" spans="2:23" x14ac:dyDescent="0.3">
      <c r="B66" s="90" t="s">
        <v>85</v>
      </c>
      <c r="C66" s="90">
        <v>0</v>
      </c>
      <c r="D66" s="90">
        <v>0</v>
      </c>
      <c r="E66" s="139">
        <f>1-F66</f>
        <v>0.91</v>
      </c>
      <c r="F66" s="91">
        <f>'작물 업그레이드 확률'!H44</f>
        <v>0.09</v>
      </c>
      <c r="H66" s="94" t="s">
        <v>56</v>
      </c>
      <c r="I66" s="124">
        <f t="shared" ref="I66:I67" si="13">F65</f>
        <v>4.4624999999999998E-2</v>
      </c>
      <c r="J66" s="99">
        <f t="shared" ref="J66:L67" si="14">C65</f>
        <v>0</v>
      </c>
      <c r="K66" s="91">
        <f t="shared" si="14"/>
        <v>0.83037499999999997</v>
      </c>
      <c r="L66" s="100">
        <f t="shared" si="14"/>
        <v>0.125</v>
      </c>
      <c r="N66" s="90" t="s">
        <v>57</v>
      </c>
      <c r="O66" s="91">
        <f>0-J67</f>
        <v>0</v>
      </c>
      <c r="P66" s="91">
        <f>0-K67</f>
        <v>0</v>
      </c>
      <c r="Q66" s="91">
        <f>1-L67</f>
        <v>8.9999999999999969E-2</v>
      </c>
      <c r="R66" s="106"/>
      <c r="S66" s="90" t="s">
        <v>57</v>
      </c>
      <c r="T66" s="108">
        <v>0</v>
      </c>
      <c r="U66" s="108">
        <v>0</v>
      </c>
      <c r="V66" s="108">
        <v>11.111111111111114</v>
      </c>
      <c r="W66" s="108">
        <f t="shared" si="12"/>
        <v>11.111111111111114</v>
      </c>
    </row>
    <row r="67" spans="2:23" ht="12.75" thickBot="1" x14ac:dyDescent="0.35">
      <c r="B67" s="90" t="s">
        <v>86</v>
      </c>
      <c r="C67" s="90">
        <v>0</v>
      </c>
      <c r="D67" s="90">
        <v>0</v>
      </c>
      <c r="E67" s="93">
        <v>0</v>
      </c>
      <c r="F67" s="92">
        <v>1</v>
      </c>
      <c r="H67" s="94" t="s">
        <v>57</v>
      </c>
      <c r="I67" s="125">
        <f t="shared" si="13"/>
        <v>0.09</v>
      </c>
      <c r="J67" s="101">
        <f t="shared" si="14"/>
        <v>0</v>
      </c>
      <c r="K67" s="102">
        <f t="shared" si="14"/>
        <v>0</v>
      </c>
      <c r="L67" s="103">
        <f t="shared" si="14"/>
        <v>0.91</v>
      </c>
      <c r="N67" s="104"/>
      <c r="O67" s="105"/>
      <c r="P67" s="106"/>
      <c r="Q67" s="106"/>
      <c r="R67" s="106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9"/>
  <sheetViews>
    <sheetView tabSelected="1" workbookViewId="0">
      <selection activeCell="B1" sqref="B1"/>
    </sheetView>
  </sheetViews>
  <sheetFormatPr defaultRowHeight="12" x14ac:dyDescent="0.3"/>
  <cols>
    <col min="1" max="1" width="2.625" style="170" customWidth="1"/>
    <col min="2" max="2" width="7.5" style="171" bestFit="1" customWidth="1"/>
    <col min="3" max="6" width="6.625" style="171" bestFit="1" customWidth="1"/>
    <col min="7" max="7" width="6.625" style="171" customWidth="1"/>
    <col min="8" max="8" width="6.625" style="171" bestFit="1" customWidth="1"/>
    <col min="9" max="10" width="7.625" style="171" bestFit="1" customWidth="1"/>
    <col min="11" max="11" width="8.5" style="171" bestFit="1" customWidth="1"/>
    <col min="12" max="12" width="7.625" style="171" bestFit="1" customWidth="1"/>
    <col min="13" max="13" width="6" style="171" bestFit="1" customWidth="1"/>
    <col min="14" max="14" width="6.625" style="171" bestFit="1" customWidth="1"/>
    <col min="15" max="15" width="6.75" style="171" bestFit="1" customWidth="1"/>
    <col min="16" max="17" width="6.625" style="171" customWidth="1"/>
    <col min="18" max="19" width="7.5" style="171" bestFit="1" customWidth="1"/>
    <col min="20" max="20" width="6.625" style="171" bestFit="1" customWidth="1"/>
    <col min="21" max="22" width="5.875" style="170" bestFit="1" customWidth="1"/>
    <col min="23" max="23" width="6.75" style="170" bestFit="1" customWidth="1"/>
    <col min="24" max="24" width="9.5" style="170" bestFit="1" customWidth="1"/>
    <col min="25" max="16384" width="9" style="170"/>
  </cols>
  <sheetData>
    <row r="2" spans="2:26" x14ac:dyDescent="0.3">
      <c r="B2" s="171" t="s">
        <v>771</v>
      </c>
      <c r="K2" s="239"/>
      <c r="L2" s="239"/>
      <c r="M2" s="239"/>
      <c r="N2" s="239"/>
      <c r="O2" s="239"/>
    </row>
    <row r="3" spans="2:26" hidden="1" x14ac:dyDescent="0.3">
      <c r="B3" s="178" t="s">
        <v>32</v>
      </c>
      <c r="C3" s="90">
        <f>C5*C6 *C8</f>
        <v>0</v>
      </c>
      <c r="D3" s="90">
        <f t="shared" ref="D3:E3" si="0">D5*D6 *D8</f>
        <v>0</v>
      </c>
      <c r="E3" s="90">
        <f t="shared" si="0"/>
        <v>0</v>
      </c>
      <c r="F3" s="90" t="e">
        <f>#REF!*#REF! *#REF!</f>
        <v>#REF!</v>
      </c>
      <c r="G3" s="90" t="e">
        <f>#REF!*#REF! *#REF!</f>
        <v>#REF!</v>
      </c>
      <c r="H3" s="90" t="e">
        <f>#REF!*#REF! *#REF!</f>
        <v>#REF!</v>
      </c>
      <c r="I3" s="90">
        <f>F5*F6 *F8</f>
        <v>0.26656671513434776</v>
      </c>
      <c r="J3" s="90">
        <f>G5*G6 *G8</f>
        <v>0.19992503635076087</v>
      </c>
      <c r="K3" s="90">
        <f>H5*H6 *H8</f>
        <v>5.3313343026869554E-2</v>
      </c>
      <c r="L3" s="90">
        <f>I5*I6 *I8</f>
        <v>6.6641678783586941E-2</v>
      </c>
      <c r="M3" s="90">
        <f>J5*J6 *J8</f>
        <v>6.9235605284060822E-2</v>
      </c>
      <c r="N3" s="90">
        <f>K5*K6 *K8</f>
        <v>0.10385340792609123</v>
      </c>
      <c r="O3" s="90" t="e">
        <f>#REF!*#REF! *#REF!</f>
        <v>#REF!</v>
      </c>
      <c r="P3" s="90">
        <f>L5*L6 *L8</f>
        <v>5.7696337736717354E-2</v>
      </c>
      <c r="Q3" s="90">
        <f>M5*M6 *M8</f>
        <v>0.15000000000000002</v>
      </c>
      <c r="R3" s="90">
        <f>N5*N6 *N8</f>
        <v>0.2</v>
      </c>
      <c r="S3" s="90">
        <f>O5*O6 *O8</f>
        <v>0.3</v>
      </c>
      <c r="X3" s="170" t="e">
        <f>SUM(I3:S3)</f>
        <v>#REF!</v>
      </c>
      <c r="Y3" s="170" t="e">
        <f>Z3-X3</f>
        <v>#REF!</v>
      </c>
      <c r="Z3" s="170">
        <f>J41</f>
        <v>1.6164612202208517</v>
      </c>
    </row>
    <row r="4" spans="2:26" x14ac:dyDescent="0.3">
      <c r="B4" s="177" t="s">
        <v>35</v>
      </c>
      <c r="C4" s="177" t="s">
        <v>4</v>
      </c>
      <c r="D4" s="177" t="s">
        <v>5</v>
      </c>
      <c r="E4" s="177" t="s">
        <v>6</v>
      </c>
      <c r="F4" s="177" t="s">
        <v>8</v>
      </c>
      <c r="G4" s="177" t="s">
        <v>8</v>
      </c>
      <c r="H4" s="177" t="s">
        <v>8</v>
      </c>
      <c r="I4" s="177" t="s">
        <v>8</v>
      </c>
      <c r="J4" s="173" t="s">
        <v>1</v>
      </c>
      <c r="K4" s="173" t="s">
        <v>1</v>
      </c>
      <c r="L4" s="173" t="s">
        <v>1</v>
      </c>
      <c r="M4" s="177" t="s">
        <v>2</v>
      </c>
      <c r="N4" s="177" t="s">
        <v>2</v>
      </c>
      <c r="O4" s="177" t="s">
        <v>2</v>
      </c>
      <c r="U4" s="172"/>
      <c r="V4" s="172"/>
      <c r="W4" s="172"/>
      <c r="X4" s="172"/>
      <c r="Y4" s="172"/>
      <c r="Z4" s="172"/>
    </row>
    <row r="5" spans="2:26" x14ac:dyDescent="0.3">
      <c r="B5" s="90" t="s">
        <v>31</v>
      </c>
      <c r="C5" s="90">
        <v>1</v>
      </c>
      <c r="D5" s="90">
        <v>1</v>
      </c>
      <c r="E5" s="90">
        <v>1</v>
      </c>
      <c r="F5" s="90">
        <v>2</v>
      </c>
      <c r="G5" s="90">
        <v>3</v>
      </c>
      <c r="H5" s="90">
        <v>4</v>
      </c>
      <c r="I5" s="90">
        <v>5</v>
      </c>
      <c r="J5" s="90">
        <v>2</v>
      </c>
      <c r="K5" s="90">
        <v>3</v>
      </c>
      <c r="L5" s="90">
        <v>5</v>
      </c>
      <c r="M5" s="90">
        <v>3</v>
      </c>
      <c r="N5" s="90">
        <v>4</v>
      </c>
      <c r="O5" s="90">
        <v>10</v>
      </c>
    </row>
    <row r="6" spans="2:26" s="172" customFormat="1" x14ac:dyDescent="0.3">
      <c r="B6" s="178">
        <f>SUM(C6:W6)</f>
        <v>1.0000000000000002</v>
      </c>
      <c r="C6" s="178">
        <v>0.5</v>
      </c>
      <c r="D6" s="178">
        <v>0.12</v>
      </c>
      <c r="E6" s="178">
        <v>0.01</v>
      </c>
      <c r="F6" s="178">
        <v>0.1</v>
      </c>
      <c r="G6" s="178">
        <v>0.05</v>
      </c>
      <c r="H6" s="178">
        <v>0.01</v>
      </c>
      <c r="I6" s="178">
        <v>0.01</v>
      </c>
      <c r="J6" s="178">
        <v>0.03</v>
      </c>
      <c r="K6" s="178">
        <v>0.03</v>
      </c>
      <c r="L6" s="178">
        <v>0.01</v>
      </c>
      <c r="M6" s="178">
        <v>0.05</v>
      </c>
      <c r="N6" s="178">
        <v>0.05</v>
      </c>
      <c r="O6" s="178">
        <v>0.03</v>
      </c>
    </row>
    <row r="7" spans="2:26" x14ac:dyDescent="0.3">
      <c r="B7" s="90">
        <f>SUM(C7:W7)</f>
        <v>10000</v>
      </c>
      <c r="C7" s="90">
        <f>C6*10000</f>
        <v>5000</v>
      </c>
      <c r="D7" s="90">
        <f t="shared" ref="D7:E7" si="1">D6*10000</f>
        <v>1200</v>
      </c>
      <c r="E7" s="90">
        <f t="shared" si="1"/>
        <v>100</v>
      </c>
      <c r="F7" s="90">
        <f t="shared" ref="F7:K7" si="2">F6*10000</f>
        <v>1000</v>
      </c>
      <c r="G7" s="90">
        <f t="shared" si="2"/>
        <v>500</v>
      </c>
      <c r="H7" s="90">
        <f t="shared" si="2"/>
        <v>100</v>
      </c>
      <c r="I7" s="90">
        <f t="shared" si="2"/>
        <v>100</v>
      </c>
      <c r="J7" s="90">
        <f t="shared" si="2"/>
        <v>300</v>
      </c>
      <c r="K7" s="90">
        <f t="shared" si="2"/>
        <v>300</v>
      </c>
      <c r="L7" s="90">
        <f>L6*10000</f>
        <v>100</v>
      </c>
      <c r="M7" s="90">
        <f>M6*10000</f>
        <v>500</v>
      </c>
      <c r="N7" s="90">
        <f>N6*10000</f>
        <v>500</v>
      </c>
      <c r="O7" s="90">
        <f>O6*10000</f>
        <v>300</v>
      </c>
    </row>
    <row r="8" spans="2:26" x14ac:dyDescent="0.3">
      <c r="B8" s="90" t="s">
        <v>33</v>
      </c>
      <c r="C8" s="90">
        <v>0</v>
      </c>
      <c r="D8" s="90">
        <v>0</v>
      </c>
      <c r="E8" s="90">
        <v>0</v>
      </c>
      <c r="F8" s="240">
        <f>K41</f>
        <v>1.3328335756717389</v>
      </c>
      <c r="G8" s="240">
        <f>K41</f>
        <v>1.3328335756717389</v>
      </c>
      <c r="H8" s="240">
        <f>K41</f>
        <v>1.3328335756717389</v>
      </c>
      <c r="I8" s="240">
        <f>K41</f>
        <v>1.3328335756717389</v>
      </c>
      <c r="J8" s="240">
        <f>L41</f>
        <v>1.153926754734347</v>
      </c>
      <c r="K8" s="240">
        <f>L41</f>
        <v>1.153926754734347</v>
      </c>
      <c r="L8" s="240">
        <f>L41</f>
        <v>1.153926754734347</v>
      </c>
      <c r="M8" s="90">
        <v>1</v>
      </c>
      <c r="N8" s="90">
        <v>1</v>
      </c>
      <c r="O8" s="90">
        <v>1</v>
      </c>
    </row>
    <row r="9" spans="2:26" x14ac:dyDescent="0.3">
      <c r="B9" s="90" t="s">
        <v>793</v>
      </c>
      <c r="C9" s="90" t="s">
        <v>796</v>
      </c>
      <c r="D9" s="90" t="s">
        <v>796</v>
      </c>
      <c r="E9" s="90" t="s">
        <v>796</v>
      </c>
      <c r="F9" s="240" t="s">
        <v>797</v>
      </c>
      <c r="G9" s="240" t="s">
        <v>798</v>
      </c>
      <c r="H9" s="240" t="s">
        <v>796</v>
      </c>
      <c r="I9" s="421">
        <v>70025</v>
      </c>
      <c r="J9" s="240" t="s">
        <v>796</v>
      </c>
      <c r="K9" s="240" t="s">
        <v>796</v>
      </c>
      <c r="L9" s="240" t="s">
        <v>796</v>
      </c>
      <c r="M9" s="240" t="s">
        <v>796</v>
      </c>
      <c r="N9" s="240" t="s">
        <v>796</v>
      </c>
      <c r="O9" s="240" t="s">
        <v>796</v>
      </c>
    </row>
    <row r="11" spans="2:26" x14ac:dyDescent="0.3">
      <c r="B11" s="241" t="s">
        <v>435</v>
      </c>
    </row>
    <row r="12" spans="2:26" hidden="1" x14ac:dyDescent="0.3">
      <c r="B12" s="178" t="s">
        <v>32</v>
      </c>
      <c r="C12" s="90">
        <f>C14*C15 *C17</f>
        <v>0</v>
      </c>
      <c r="D12" s="90">
        <f t="shared" ref="D12:P12" si="3">D14*D15 *D17</f>
        <v>0</v>
      </c>
      <c r="E12" s="90">
        <f t="shared" si="3"/>
        <v>0</v>
      </c>
      <c r="F12" s="90">
        <f t="shared" si="3"/>
        <v>0</v>
      </c>
      <c r="G12" s="90">
        <f t="shared" ref="G12" si="4">G14*G15 *G17</f>
        <v>0</v>
      </c>
      <c r="H12" s="90">
        <f t="shared" si="3"/>
        <v>0</v>
      </c>
      <c r="I12" s="90">
        <f t="shared" si="3"/>
        <v>0.23078535094686942</v>
      </c>
      <c r="J12" s="90">
        <f t="shared" si="3"/>
        <v>0.17308901321015208</v>
      </c>
      <c r="K12" s="90">
        <f t="shared" si="3"/>
        <v>0.18462828075749552</v>
      </c>
      <c r="L12" s="90">
        <f t="shared" si="3"/>
        <v>5.7696337736717354E-2</v>
      </c>
      <c r="M12" s="90">
        <f t="shared" si="3"/>
        <v>0.1</v>
      </c>
      <c r="N12" s="90">
        <f t="shared" si="3"/>
        <v>0.12</v>
      </c>
      <c r="O12" s="90">
        <f t="shared" si="3"/>
        <v>0.08</v>
      </c>
      <c r="P12" s="90">
        <f t="shared" si="3"/>
        <v>0.05</v>
      </c>
      <c r="Q12" s="90">
        <f>Q14*Q15 *Q17</f>
        <v>0.1</v>
      </c>
      <c r="R12" s="90">
        <f>R14*R15 *R17</f>
        <v>2.3869168145932471E-2</v>
      </c>
      <c r="S12" s="90">
        <f>S14*S15 *S17</f>
        <v>4.7738336291864941E-2</v>
      </c>
      <c r="X12" s="170">
        <f>SUM(I12:T12)</f>
        <v>1.1678064870890317</v>
      </c>
      <c r="Y12" s="170">
        <f>Z12-X12</f>
        <v>0.1650270885827072</v>
      </c>
      <c r="Z12" s="170">
        <f>K41</f>
        <v>1.3328335756717389</v>
      </c>
    </row>
    <row r="13" spans="2:26" x14ac:dyDescent="0.3">
      <c r="B13" s="177" t="s">
        <v>35</v>
      </c>
      <c r="C13" s="177" t="s">
        <v>4</v>
      </c>
      <c r="D13" s="177" t="s">
        <v>5</v>
      </c>
      <c r="E13" s="177" t="s">
        <v>6</v>
      </c>
      <c r="F13" s="177" t="s">
        <v>7</v>
      </c>
      <c r="G13" s="177" t="s">
        <v>30</v>
      </c>
      <c r="H13" s="177" t="s">
        <v>30</v>
      </c>
      <c r="I13" s="177" t="s">
        <v>1</v>
      </c>
      <c r="J13" s="177" t="s">
        <v>1</v>
      </c>
      <c r="K13" s="177" t="s">
        <v>1</v>
      </c>
      <c r="L13" s="177" t="s">
        <v>1</v>
      </c>
      <c r="M13" s="177" t="s">
        <v>2</v>
      </c>
      <c r="N13" s="177" t="s">
        <v>2</v>
      </c>
      <c r="O13" s="177" t="s">
        <v>2</v>
      </c>
      <c r="P13" s="177" t="s">
        <v>2</v>
      </c>
      <c r="Q13" s="177" t="s">
        <v>2</v>
      </c>
      <c r="R13" s="177" t="s">
        <v>771</v>
      </c>
      <c r="S13" s="177" t="s">
        <v>771</v>
      </c>
    </row>
    <row r="14" spans="2:26" x14ac:dyDescent="0.3">
      <c r="B14" s="90" t="s">
        <v>31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2</v>
      </c>
      <c r="J14" s="90">
        <v>3</v>
      </c>
      <c r="K14" s="90">
        <v>4</v>
      </c>
      <c r="L14" s="90">
        <v>5</v>
      </c>
      <c r="M14" s="90">
        <v>2</v>
      </c>
      <c r="N14" s="90">
        <v>3</v>
      </c>
      <c r="O14" s="90">
        <v>4</v>
      </c>
      <c r="P14" s="90">
        <v>5</v>
      </c>
      <c r="Q14" s="90">
        <v>10</v>
      </c>
      <c r="R14" s="90">
        <v>1</v>
      </c>
      <c r="S14" s="90">
        <v>2</v>
      </c>
    </row>
    <row r="15" spans="2:26" x14ac:dyDescent="0.3">
      <c r="B15" s="178">
        <f>SUM(C15:W15)</f>
        <v>1.0000000000000002</v>
      </c>
      <c r="C15" s="178">
        <v>0.15</v>
      </c>
      <c r="D15" s="178">
        <v>0.25</v>
      </c>
      <c r="E15" s="178">
        <v>0.2</v>
      </c>
      <c r="F15" s="178">
        <v>0.03</v>
      </c>
      <c r="G15" s="178">
        <v>0.01</v>
      </c>
      <c r="H15" s="178">
        <v>0.01</v>
      </c>
      <c r="I15" s="178">
        <v>0.1</v>
      </c>
      <c r="J15" s="178">
        <v>0.05</v>
      </c>
      <c r="K15" s="178">
        <v>0.04</v>
      </c>
      <c r="L15" s="178">
        <v>0.01</v>
      </c>
      <c r="M15" s="178">
        <v>0.05</v>
      </c>
      <c r="N15" s="178">
        <v>0.04</v>
      </c>
      <c r="O15" s="178">
        <v>0.02</v>
      </c>
      <c r="P15" s="178">
        <v>0.01</v>
      </c>
      <c r="Q15" s="178">
        <v>0.01</v>
      </c>
      <c r="R15" s="178">
        <v>0.01</v>
      </c>
      <c r="S15" s="178">
        <v>0.01</v>
      </c>
      <c r="T15" s="241"/>
      <c r="U15" s="172"/>
      <c r="V15" s="172"/>
      <c r="W15" s="172"/>
    </row>
    <row r="16" spans="2:26" x14ac:dyDescent="0.3">
      <c r="B16" s="90">
        <f>SUM(C16:W16)</f>
        <v>10000</v>
      </c>
      <c r="C16" s="90">
        <f>C15*10000</f>
        <v>1500</v>
      </c>
      <c r="D16" s="90">
        <f t="shared" ref="D16:P16" si="5">D15*10000</f>
        <v>2500</v>
      </c>
      <c r="E16" s="90">
        <f t="shared" si="5"/>
        <v>2000</v>
      </c>
      <c r="F16" s="90">
        <f t="shared" si="5"/>
        <v>300</v>
      </c>
      <c r="G16" s="90">
        <f t="shared" ref="G16" si="6">G15*10000</f>
        <v>100</v>
      </c>
      <c r="H16" s="90">
        <f t="shared" si="5"/>
        <v>100</v>
      </c>
      <c r="I16" s="90">
        <f t="shared" si="5"/>
        <v>1000</v>
      </c>
      <c r="J16" s="90">
        <f t="shared" si="5"/>
        <v>500</v>
      </c>
      <c r="K16" s="90">
        <f t="shared" si="5"/>
        <v>400</v>
      </c>
      <c r="L16" s="90">
        <f t="shared" si="5"/>
        <v>100</v>
      </c>
      <c r="M16" s="90">
        <f t="shared" si="5"/>
        <v>500</v>
      </c>
      <c r="N16" s="90">
        <f t="shared" si="5"/>
        <v>400</v>
      </c>
      <c r="O16" s="90">
        <f t="shared" si="5"/>
        <v>200</v>
      </c>
      <c r="P16" s="90">
        <f t="shared" si="5"/>
        <v>100</v>
      </c>
      <c r="Q16" s="90">
        <f>Q15*10000</f>
        <v>100</v>
      </c>
      <c r="R16" s="90">
        <f>R15*10000</f>
        <v>100</v>
      </c>
      <c r="S16" s="90">
        <f>S15*10000</f>
        <v>100</v>
      </c>
    </row>
    <row r="17" spans="2:26" x14ac:dyDescent="0.3">
      <c r="B17" s="90" t="s">
        <v>33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240">
        <f>L41</f>
        <v>1.153926754734347</v>
      </c>
      <c r="J17" s="240">
        <f>L41</f>
        <v>1.153926754734347</v>
      </c>
      <c r="K17" s="240">
        <f>L41</f>
        <v>1.153926754734347</v>
      </c>
      <c r="L17" s="240">
        <f>L41</f>
        <v>1.153926754734347</v>
      </c>
      <c r="M17" s="90">
        <v>1</v>
      </c>
      <c r="N17" s="90">
        <v>1</v>
      </c>
      <c r="O17" s="90">
        <v>1</v>
      </c>
      <c r="P17" s="90">
        <v>1</v>
      </c>
      <c r="Q17" s="90">
        <v>1</v>
      </c>
      <c r="R17" s="240">
        <f>I41</f>
        <v>2.3869168145932469</v>
      </c>
      <c r="S17" s="240">
        <f>I41</f>
        <v>2.3869168145932469</v>
      </c>
    </row>
    <row r="18" spans="2:26" x14ac:dyDescent="0.3">
      <c r="B18" s="90" t="s">
        <v>793</v>
      </c>
      <c r="C18" s="90" t="s">
        <v>796</v>
      </c>
      <c r="D18" s="90" t="s">
        <v>796</v>
      </c>
      <c r="E18" s="90" t="s">
        <v>796</v>
      </c>
      <c r="F18" s="90" t="s">
        <v>796</v>
      </c>
      <c r="G18" s="90" t="s">
        <v>796</v>
      </c>
      <c r="H18" s="90" t="s">
        <v>796</v>
      </c>
      <c r="I18" s="90" t="s">
        <v>796</v>
      </c>
      <c r="J18" s="90" t="s">
        <v>796</v>
      </c>
      <c r="K18" s="90" t="s">
        <v>796</v>
      </c>
      <c r="L18" s="421">
        <v>70028</v>
      </c>
      <c r="M18" s="90" t="s">
        <v>796</v>
      </c>
      <c r="N18" s="90" t="s">
        <v>796</v>
      </c>
      <c r="O18" s="90" t="s">
        <v>796</v>
      </c>
      <c r="P18" s="90" t="s">
        <v>796</v>
      </c>
      <c r="Q18" s="421">
        <v>70030</v>
      </c>
      <c r="R18" s="421">
        <v>70031</v>
      </c>
      <c r="S18" s="421">
        <v>70032</v>
      </c>
    </row>
    <row r="20" spans="2:26" x14ac:dyDescent="0.3">
      <c r="B20" s="241" t="s">
        <v>436</v>
      </c>
    </row>
    <row r="21" spans="2:26" hidden="1" x14ac:dyDescent="0.3">
      <c r="B21" s="178" t="s">
        <v>32</v>
      </c>
      <c r="C21" s="90">
        <f t="shared" ref="C21:M21" si="7">C23*C24 *C26</f>
        <v>0</v>
      </c>
      <c r="D21" s="90">
        <f t="shared" si="7"/>
        <v>0</v>
      </c>
      <c r="E21" s="90">
        <f t="shared" si="7"/>
        <v>0</v>
      </c>
      <c r="F21" s="90">
        <f t="shared" si="7"/>
        <v>0</v>
      </c>
      <c r="G21" s="90">
        <f t="shared" ref="G21" si="8">G23*G24 *G26</f>
        <v>0</v>
      </c>
      <c r="H21" s="90">
        <f t="shared" si="7"/>
        <v>0</v>
      </c>
      <c r="I21" s="90">
        <f t="shared" si="7"/>
        <v>0.4</v>
      </c>
      <c r="J21" s="90">
        <f t="shared" si="7"/>
        <v>0.21000000000000002</v>
      </c>
      <c r="K21" s="90">
        <f t="shared" si="7"/>
        <v>0.08</v>
      </c>
      <c r="L21" s="90">
        <f t="shared" si="7"/>
        <v>0.05</v>
      </c>
      <c r="M21" s="90">
        <f t="shared" si="7"/>
        <v>0.06</v>
      </c>
      <c r="N21" s="90">
        <f>N23*N24 *N26</f>
        <v>0.1</v>
      </c>
      <c r="O21" s="90">
        <f>O24*O26*O23</f>
        <v>1.3328335756717389E-2</v>
      </c>
      <c r="P21" s="90">
        <f>P24*P26*P23</f>
        <v>2.6656671513434777E-2</v>
      </c>
      <c r="Q21" s="90">
        <f>Q24*Q26*Q23</f>
        <v>1.1934584072966235E-2</v>
      </c>
      <c r="R21" s="90">
        <f>R24*R26*R23</f>
        <v>2.3869168145932471E-2</v>
      </c>
      <c r="X21" s="170">
        <f>SUM(I21:T21)</f>
        <v>0.97578875948905086</v>
      </c>
      <c r="Y21" s="170">
        <f>Z21-X21</f>
        <v>0.17813799524529617</v>
      </c>
      <c r="Z21" s="170">
        <f>L41</f>
        <v>1.153926754734347</v>
      </c>
    </row>
    <row r="22" spans="2:26" x14ac:dyDescent="0.3">
      <c r="B22" s="177" t="s">
        <v>35</v>
      </c>
      <c r="C22" s="177" t="s">
        <v>4</v>
      </c>
      <c r="D22" s="177" t="s">
        <v>5</v>
      </c>
      <c r="E22" s="177" t="s">
        <v>6</v>
      </c>
      <c r="F22" s="177" t="s">
        <v>7</v>
      </c>
      <c r="G22" s="177" t="s">
        <v>30</v>
      </c>
      <c r="H22" s="177" t="s">
        <v>30</v>
      </c>
      <c r="I22" s="177" t="s">
        <v>2</v>
      </c>
      <c r="J22" s="177" t="s">
        <v>2</v>
      </c>
      <c r="K22" s="177" t="s">
        <v>2</v>
      </c>
      <c r="L22" s="177" t="s">
        <v>2</v>
      </c>
      <c r="M22" s="177" t="s">
        <v>2</v>
      </c>
      <c r="N22" s="177" t="s">
        <v>2</v>
      </c>
      <c r="O22" s="177" t="s">
        <v>8</v>
      </c>
      <c r="P22" s="177" t="s">
        <v>8</v>
      </c>
      <c r="Q22" s="177" t="s">
        <v>771</v>
      </c>
      <c r="R22" s="177" t="s">
        <v>771</v>
      </c>
    </row>
    <row r="23" spans="2:26" x14ac:dyDescent="0.3">
      <c r="B23" s="90" t="s">
        <v>31</v>
      </c>
      <c r="C23" s="90">
        <v>1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  <c r="I23" s="90">
        <v>2</v>
      </c>
      <c r="J23" s="90">
        <v>3</v>
      </c>
      <c r="K23" s="90">
        <v>4</v>
      </c>
      <c r="L23" s="90">
        <v>5</v>
      </c>
      <c r="M23" s="90">
        <v>6</v>
      </c>
      <c r="N23" s="90">
        <v>10</v>
      </c>
      <c r="O23" s="90">
        <v>1</v>
      </c>
      <c r="P23" s="90">
        <v>2</v>
      </c>
      <c r="Q23" s="90">
        <v>1</v>
      </c>
      <c r="R23" s="90">
        <v>2</v>
      </c>
    </row>
    <row r="24" spans="2:26" x14ac:dyDescent="0.3">
      <c r="B24" s="178">
        <f>SUM(C24:W24)</f>
        <v>1.0000000000000002</v>
      </c>
      <c r="C24" s="178">
        <v>0.05</v>
      </c>
      <c r="D24" s="178">
        <v>0.12</v>
      </c>
      <c r="E24" s="178">
        <v>0.22</v>
      </c>
      <c r="F24" s="178">
        <v>0.16</v>
      </c>
      <c r="G24" s="178">
        <v>0.05</v>
      </c>
      <c r="H24" s="178">
        <v>0.05</v>
      </c>
      <c r="I24" s="178">
        <v>0.2</v>
      </c>
      <c r="J24" s="178">
        <v>7.0000000000000007E-2</v>
      </c>
      <c r="K24" s="178">
        <v>0.02</v>
      </c>
      <c r="L24" s="178">
        <v>0.01</v>
      </c>
      <c r="M24" s="178">
        <v>0.01</v>
      </c>
      <c r="N24" s="178">
        <v>0.01</v>
      </c>
      <c r="O24" s="178">
        <v>0.01</v>
      </c>
      <c r="P24" s="178">
        <v>0.01</v>
      </c>
      <c r="Q24" s="178">
        <v>5.0000000000000001E-3</v>
      </c>
      <c r="R24" s="178">
        <v>5.0000000000000001E-3</v>
      </c>
    </row>
    <row r="25" spans="2:26" x14ac:dyDescent="0.3">
      <c r="B25" s="90">
        <f>SUM(C25:W25)</f>
        <v>10000</v>
      </c>
      <c r="C25" s="90">
        <f>C24*10000</f>
        <v>500</v>
      </c>
      <c r="D25" s="90">
        <f t="shared" ref="D25:M25" si="9">D24*10000</f>
        <v>1200</v>
      </c>
      <c r="E25" s="90">
        <f t="shared" si="9"/>
        <v>2200</v>
      </c>
      <c r="F25" s="90">
        <f t="shared" si="9"/>
        <v>1600</v>
      </c>
      <c r="G25" s="90">
        <f t="shared" ref="G25" si="10">G24*10000</f>
        <v>500</v>
      </c>
      <c r="H25" s="90">
        <f t="shared" si="9"/>
        <v>500</v>
      </c>
      <c r="I25" s="90">
        <f t="shared" si="9"/>
        <v>2000</v>
      </c>
      <c r="J25" s="90">
        <f t="shared" si="9"/>
        <v>700.00000000000011</v>
      </c>
      <c r="K25" s="90">
        <f t="shared" si="9"/>
        <v>200</v>
      </c>
      <c r="L25" s="90">
        <f t="shared" si="9"/>
        <v>100</v>
      </c>
      <c r="M25" s="90">
        <f t="shared" si="9"/>
        <v>100</v>
      </c>
      <c r="N25" s="90">
        <f>N24*10000</f>
        <v>100</v>
      </c>
      <c r="O25" s="90">
        <f>O24*10000</f>
        <v>100</v>
      </c>
      <c r="P25" s="90">
        <f>P24*10000</f>
        <v>100</v>
      </c>
      <c r="Q25" s="90">
        <f>Q24*10000</f>
        <v>50</v>
      </c>
      <c r="R25" s="90">
        <f>R24*10000</f>
        <v>50</v>
      </c>
    </row>
    <row r="26" spans="2:26" x14ac:dyDescent="0.3">
      <c r="B26" s="90" t="s">
        <v>33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1</v>
      </c>
      <c r="J26" s="90">
        <v>1</v>
      </c>
      <c r="K26" s="90">
        <v>1</v>
      </c>
      <c r="L26" s="90">
        <v>1</v>
      </c>
      <c r="M26" s="90">
        <v>1</v>
      </c>
      <c r="N26" s="90">
        <v>1</v>
      </c>
      <c r="O26" s="240">
        <f>K41</f>
        <v>1.3328335756717389</v>
      </c>
      <c r="P26" s="240">
        <f>K41</f>
        <v>1.3328335756717389</v>
      </c>
      <c r="Q26" s="240">
        <f>I41</f>
        <v>2.3869168145932469</v>
      </c>
      <c r="R26" s="240">
        <f>I41</f>
        <v>2.3869168145932469</v>
      </c>
    </row>
    <row r="27" spans="2:26" x14ac:dyDescent="0.3">
      <c r="B27" s="90" t="s">
        <v>793</v>
      </c>
      <c r="C27" s="90" t="s">
        <v>796</v>
      </c>
      <c r="D27" s="90" t="s">
        <v>796</v>
      </c>
      <c r="E27" s="90" t="s">
        <v>796</v>
      </c>
      <c r="F27" s="90" t="s">
        <v>796</v>
      </c>
      <c r="G27" s="90" t="s">
        <v>796</v>
      </c>
      <c r="H27" s="90" t="s">
        <v>796</v>
      </c>
      <c r="I27" s="90" t="s">
        <v>796</v>
      </c>
      <c r="J27" s="90" t="s">
        <v>796</v>
      </c>
      <c r="K27" s="90" t="s">
        <v>796</v>
      </c>
      <c r="L27" s="421">
        <v>70033</v>
      </c>
      <c r="M27" s="421">
        <v>70034</v>
      </c>
      <c r="N27" s="421">
        <v>70035</v>
      </c>
      <c r="O27" s="421">
        <v>70036</v>
      </c>
      <c r="P27" s="421">
        <v>70037</v>
      </c>
      <c r="Q27" s="421">
        <v>70038</v>
      </c>
      <c r="R27" s="421">
        <v>70039</v>
      </c>
    </row>
    <row r="29" spans="2:26" x14ac:dyDescent="0.3">
      <c r="B29" s="241" t="s">
        <v>437</v>
      </c>
    </row>
    <row r="30" spans="2:26" hidden="1" x14ac:dyDescent="0.3">
      <c r="B30" s="178" t="s">
        <v>32</v>
      </c>
      <c r="C30" s="90">
        <f>C32*C33 *C35</f>
        <v>0</v>
      </c>
      <c r="D30" s="90">
        <f>D32*D33 *D35</f>
        <v>0</v>
      </c>
      <c r="E30" s="90">
        <f>E32*E33 *E35</f>
        <v>0</v>
      </c>
      <c r="F30" s="90">
        <f t="shared" ref="F30:S30" si="11">F32*F33 *F35</f>
        <v>0</v>
      </c>
      <c r="G30" s="90">
        <f t="shared" ref="G30" si="12">G32*G33 *G35</f>
        <v>0</v>
      </c>
      <c r="H30" s="90">
        <f t="shared" si="11"/>
        <v>0</v>
      </c>
      <c r="I30" s="90">
        <f t="shared" si="11"/>
        <v>0.04</v>
      </c>
      <c r="J30" s="90">
        <f t="shared" si="11"/>
        <v>0.06</v>
      </c>
      <c r="K30" s="90">
        <f t="shared" si="11"/>
        <v>0.08</v>
      </c>
      <c r="L30" s="90">
        <f t="shared" si="11"/>
        <v>0.05</v>
      </c>
      <c r="M30" s="90">
        <f t="shared" si="11"/>
        <v>0.1</v>
      </c>
      <c r="N30" s="90">
        <f t="shared" si="11"/>
        <v>5.7696337736717349E-3</v>
      </c>
      <c r="O30" s="90">
        <f t="shared" si="11"/>
        <v>1.153926754734347E-2</v>
      </c>
      <c r="P30" s="90">
        <f t="shared" si="11"/>
        <v>6.6641678783586943E-3</v>
      </c>
      <c r="Q30" s="90">
        <f t="shared" si="11"/>
        <v>1.3328335756717389E-2</v>
      </c>
      <c r="R30" s="90">
        <f t="shared" si="11"/>
        <v>1.1934584072966235E-2</v>
      </c>
      <c r="S30" s="90">
        <f t="shared" si="11"/>
        <v>2.3869168145932471E-2</v>
      </c>
      <c r="X30" s="170">
        <f>SUM(I30:T30)</f>
        <v>0.40310515717498996</v>
      </c>
      <c r="Y30" s="170">
        <f>1-'씨앗 분해 확률_첫달'!X30</f>
        <v>0.59689484282501004</v>
      </c>
      <c r="Z30" s="170">
        <v>1</v>
      </c>
    </row>
    <row r="31" spans="2:26" x14ac:dyDescent="0.3">
      <c r="B31" s="177" t="s">
        <v>35</v>
      </c>
      <c r="C31" s="177" t="s">
        <v>4</v>
      </c>
      <c r="D31" s="177" t="s">
        <v>5</v>
      </c>
      <c r="E31" s="177" t="s">
        <v>6</v>
      </c>
      <c r="F31" s="177" t="s">
        <v>7</v>
      </c>
      <c r="G31" s="177" t="s">
        <v>30</v>
      </c>
      <c r="H31" s="177" t="s">
        <v>30</v>
      </c>
      <c r="I31" s="177" t="s">
        <v>2</v>
      </c>
      <c r="J31" s="177" t="s">
        <v>2</v>
      </c>
      <c r="K31" s="177" t="s">
        <v>2</v>
      </c>
      <c r="L31" s="177" t="s">
        <v>2</v>
      </c>
      <c r="M31" s="177" t="s">
        <v>2</v>
      </c>
      <c r="N31" s="177" t="s">
        <v>1</v>
      </c>
      <c r="O31" s="177" t="s">
        <v>1</v>
      </c>
      <c r="P31" s="177" t="s">
        <v>8</v>
      </c>
      <c r="Q31" s="177" t="s">
        <v>8</v>
      </c>
      <c r="R31" s="177" t="s">
        <v>771</v>
      </c>
      <c r="S31" s="177" t="s">
        <v>771</v>
      </c>
    </row>
    <row r="32" spans="2:26" x14ac:dyDescent="0.3">
      <c r="B32" s="90" t="s">
        <v>31</v>
      </c>
      <c r="C32" s="90">
        <v>1</v>
      </c>
      <c r="D32" s="90">
        <v>1</v>
      </c>
      <c r="E32" s="90">
        <v>1</v>
      </c>
      <c r="F32" s="90">
        <v>1</v>
      </c>
      <c r="G32" s="90">
        <v>1</v>
      </c>
      <c r="H32" s="90">
        <v>1</v>
      </c>
      <c r="I32" s="90">
        <v>2</v>
      </c>
      <c r="J32" s="90">
        <v>3</v>
      </c>
      <c r="K32" s="90">
        <v>4</v>
      </c>
      <c r="L32" s="90">
        <v>5</v>
      </c>
      <c r="M32" s="90">
        <v>10</v>
      </c>
      <c r="N32" s="90">
        <v>1</v>
      </c>
      <c r="O32" s="90">
        <v>2</v>
      </c>
      <c r="P32" s="90">
        <v>1</v>
      </c>
      <c r="Q32" s="90">
        <v>2</v>
      </c>
      <c r="R32" s="90">
        <v>1</v>
      </c>
      <c r="S32" s="90">
        <v>2</v>
      </c>
    </row>
    <row r="33" spans="1:19" x14ac:dyDescent="0.3">
      <c r="B33" s="178">
        <f>SUM(C33:W33)</f>
        <v>1</v>
      </c>
      <c r="C33" s="178">
        <v>0.01</v>
      </c>
      <c r="D33" s="178">
        <v>0.03</v>
      </c>
      <c r="E33" s="178">
        <v>0.4</v>
      </c>
      <c r="F33" s="178">
        <v>0.25</v>
      </c>
      <c r="G33" s="178">
        <v>0.1</v>
      </c>
      <c r="H33" s="178">
        <v>0.1</v>
      </c>
      <c r="I33" s="178">
        <v>0.02</v>
      </c>
      <c r="J33" s="178">
        <v>0.02</v>
      </c>
      <c r="K33" s="178">
        <v>0.02</v>
      </c>
      <c r="L33" s="178">
        <v>0.01</v>
      </c>
      <c r="M33" s="178">
        <v>0.01</v>
      </c>
      <c r="N33" s="178">
        <v>5.0000000000000001E-3</v>
      </c>
      <c r="O33" s="178">
        <v>5.0000000000000001E-3</v>
      </c>
      <c r="P33" s="178">
        <v>5.0000000000000001E-3</v>
      </c>
      <c r="Q33" s="178">
        <v>5.0000000000000001E-3</v>
      </c>
      <c r="R33" s="178">
        <v>5.0000000000000001E-3</v>
      </c>
      <c r="S33" s="178">
        <v>5.0000000000000001E-3</v>
      </c>
    </row>
    <row r="34" spans="1:19" x14ac:dyDescent="0.3">
      <c r="B34" s="90">
        <f>SUM(C34:W34)</f>
        <v>10000</v>
      </c>
      <c r="C34" s="90">
        <f>C33*10000</f>
        <v>100</v>
      </c>
      <c r="D34" s="90">
        <f t="shared" ref="D34:S34" si="13">D33*10000</f>
        <v>300</v>
      </c>
      <c r="E34" s="90">
        <f t="shared" si="13"/>
        <v>4000</v>
      </c>
      <c r="F34" s="90">
        <f t="shared" si="13"/>
        <v>2500</v>
      </c>
      <c r="G34" s="90">
        <f t="shared" ref="G34" si="14">G33*10000</f>
        <v>1000</v>
      </c>
      <c r="H34" s="90">
        <f t="shared" si="13"/>
        <v>1000</v>
      </c>
      <c r="I34" s="90">
        <f t="shared" si="13"/>
        <v>200</v>
      </c>
      <c r="J34" s="90">
        <f t="shared" si="13"/>
        <v>200</v>
      </c>
      <c r="K34" s="90">
        <f t="shared" si="13"/>
        <v>200</v>
      </c>
      <c r="L34" s="90">
        <f t="shared" si="13"/>
        <v>100</v>
      </c>
      <c r="M34" s="90">
        <f t="shared" si="13"/>
        <v>100</v>
      </c>
      <c r="N34" s="90">
        <f t="shared" si="13"/>
        <v>50</v>
      </c>
      <c r="O34" s="90">
        <f t="shared" si="13"/>
        <v>50</v>
      </c>
      <c r="P34" s="90">
        <f t="shared" si="13"/>
        <v>50</v>
      </c>
      <c r="Q34" s="90">
        <f t="shared" si="13"/>
        <v>50</v>
      </c>
      <c r="R34" s="90">
        <f t="shared" si="13"/>
        <v>50</v>
      </c>
      <c r="S34" s="90">
        <f t="shared" si="13"/>
        <v>50</v>
      </c>
    </row>
    <row r="35" spans="1:19" x14ac:dyDescent="0.3">
      <c r="B35" s="90" t="s">
        <v>33</v>
      </c>
      <c r="C35" s="90">
        <v>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  <c r="I35" s="240">
        <v>1</v>
      </c>
      <c r="J35" s="240">
        <v>1</v>
      </c>
      <c r="K35" s="240">
        <v>1</v>
      </c>
      <c r="L35" s="240">
        <v>1</v>
      </c>
      <c r="M35" s="240">
        <v>1</v>
      </c>
      <c r="N35" s="240">
        <f>L41</f>
        <v>1.153926754734347</v>
      </c>
      <c r="O35" s="240">
        <f>L41</f>
        <v>1.153926754734347</v>
      </c>
      <c r="P35" s="240">
        <f>K41</f>
        <v>1.3328335756717389</v>
      </c>
      <c r="Q35" s="240">
        <f>K41</f>
        <v>1.3328335756717389</v>
      </c>
      <c r="R35" s="240">
        <f>I41</f>
        <v>2.3869168145932469</v>
      </c>
      <c r="S35" s="240">
        <f>I41</f>
        <v>2.3869168145932469</v>
      </c>
    </row>
    <row r="36" spans="1:19" x14ac:dyDescent="0.3">
      <c r="B36" s="90" t="s">
        <v>793</v>
      </c>
      <c r="C36" s="90" t="s">
        <v>796</v>
      </c>
      <c r="D36" s="90" t="s">
        <v>796</v>
      </c>
      <c r="E36" s="90" t="s">
        <v>796</v>
      </c>
      <c r="F36" s="90" t="s">
        <v>796</v>
      </c>
      <c r="G36" s="90" t="s">
        <v>796</v>
      </c>
      <c r="H36" s="90" t="s">
        <v>796</v>
      </c>
      <c r="I36" s="90" t="s">
        <v>796</v>
      </c>
      <c r="J36" s="90" t="s">
        <v>796</v>
      </c>
      <c r="K36" s="90" t="s">
        <v>796</v>
      </c>
      <c r="L36" s="421">
        <v>70040</v>
      </c>
      <c r="M36" s="421">
        <v>70041</v>
      </c>
      <c r="N36" s="421">
        <v>70042</v>
      </c>
      <c r="O36" s="421">
        <v>70043</v>
      </c>
      <c r="P36" s="421">
        <v>70044</v>
      </c>
      <c r="Q36" s="421">
        <v>70045</v>
      </c>
      <c r="R36" s="421">
        <v>70046</v>
      </c>
      <c r="S36" s="421">
        <v>70047</v>
      </c>
    </row>
    <row r="37" spans="1:19" x14ac:dyDescent="0.3"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</row>
    <row r="39" spans="1:19" hidden="1" x14ac:dyDescent="0.3">
      <c r="B39" s="170"/>
      <c r="C39" s="170"/>
      <c r="D39" s="170"/>
      <c r="I39" s="242" t="s">
        <v>105</v>
      </c>
    </row>
    <row r="40" spans="1:19" hidden="1" x14ac:dyDescent="0.3">
      <c r="B40" s="170" t="s">
        <v>97</v>
      </c>
      <c r="C40" s="170" t="s">
        <v>91</v>
      </c>
      <c r="D40" s="171" t="s">
        <v>98</v>
      </c>
      <c r="E40" s="171" t="s">
        <v>92</v>
      </c>
      <c r="F40" s="171" t="s">
        <v>93</v>
      </c>
      <c r="I40" s="171" t="s">
        <v>99</v>
      </c>
      <c r="J40" s="171" t="s">
        <v>100</v>
      </c>
      <c r="K40" s="171" t="s">
        <v>101</v>
      </c>
      <c r="L40" s="171" t="s">
        <v>102</v>
      </c>
      <c r="M40" s="171" t="s">
        <v>103</v>
      </c>
      <c r="R40" s="171" t="s">
        <v>104</v>
      </c>
    </row>
    <row r="41" spans="1:19" hidden="1" x14ac:dyDescent="0.3">
      <c r="B41" s="170">
        <f>'Markov''s Chain'!W28</f>
        <v>5.847410140086744</v>
      </c>
      <c r="C41" s="170">
        <f>'Markov''s Chain'!W37</f>
        <v>8.6344673231871081</v>
      </c>
      <c r="D41" s="170">
        <f>'Markov''s Chain'!W46</f>
        <v>10.471886242933016</v>
      </c>
      <c r="E41" s="170">
        <f>'Markov''s Chain'!W55</f>
        <v>12.095465789255663</v>
      </c>
      <c r="F41" s="170">
        <f>'Markov''s Chain'!W64</f>
        <v>13.957281585196103</v>
      </c>
      <c r="G41" s="170"/>
      <c r="I41" s="171">
        <f>$F41/B41</f>
        <v>2.3869168145932469</v>
      </c>
      <c r="J41" s="171">
        <f t="shared" ref="J41:M43" si="15">$F41/C41</f>
        <v>1.6164612202208517</v>
      </c>
      <c r="K41" s="171">
        <f t="shared" si="15"/>
        <v>1.3328335756717389</v>
      </c>
      <c r="L41" s="171">
        <f t="shared" si="15"/>
        <v>1.153926754734347</v>
      </c>
      <c r="M41" s="171">
        <f t="shared" si="15"/>
        <v>1</v>
      </c>
    </row>
    <row r="42" spans="1:19" hidden="1" x14ac:dyDescent="0.3">
      <c r="A42" s="243"/>
      <c r="B42" s="170">
        <f>'Markov''s Chain'!W29</f>
        <v>5.8327932598833439</v>
      </c>
      <c r="C42" s="170">
        <f>'Markov''s Chain'!W38</f>
        <v>8.6168307967770801</v>
      </c>
      <c r="D42" s="170">
        <f>'Markov''s Chain'!W47</f>
        <v>10.450573924961457</v>
      </c>
      <c r="E42" s="170">
        <f>'Markov''s Chain'!W56</f>
        <v>12.072291723378823</v>
      </c>
      <c r="F42" s="170">
        <f>'Markov''s Chain'!W65</f>
        <v>14.083353803324325</v>
      </c>
      <c r="G42" s="170"/>
      <c r="I42" s="171">
        <f t="shared" ref="I42:I43" si="16">$F42/B42</f>
        <v>2.4145127687254928</v>
      </c>
      <c r="J42" s="171">
        <f t="shared" si="15"/>
        <v>1.6344006439805998</v>
      </c>
      <c r="K42" s="171">
        <f t="shared" si="15"/>
        <v>1.3476153467213778</v>
      </c>
      <c r="L42" s="171">
        <f t="shared" si="15"/>
        <v>1.1665849472516425</v>
      </c>
      <c r="M42" s="171">
        <f t="shared" si="15"/>
        <v>1</v>
      </c>
    </row>
    <row r="43" spans="1:19" hidden="1" x14ac:dyDescent="0.3">
      <c r="B43" s="170">
        <f>'Markov''s Chain'!W30</f>
        <v>3.8461538461538458</v>
      </c>
      <c r="C43" s="170">
        <f>'Markov''s Chain'!W39</f>
        <v>6.2499999999999991</v>
      </c>
      <c r="D43" s="170">
        <f>'Markov''s Chain'!W48</f>
        <v>7.6923076923076916</v>
      </c>
      <c r="E43" s="170">
        <f>'Markov''s Chain'!W57</f>
        <v>9.0909090909090917</v>
      </c>
      <c r="F43" s="170">
        <f>'Markov''s Chain'!W66</f>
        <v>11.111111111111114</v>
      </c>
      <c r="G43" s="170"/>
      <c r="I43" s="171">
        <f t="shared" si="16"/>
        <v>2.8888888888888902</v>
      </c>
      <c r="J43" s="171">
        <f t="shared" si="15"/>
        <v>1.7777777777777786</v>
      </c>
      <c r="K43" s="171">
        <f t="shared" si="15"/>
        <v>1.4444444444444451</v>
      </c>
      <c r="L43" s="171">
        <f t="shared" si="15"/>
        <v>1.2222222222222225</v>
      </c>
      <c r="M43" s="171">
        <f t="shared" si="15"/>
        <v>1</v>
      </c>
    </row>
    <row r="44" spans="1:19" x14ac:dyDescent="0.3">
      <c r="B44" s="170"/>
      <c r="C44" s="170"/>
      <c r="D44" s="170"/>
    </row>
    <row r="45" spans="1:19" x14ac:dyDescent="0.3">
      <c r="B45" s="170"/>
      <c r="C45" s="170"/>
      <c r="D45" s="170"/>
    </row>
    <row r="46" spans="1:19" x14ac:dyDescent="0.3">
      <c r="B46" s="170" t="s">
        <v>772</v>
      </c>
    </row>
    <row r="47" spans="1:19" x14ac:dyDescent="0.3">
      <c r="B47" s="416"/>
      <c r="C47" s="416"/>
      <c r="D47" s="416" t="s">
        <v>746</v>
      </c>
      <c r="E47" s="416"/>
      <c r="F47" s="416"/>
      <c r="G47" s="416" t="s">
        <v>755</v>
      </c>
      <c r="H47" s="416"/>
      <c r="I47" s="416"/>
      <c r="J47" s="416"/>
      <c r="K47" s="416" t="s">
        <v>768</v>
      </c>
      <c r="L47" s="416"/>
      <c r="M47" s="417" t="s">
        <v>769</v>
      </c>
      <c r="N47" s="417"/>
      <c r="O47" s="417"/>
      <c r="P47" s="416" t="s">
        <v>770</v>
      </c>
      <c r="Q47" s="416"/>
      <c r="R47" s="416"/>
    </row>
    <row r="48" spans="1:19" x14ac:dyDescent="0.3">
      <c r="B48" s="416" t="s">
        <v>747</v>
      </c>
      <c r="C48" s="416"/>
      <c r="D48" s="415">
        <v>8100084</v>
      </c>
      <c r="E48" s="415"/>
      <c r="F48" s="415"/>
      <c r="G48" s="415" t="s">
        <v>751</v>
      </c>
      <c r="H48" s="415"/>
      <c r="I48" s="415"/>
      <c r="J48" s="415"/>
      <c r="K48" s="415" t="s">
        <v>756</v>
      </c>
      <c r="L48" s="415"/>
      <c r="M48" s="418" t="s">
        <v>760</v>
      </c>
      <c r="N48" s="419"/>
      <c r="O48" s="420"/>
      <c r="P48" s="415" t="s">
        <v>764</v>
      </c>
      <c r="Q48" s="415"/>
      <c r="R48" s="415"/>
    </row>
    <row r="49" spans="2:25" x14ac:dyDescent="0.3">
      <c r="B49" s="416" t="s">
        <v>748</v>
      </c>
      <c r="C49" s="416"/>
      <c r="D49" s="415">
        <v>8100085</v>
      </c>
      <c r="E49" s="415"/>
      <c r="F49" s="415"/>
      <c r="G49" s="415" t="s">
        <v>752</v>
      </c>
      <c r="H49" s="415"/>
      <c r="I49" s="415"/>
      <c r="J49" s="415"/>
      <c r="K49" s="415" t="s">
        <v>757</v>
      </c>
      <c r="L49" s="415"/>
      <c r="M49" s="418" t="s">
        <v>761</v>
      </c>
      <c r="N49" s="419"/>
      <c r="O49" s="420"/>
      <c r="P49" s="415" t="s">
        <v>765</v>
      </c>
      <c r="Q49" s="415"/>
      <c r="R49" s="415"/>
    </row>
    <row r="50" spans="2:25" x14ac:dyDescent="0.3">
      <c r="B50" s="416" t="s">
        <v>749</v>
      </c>
      <c r="C50" s="416"/>
      <c r="D50" s="415">
        <v>8100086</v>
      </c>
      <c r="E50" s="415"/>
      <c r="F50" s="415"/>
      <c r="G50" s="415" t="s">
        <v>753</v>
      </c>
      <c r="H50" s="415"/>
      <c r="I50" s="415"/>
      <c r="J50" s="415"/>
      <c r="K50" s="415" t="s">
        <v>758</v>
      </c>
      <c r="L50" s="415"/>
      <c r="M50" s="418" t="s">
        <v>762</v>
      </c>
      <c r="N50" s="419"/>
      <c r="O50" s="420"/>
      <c r="P50" s="415" t="s">
        <v>766</v>
      </c>
      <c r="Q50" s="415"/>
      <c r="R50" s="415"/>
    </row>
    <row r="51" spans="2:25" x14ac:dyDescent="0.3">
      <c r="B51" s="416" t="s">
        <v>750</v>
      </c>
      <c r="C51" s="416"/>
      <c r="D51" s="415">
        <v>8100087</v>
      </c>
      <c r="E51" s="415"/>
      <c r="F51" s="415"/>
      <c r="G51" s="415" t="s">
        <v>754</v>
      </c>
      <c r="H51" s="415"/>
      <c r="I51" s="415"/>
      <c r="J51" s="415"/>
      <c r="K51" s="415" t="s">
        <v>759</v>
      </c>
      <c r="L51" s="415"/>
      <c r="M51" s="418" t="s">
        <v>763</v>
      </c>
      <c r="N51" s="419"/>
      <c r="O51" s="420"/>
      <c r="P51" s="415" t="s">
        <v>767</v>
      </c>
      <c r="Q51" s="415"/>
      <c r="R51" s="415"/>
    </row>
    <row r="52" spans="2:25" hidden="1" x14ac:dyDescent="0.3">
      <c r="B52" s="241" t="s">
        <v>32</v>
      </c>
      <c r="C52" s="171">
        <f>C54*C55 *C57</f>
        <v>0</v>
      </c>
      <c r="D52" s="171">
        <f>D54*D55 *D57</f>
        <v>0</v>
      </c>
      <c r="E52" s="171">
        <f>E54*E55 *E57</f>
        <v>0</v>
      </c>
      <c r="F52" s="171">
        <f>F54*F55 *F57</f>
        <v>0</v>
      </c>
      <c r="H52" s="171">
        <f t="shared" ref="H52:T52" si="17">H54*H55 *H57</f>
        <v>0</v>
      </c>
      <c r="I52" s="171">
        <f t="shared" si="17"/>
        <v>0.8</v>
      </c>
      <c r="J52" s="171">
        <f t="shared" si="17"/>
        <v>0.60000000000000009</v>
      </c>
      <c r="K52" s="171">
        <f t="shared" si="17"/>
        <v>0.16</v>
      </c>
      <c r="L52" s="171">
        <f t="shared" si="17"/>
        <v>0.2</v>
      </c>
      <c r="M52" s="171">
        <f t="shared" si="17"/>
        <v>0.12</v>
      </c>
      <c r="N52" s="171">
        <f t="shared" si="17"/>
        <v>0.18</v>
      </c>
      <c r="O52" s="171">
        <f t="shared" si="17"/>
        <v>0</v>
      </c>
      <c r="P52" s="171">
        <f t="shared" si="17"/>
        <v>0.1</v>
      </c>
      <c r="Q52" s="171">
        <f t="shared" si="17"/>
        <v>0.15000000000000002</v>
      </c>
      <c r="R52" s="171">
        <f t="shared" si="17"/>
        <v>0.2</v>
      </c>
      <c r="S52" s="171">
        <f t="shared" si="17"/>
        <v>0</v>
      </c>
      <c r="T52" s="171">
        <f t="shared" si="17"/>
        <v>0.3</v>
      </c>
      <c r="X52" s="170">
        <f>SUM(I52:T52)</f>
        <v>2.81</v>
      </c>
      <c r="Y52" s="170">
        <v>8</v>
      </c>
    </row>
    <row r="53" spans="2:25" hidden="1" x14ac:dyDescent="0.3">
      <c r="B53" s="171" t="s">
        <v>35</v>
      </c>
      <c r="C53" s="171" t="s">
        <v>4</v>
      </c>
      <c r="D53" s="171" t="s">
        <v>5</v>
      </c>
      <c r="E53" s="171" t="s">
        <v>6</v>
      </c>
      <c r="F53" s="171" t="s">
        <v>7</v>
      </c>
      <c r="H53" s="171" t="s">
        <v>30</v>
      </c>
      <c r="I53" s="171" t="s">
        <v>8</v>
      </c>
      <c r="J53" s="171" t="s">
        <v>8</v>
      </c>
      <c r="K53" s="171" t="s">
        <v>8</v>
      </c>
      <c r="L53" s="171" t="s">
        <v>8</v>
      </c>
      <c r="M53" s="241" t="s">
        <v>1</v>
      </c>
      <c r="N53" s="241" t="s">
        <v>1</v>
      </c>
      <c r="O53" s="241" t="s">
        <v>1</v>
      </c>
      <c r="P53" s="241" t="s">
        <v>1</v>
      </c>
      <c r="Q53" s="171" t="s">
        <v>2</v>
      </c>
      <c r="R53" s="171" t="s">
        <v>2</v>
      </c>
      <c r="S53" s="171" t="s">
        <v>2</v>
      </c>
      <c r="T53" s="171" t="s">
        <v>2</v>
      </c>
      <c r="U53" s="172"/>
      <c r="V53" s="172"/>
      <c r="W53" s="172"/>
      <c r="X53" s="172"/>
    </row>
    <row r="54" spans="2:25" hidden="1" x14ac:dyDescent="0.3">
      <c r="B54" s="171" t="s">
        <v>31</v>
      </c>
      <c r="C54" s="171">
        <v>0</v>
      </c>
      <c r="D54" s="171">
        <v>0</v>
      </c>
      <c r="E54" s="171">
        <v>0</v>
      </c>
      <c r="F54" s="171">
        <v>0</v>
      </c>
      <c r="H54" s="171">
        <v>0</v>
      </c>
      <c r="I54" s="171">
        <v>2</v>
      </c>
      <c r="J54" s="171">
        <v>3</v>
      </c>
      <c r="K54" s="171">
        <v>4</v>
      </c>
      <c r="L54" s="171">
        <v>5</v>
      </c>
      <c r="M54" s="171">
        <v>2</v>
      </c>
      <c r="N54" s="171">
        <v>3</v>
      </c>
      <c r="O54" s="171">
        <v>4</v>
      </c>
      <c r="P54" s="171">
        <v>5</v>
      </c>
      <c r="Q54" s="171">
        <v>3</v>
      </c>
      <c r="R54" s="171">
        <v>4</v>
      </c>
      <c r="S54" s="171">
        <v>5</v>
      </c>
      <c r="T54" s="171">
        <v>10</v>
      </c>
    </row>
    <row r="55" spans="2:25" hidden="1" x14ac:dyDescent="0.3">
      <c r="B55" s="241">
        <f>SUM(C55:W55)</f>
        <v>1.0000000000000002</v>
      </c>
      <c r="C55" s="241">
        <v>0.5</v>
      </c>
      <c r="D55" s="241">
        <v>0.12</v>
      </c>
      <c r="E55" s="241">
        <v>0.01</v>
      </c>
      <c r="F55" s="241">
        <v>0</v>
      </c>
      <c r="G55" s="241"/>
      <c r="H55" s="241">
        <v>0</v>
      </c>
      <c r="I55" s="241">
        <v>0.1</v>
      </c>
      <c r="J55" s="241">
        <v>0.05</v>
      </c>
      <c r="K55" s="241">
        <v>0.01</v>
      </c>
      <c r="L55" s="241">
        <v>0.01</v>
      </c>
      <c r="M55" s="241">
        <v>0.03</v>
      </c>
      <c r="N55" s="241">
        <v>0.03</v>
      </c>
      <c r="O55" s="241">
        <v>0</v>
      </c>
      <c r="P55" s="241">
        <v>0.01</v>
      </c>
      <c r="Q55" s="241">
        <v>0.05</v>
      </c>
      <c r="R55" s="241">
        <v>0.05</v>
      </c>
      <c r="S55" s="241">
        <v>0</v>
      </c>
      <c r="T55" s="241">
        <v>0.03</v>
      </c>
      <c r="U55" s="172"/>
      <c r="V55" s="172"/>
      <c r="W55" s="172"/>
      <c r="X55" s="172"/>
    </row>
    <row r="56" spans="2:25" hidden="1" x14ac:dyDescent="0.3">
      <c r="B56" s="171">
        <f>SUM(C56:W56)</f>
        <v>10000</v>
      </c>
      <c r="C56" s="171">
        <f>C55*10000</f>
        <v>5000</v>
      </c>
      <c r="D56" s="171">
        <f>D55*10000</f>
        <v>1200</v>
      </c>
      <c r="E56" s="171">
        <f>E55*10000</f>
        <v>100</v>
      </c>
      <c r="F56" s="171">
        <f>F55*10000</f>
        <v>0</v>
      </c>
      <c r="H56" s="171">
        <f t="shared" ref="H56:T56" si="18">H55*10000</f>
        <v>0</v>
      </c>
      <c r="I56" s="171">
        <f t="shared" si="18"/>
        <v>1000</v>
      </c>
      <c r="J56" s="171">
        <f t="shared" si="18"/>
        <v>500</v>
      </c>
      <c r="K56" s="171">
        <f t="shared" si="18"/>
        <v>100</v>
      </c>
      <c r="L56" s="171">
        <f t="shared" si="18"/>
        <v>100</v>
      </c>
      <c r="M56" s="171">
        <f t="shared" si="18"/>
        <v>300</v>
      </c>
      <c r="N56" s="171">
        <f t="shared" si="18"/>
        <v>300</v>
      </c>
      <c r="O56" s="171">
        <f t="shared" si="18"/>
        <v>0</v>
      </c>
      <c r="P56" s="171">
        <f t="shared" si="18"/>
        <v>100</v>
      </c>
      <c r="Q56" s="171">
        <f t="shared" si="18"/>
        <v>500</v>
      </c>
      <c r="R56" s="171">
        <f t="shared" si="18"/>
        <v>500</v>
      </c>
      <c r="S56" s="171">
        <f t="shared" si="18"/>
        <v>0</v>
      </c>
      <c r="T56" s="171">
        <f t="shared" si="18"/>
        <v>300</v>
      </c>
    </row>
    <row r="57" spans="2:25" hidden="1" x14ac:dyDescent="0.3">
      <c r="B57" s="171" t="s">
        <v>33</v>
      </c>
      <c r="C57" s="171">
        <v>0</v>
      </c>
      <c r="D57" s="171">
        <v>0</v>
      </c>
      <c r="E57" s="171">
        <v>0</v>
      </c>
      <c r="F57" s="171">
        <v>0</v>
      </c>
      <c r="H57" s="171">
        <v>0</v>
      </c>
      <c r="I57" s="244">
        <v>4</v>
      </c>
      <c r="J57" s="244">
        <v>4</v>
      </c>
      <c r="K57" s="244">
        <v>4</v>
      </c>
      <c r="L57" s="244">
        <v>4</v>
      </c>
      <c r="M57" s="244">
        <v>2</v>
      </c>
      <c r="N57" s="244">
        <v>2</v>
      </c>
      <c r="O57" s="244">
        <v>2</v>
      </c>
      <c r="P57" s="244">
        <v>2</v>
      </c>
      <c r="Q57" s="171">
        <v>1</v>
      </c>
      <c r="R57" s="171">
        <v>1</v>
      </c>
      <c r="S57" s="171">
        <v>1</v>
      </c>
      <c r="T57" s="171">
        <v>1</v>
      </c>
    </row>
    <row r="58" spans="2:25" hidden="1" x14ac:dyDescent="0.3"/>
    <row r="59" spans="2:25" hidden="1" x14ac:dyDescent="0.3">
      <c r="B59" s="241"/>
    </row>
    <row r="60" spans="2:25" hidden="1" x14ac:dyDescent="0.3">
      <c r="B60" s="241" t="s">
        <v>32</v>
      </c>
      <c r="C60" s="171">
        <f>C62*C63 *C65</f>
        <v>0</v>
      </c>
      <c r="D60" s="171">
        <f>D62*D63 *D65</f>
        <v>0</v>
      </c>
      <c r="E60" s="171">
        <f>E62*E63 *E65</f>
        <v>0</v>
      </c>
      <c r="F60" s="171">
        <f>F62*F63 *F65</f>
        <v>0</v>
      </c>
      <c r="H60" s="171">
        <f t="shared" ref="H60:S60" si="19">H62*H63 *H65</f>
        <v>0</v>
      </c>
      <c r="I60" s="171">
        <f t="shared" si="19"/>
        <v>0.4</v>
      </c>
      <c r="J60" s="171">
        <f t="shared" si="19"/>
        <v>0.30000000000000004</v>
      </c>
      <c r="K60" s="171">
        <f t="shared" si="19"/>
        <v>0.32</v>
      </c>
      <c r="L60" s="171">
        <f t="shared" si="19"/>
        <v>0.1</v>
      </c>
      <c r="M60" s="171">
        <f t="shared" si="19"/>
        <v>0.1</v>
      </c>
      <c r="N60" s="171">
        <f t="shared" si="19"/>
        <v>0.12</v>
      </c>
      <c r="O60" s="171">
        <f t="shared" si="19"/>
        <v>0.08</v>
      </c>
      <c r="P60" s="171">
        <f t="shared" si="19"/>
        <v>0.05</v>
      </c>
      <c r="Q60" s="171">
        <f t="shared" si="19"/>
        <v>0</v>
      </c>
      <c r="R60" s="171">
        <f t="shared" si="19"/>
        <v>0</v>
      </c>
      <c r="S60" s="171">
        <f t="shared" si="19"/>
        <v>0</v>
      </c>
      <c r="X60" s="170">
        <f>SUM(I60:T60)</f>
        <v>1.4700000000000004</v>
      </c>
      <c r="Y60" s="170">
        <v>4</v>
      </c>
    </row>
    <row r="61" spans="2:25" hidden="1" x14ac:dyDescent="0.3">
      <c r="B61" s="171" t="s">
        <v>35</v>
      </c>
      <c r="C61" s="171" t="s">
        <v>4</v>
      </c>
      <c r="D61" s="171" t="s">
        <v>5</v>
      </c>
      <c r="E61" s="171" t="s">
        <v>6</v>
      </c>
      <c r="F61" s="171" t="s">
        <v>7</v>
      </c>
      <c r="H61" s="171" t="s">
        <v>30</v>
      </c>
      <c r="I61" s="171" t="s">
        <v>1</v>
      </c>
      <c r="J61" s="171" t="s">
        <v>1</v>
      </c>
      <c r="K61" s="171" t="s">
        <v>1</v>
      </c>
      <c r="L61" s="171" t="s">
        <v>1</v>
      </c>
      <c r="M61" s="171" t="s">
        <v>2</v>
      </c>
      <c r="N61" s="171" t="s">
        <v>2</v>
      </c>
      <c r="O61" s="171" t="s">
        <v>2</v>
      </c>
      <c r="P61" s="171" t="s">
        <v>2</v>
      </c>
      <c r="Q61" s="171" t="s">
        <v>2</v>
      </c>
      <c r="R61" s="171" t="s">
        <v>2</v>
      </c>
      <c r="S61" s="171" t="s">
        <v>2</v>
      </c>
    </row>
    <row r="62" spans="2:25" hidden="1" x14ac:dyDescent="0.3">
      <c r="B62" s="171" t="s">
        <v>31</v>
      </c>
      <c r="C62" s="171">
        <v>0</v>
      </c>
      <c r="D62" s="171">
        <v>0</v>
      </c>
      <c r="E62" s="171">
        <v>0</v>
      </c>
      <c r="F62" s="171">
        <v>0</v>
      </c>
      <c r="H62" s="171">
        <v>0</v>
      </c>
      <c r="I62" s="171">
        <v>2</v>
      </c>
      <c r="J62" s="171">
        <v>3</v>
      </c>
      <c r="K62" s="171">
        <v>4</v>
      </c>
      <c r="L62" s="171">
        <v>5</v>
      </c>
      <c r="M62" s="171">
        <v>2</v>
      </c>
      <c r="N62" s="171">
        <v>3</v>
      </c>
      <c r="O62" s="171">
        <v>4</v>
      </c>
      <c r="P62" s="171">
        <v>5</v>
      </c>
      <c r="Q62" s="171">
        <v>6</v>
      </c>
      <c r="R62" s="171">
        <v>7</v>
      </c>
      <c r="S62" s="171">
        <v>8</v>
      </c>
    </row>
    <row r="63" spans="2:25" hidden="1" x14ac:dyDescent="0.3">
      <c r="B63" s="241">
        <f>SUM(C63:W63)</f>
        <v>0.97000000000000031</v>
      </c>
      <c r="C63" s="241">
        <v>0.15</v>
      </c>
      <c r="D63" s="241">
        <v>0.25</v>
      </c>
      <c r="E63" s="241">
        <v>0.2</v>
      </c>
      <c r="F63" s="241">
        <v>0.03</v>
      </c>
      <c r="G63" s="241"/>
      <c r="H63" s="241">
        <v>0.02</v>
      </c>
      <c r="I63" s="241">
        <v>0.1</v>
      </c>
      <c r="J63" s="241">
        <v>0.05</v>
      </c>
      <c r="K63" s="241">
        <v>0.04</v>
      </c>
      <c r="L63" s="241">
        <v>0.01</v>
      </c>
      <c r="M63" s="241">
        <v>0.05</v>
      </c>
      <c r="N63" s="241">
        <v>0.04</v>
      </c>
      <c r="O63" s="241">
        <v>0.02</v>
      </c>
      <c r="P63" s="241">
        <v>0.01</v>
      </c>
      <c r="Q63" s="241">
        <v>0</v>
      </c>
      <c r="R63" s="241">
        <v>0</v>
      </c>
      <c r="S63" s="241">
        <v>0</v>
      </c>
      <c r="T63" s="241"/>
      <c r="U63" s="172"/>
      <c r="V63" s="172"/>
      <c r="W63" s="172"/>
    </row>
    <row r="64" spans="2:25" hidden="1" x14ac:dyDescent="0.3">
      <c r="B64" s="171">
        <f>SUM(C64:W64)</f>
        <v>9700</v>
      </c>
      <c r="C64" s="171">
        <f>C63*10000</f>
        <v>1500</v>
      </c>
      <c r="D64" s="171">
        <f>D63*10000</f>
        <v>2500</v>
      </c>
      <c r="E64" s="171">
        <f>E63*10000</f>
        <v>2000</v>
      </c>
      <c r="F64" s="171">
        <f>F63*10000</f>
        <v>300</v>
      </c>
      <c r="H64" s="171">
        <f t="shared" ref="H64:S64" si="20">H63*10000</f>
        <v>200</v>
      </c>
      <c r="I64" s="171">
        <f t="shared" si="20"/>
        <v>1000</v>
      </c>
      <c r="J64" s="171">
        <f t="shared" si="20"/>
        <v>500</v>
      </c>
      <c r="K64" s="171">
        <f t="shared" si="20"/>
        <v>400</v>
      </c>
      <c r="L64" s="171">
        <f t="shared" si="20"/>
        <v>100</v>
      </c>
      <c r="M64" s="171">
        <f t="shared" si="20"/>
        <v>500</v>
      </c>
      <c r="N64" s="171">
        <f t="shared" si="20"/>
        <v>400</v>
      </c>
      <c r="O64" s="171">
        <f t="shared" si="20"/>
        <v>200</v>
      </c>
      <c r="P64" s="171">
        <f t="shared" si="20"/>
        <v>100</v>
      </c>
      <c r="Q64" s="171">
        <f t="shared" si="20"/>
        <v>0</v>
      </c>
      <c r="R64" s="171">
        <f t="shared" si="20"/>
        <v>0</v>
      </c>
      <c r="S64" s="171">
        <f t="shared" si="20"/>
        <v>0</v>
      </c>
    </row>
    <row r="65" spans="2:25" hidden="1" x14ac:dyDescent="0.3">
      <c r="B65" s="171" t="s">
        <v>33</v>
      </c>
      <c r="C65" s="171">
        <v>0</v>
      </c>
      <c r="D65" s="171">
        <v>0</v>
      </c>
      <c r="E65" s="171">
        <v>0</v>
      </c>
      <c r="F65" s="171">
        <v>0</v>
      </c>
      <c r="H65" s="171">
        <v>0</v>
      </c>
      <c r="I65" s="244">
        <v>2</v>
      </c>
      <c r="J65" s="244">
        <v>2</v>
      </c>
      <c r="K65" s="244">
        <v>2</v>
      </c>
      <c r="L65" s="244">
        <v>2</v>
      </c>
      <c r="M65" s="171">
        <v>1</v>
      </c>
      <c r="N65" s="171">
        <v>1</v>
      </c>
      <c r="O65" s="171">
        <v>1</v>
      </c>
      <c r="P65" s="171">
        <v>1</v>
      </c>
      <c r="Q65" s="171">
        <v>1</v>
      </c>
      <c r="R65" s="171">
        <v>1</v>
      </c>
      <c r="S65" s="171">
        <v>1</v>
      </c>
    </row>
    <row r="66" spans="2:25" hidden="1" x14ac:dyDescent="0.3"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</row>
    <row r="67" spans="2:25" hidden="1" x14ac:dyDescent="0.3"/>
    <row r="68" spans="2:25" hidden="1" x14ac:dyDescent="0.3"/>
    <row r="69" spans="2:25" hidden="1" x14ac:dyDescent="0.3">
      <c r="B69" s="241"/>
    </row>
    <row r="70" spans="2:25" hidden="1" x14ac:dyDescent="0.3">
      <c r="B70" s="241" t="s">
        <v>32</v>
      </c>
      <c r="C70" s="171">
        <f t="shared" ref="C70:Q70" si="21">C72*C73 *C75</f>
        <v>0</v>
      </c>
      <c r="D70" s="171">
        <f t="shared" si="21"/>
        <v>0</v>
      </c>
      <c r="E70" s="171">
        <f t="shared" si="21"/>
        <v>0</v>
      </c>
      <c r="F70" s="171">
        <f t="shared" si="21"/>
        <v>0</v>
      </c>
      <c r="H70" s="171">
        <f t="shared" si="21"/>
        <v>0</v>
      </c>
      <c r="I70" s="171">
        <f t="shared" si="21"/>
        <v>0.4</v>
      </c>
      <c r="J70" s="171">
        <f t="shared" si="21"/>
        <v>0.21000000000000002</v>
      </c>
      <c r="K70" s="171">
        <f t="shared" si="21"/>
        <v>0.08</v>
      </c>
      <c r="L70" s="171">
        <f t="shared" si="21"/>
        <v>0.05</v>
      </c>
      <c r="M70" s="171">
        <f t="shared" si="21"/>
        <v>0.06</v>
      </c>
      <c r="N70" s="171">
        <f t="shared" si="21"/>
        <v>0</v>
      </c>
      <c r="O70" s="171">
        <f t="shared" si="21"/>
        <v>0</v>
      </c>
      <c r="P70" s="171">
        <f t="shared" si="21"/>
        <v>0</v>
      </c>
      <c r="Q70" s="171">
        <f t="shared" si="21"/>
        <v>0.1</v>
      </c>
      <c r="R70" s="171">
        <f>R73*R75*R72</f>
        <v>0.04</v>
      </c>
      <c r="S70" s="171">
        <f>S73*S75*S72</f>
        <v>0.08</v>
      </c>
      <c r="X70" s="170">
        <f>SUM(I70:T70)</f>
        <v>1.02</v>
      </c>
      <c r="Y70" s="170">
        <v>2</v>
      </c>
    </row>
    <row r="71" spans="2:25" hidden="1" x14ac:dyDescent="0.3">
      <c r="B71" s="171" t="s">
        <v>35</v>
      </c>
      <c r="C71" s="171" t="s">
        <v>4</v>
      </c>
      <c r="D71" s="171" t="s">
        <v>5</v>
      </c>
      <c r="E71" s="171" t="s">
        <v>6</v>
      </c>
      <c r="F71" s="171" t="s">
        <v>7</v>
      </c>
      <c r="H71" s="171" t="s">
        <v>30</v>
      </c>
      <c r="I71" s="171" t="s">
        <v>2</v>
      </c>
      <c r="J71" s="171" t="s">
        <v>2</v>
      </c>
      <c r="K71" s="171" t="s">
        <v>2</v>
      </c>
      <c r="L71" s="171" t="s">
        <v>2</v>
      </c>
      <c r="M71" s="171" t="s">
        <v>2</v>
      </c>
      <c r="N71" s="171" t="s">
        <v>2</v>
      </c>
      <c r="O71" s="171" t="s">
        <v>2</v>
      </c>
      <c r="P71" s="171" t="s">
        <v>2</v>
      </c>
      <c r="Q71" s="171" t="s">
        <v>2</v>
      </c>
      <c r="R71" s="171" t="s">
        <v>8</v>
      </c>
      <c r="S71" s="171" t="s">
        <v>8</v>
      </c>
    </row>
    <row r="72" spans="2:25" hidden="1" x14ac:dyDescent="0.3">
      <c r="B72" s="171" t="s">
        <v>31</v>
      </c>
      <c r="C72" s="171">
        <v>0</v>
      </c>
      <c r="D72" s="171">
        <v>0</v>
      </c>
      <c r="E72" s="171">
        <v>0</v>
      </c>
      <c r="F72" s="171">
        <v>0</v>
      </c>
      <c r="H72" s="171">
        <v>0</v>
      </c>
      <c r="I72" s="171">
        <v>2</v>
      </c>
      <c r="J72" s="171">
        <v>3</v>
      </c>
      <c r="K72" s="171">
        <v>4</v>
      </c>
      <c r="L72" s="171">
        <v>5</v>
      </c>
      <c r="M72" s="171">
        <v>6</v>
      </c>
      <c r="N72" s="171">
        <v>7</v>
      </c>
      <c r="O72" s="171">
        <v>8</v>
      </c>
      <c r="P72" s="171">
        <v>9</v>
      </c>
      <c r="Q72" s="171">
        <v>10</v>
      </c>
      <c r="R72" s="171">
        <v>1</v>
      </c>
      <c r="S72" s="171">
        <v>2</v>
      </c>
    </row>
    <row r="73" spans="2:25" hidden="1" x14ac:dyDescent="0.3">
      <c r="B73" s="241">
        <f>SUM(C73:W73)</f>
        <v>0.99000000000000021</v>
      </c>
      <c r="C73" s="241">
        <v>0.05</v>
      </c>
      <c r="D73" s="241">
        <v>0.12</v>
      </c>
      <c r="E73" s="241">
        <v>0.22</v>
      </c>
      <c r="F73" s="241">
        <v>0.16</v>
      </c>
      <c r="G73" s="241"/>
      <c r="H73" s="241">
        <v>0.1</v>
      </c>
      <c r="I73" s="241">
        <v>0.2</v>
      </c>
      <c r="J73" s="241">
        <v>7.0000000000000007E-2</v>
      </c>
      <c r="K73" s="241">
        <v>0.02</v>
      </c>
      <c r="L73" s="241">
        <v>0.01</v>
      </c>
      <c r="M73" s="241">
        <v>0.01</v>
      </c>
      <c r="N73" s="241">
        <v>0</v>
      </c>
      <c r="O73" s="241">
        <v>0</v>
      </c>
      <c r="P73" s="241">
        <v>0</v>
      </c>
      <c r="Q73" s="241">
        <v>0.01</v>
      </c>
      <c r="R73" s="241">
        <v>0.01</v>
      </c>
      <c r="S73" s="241">
        <v>0.01</v>
      </c>
    </row>
    <row r="74" spans="2:25" hidden="1" x14ac:dyDescent="0.3">
      <c r="B74" s="171">
        <f>SUM(C74:W74)</f>
        <v>9900</v>
      </c>
      <c r="C74" s="171">
        <f>C73*10000</f>
        <v>500</v>
      </c>
      <c r="D74" s="171">
        <f>D73*10000</f>
        <v>1200</v>
      </c>
      <c r="E74" s="171">
        <f>E73*10000</f>
        <v>2200</v>
      </c>
      <c r="F74" s="171">
        <f>F73*10000</f>
        <v>1600</v>
      </c>
      <c r="H74" s="171">
        <f t="shared" ref="H74:S74" si="22">H73*10000</f>
        <v>1000</v>
      </c>
      <c r="I74" s="171">
        <f t="shared" si="22"/>
        <v>2000</v>
      </c>
      <c r="J74" s="171">
        <f t="shared" si="22"/>
        <v>700.00000000000011</v>
      </c>
      <c r="K74" s="171">
        <f t="shared" si="22"/>
        <v>200</v>
      </c>
      <c r="L74" s="171">
        <f t="shared" si="22"/>
        <v>100</v>
      </c>
      <c r="M74" s="171">
        <f t="shared" si="22"/>
        <v>100</v>
      </c>
      <c r="N74" s="171">
        <f t="shared" si="22"/>
        <v>0</v>
      </c>
      <c r="O74" s="171">
        <f t="shared" si="22"/>
        <v>0</v>
      </c>
      <c r="P74" s="171">
        <f t="shared" si="22"/>
        <v>0</v>
      </c>
      <c r="Q74" s="171">
        <f t="shared" si="22"/>
        <v>100</v>
      </c>
      <c r="R74" s="171">
        <f t="shared" si="22"/>
        <v>100</v>
      </c>
      <c r="S74" s="171">
        <f t="shared" si="22"/>
        <v>100</v>
      </c>
    </row>
    <row r="75" spans="2:25" hidden="1" x14ac:dyDescent="0.3">
      <c r="B75" s="171" t="s">
        <v>33</v>
      </c>
      <c r="C75" s="171">
        <v>0</v>
      </c>
      <c r="D75" s="171">
        <v>0</v>
      </c>
      <c r="E75" s="171">
        <v>0</v>
      </c>
      <c r="F75" s="171">
        <v>0</v>
      </c>
      <c r="H75" s="171">
        <v>0</v>
      </c>
      <c r="I75" s="171">
        <v>1</v>
      </c>
      <c r="J75" s="171">
        <v>1</v>
      </c>
      <c r="K75" s="171">
        <v>1</v>
      </c>
      <c r="L75" s="171">
        <v>1</v>
      </c>
      <c r="M75" s="171">
        <v>1</v>
      </c>
      <c r="N75" s="171">
        <v>1</v>
      </c>
      <c r="O75" s="171">
        <v>1</v>
      </c>
      <c r="P75" s="171">
        <v>1</v>
      </c>
      <c r="Q75" s="171">
        <v>1</v>
      </c>
      <c r="R75" s="244">
        <v>4</v>
      </c>
      <c r="S75" s="244">
        <v>4</v>
      </c>
    </row>
    <row r="76" spans="2:25" hidden="1" x14ac:dyDescent="0.3"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</row>
    <row r="77" spans="2:25" hidden="1" x14ac:dyDescent="0.3"/>
    <row r="78" spans="2:25" hidden="1" x14ac:dyDescent="0.3"/>
    <row r="79" spans="2:25" hidden="1" x14ac:dyDescent="0.3">
      <c r="B79" s="241"/>
    </row>
    <row r="80" spans="2:25" hidden="1" x14ac:dyDescent="0.3">
      <c r="B80" s="241" t="s">
        <v>32</v>
      </c>
      <c r="C80" s="171">
        <f>C82*C83 *C85</f>
        <v>0</v>
      </c>
      <c r="D80" s="171">
        <f>D82*D83 *D85</f>
        <v>0</v>
      </c>
      <c r="E80" s="171">
        <f>E82*E83 *E85</f>
        <v>0</v>
      </c>
      <c r="F80" s="171">
        <f t="shared" ref="F80:S80" si="23">F82*F83 *F85</f>
        <v>0</v>
      </c>
      <c r="H80" s="171">
        <f t="shared" si="23"/>
        <v>0</v>
      </c>
      <c r="I80" s="171">
        <f t="shared" si="23"/>
        <v>0.04</v>
      </c>
      <c r="J80" s="171">
        <f t="shared" si="23"/>
        <v>0.06</v>
      </c>
      <c r="K80" s="171">
        <f t="shared" si="23"/>
        <v>0.08</v>
      </c>
      <c r="L80" s="171">
        <f t="shared" si="23"/>
        <v>0.05</v>
      </c>
      <c r="M80" s="171">
        <f t="shared" si="23"/>
        <v>0.1</v>
      </c>
      <c r="N80" s="171">
        <f t="shared" si="23"/>
        <v>0.01</v>
      </c>
      <c r="O80" s="171">
        <f t="shared" si="23"/>
        <v>0.02</v>
      </c>
      <c r="P80" s="171">
        <f t="shared" si="23"/>
        <v>0.02</v>
      </c>
      <c r="Q80" s="171">
        <f t="shared" si="23"/>
        <v>0.04</v>
      </c>
      <c r="R80" s="171">
        <f t="shared" si="23"/>
        <v>0.04</v>
      </c>
      <c r="S80" s="171">
        <f t="shared" si="23"/>
        <v>0.08</v>
      </c>
      <c r="X80" s="170">
        <f>SUM(I80:T80)</f>
        <v>0.53999999999999992</v>
      </c>
      <c r="Y80" s="170">
        <v>1</v>
      </c>
    </row>
    <row r="81" spans="2:19" hidden="1" x14ac:dyDescent="0.3">
      <c r="B81" s="171" t="s">
        <v>35</v>
      </c>
      <c r="C81" s="171" t="s">
        <v>4</v>
      </c>
      <c r="D81" s="171" t="s">
        <v>5</v>
      </c>
      <c r="E81" s="171" t="s">
        <v>6</v>
      </c>
      <c r="F81" s="171" t="s">
        <v>7</v>
      </c>
      <c r="H81" s="171" t="s">
        <v>30</v>
      </c>
      <c r="I81" s="171" t="s">
        <v>2</v>
      </c>
      <c r="J81" s="171" t="s">
        <v>2</v>
      </c>
      <c r="K81" s="171" t="s">
        <v>2</v>
      </c>
      <c r="L81" s="171" t="s">
        <v>2</v>
      </c>
      <c r="M81" s="171" t="s">
        <v>2</v>
      </c>
      <c r="N81" s="171" t="s">
        <v>1</v>
      </c>
      <c r="O81" s="171" t="s">
        <v>1</v>
      </c>
      <c r="P81" s="171" t="s">
        <v>8</v>
      </c>
      <c r="Q81" s="171" t="s">
        <v>8</v>
      </c>
      <c r="R81" s="171" t="s">
        <v>23</v>
      </c>
      <c r="S81" s="171" t="s">
        <v>23</v>
      </c>
    </row>
    <row r="82" spans="2:19" hidden="1" x14ac:dyDescent="0.3">
      <c r="B82" s="171" t="s">
        <v>31</v>
      </c>
      <c r="C82" s="171">
        <v>0</v>
      </c>
      <c r="D82" s="171">
        <v>0</v>
      </c>
      <c r="E82" s="171">
        <v>0</v>
      </c>
      <c r="F82" s="171">
        <v>0</v>
      </c>
      <c r="H82" s="171">
        <v>0</v>
      </c>
      <c r="I82" s="171">
        <v>2</v>
      </c>
      <c r="J82" s="171">
        <v>3</v>
      </c>
      <c r="K82" s="171">
        <v>4</v>
      </c>
      <c r="L82" s="171">
        <v>5</v>
      </c>
      <c r="M82" s="171">
        <v>10</v>
      </c>
      <c r="N82" s="171">
        <v>1</v>
      </c>
      <c r="O82" s="171">
        <v>2</v>
      </c>
      <c r="P82" s="171">
        <v>1</v>
      </c>
      <c r="Q82" s="171">
        <v>2</v>
      </c>
      <c r="R82" s="171">
        <v>1</v>
      </c>
      <c r="S82" s="171">
        <v>2</v>
      </c>
    </row>
    <row r="83" spans="2:19" hidden="1" x14ac:dyDescent="0.3">
      <c r="B83" s="241">
        <f>SUM(C83:W83)</f>
        <v>1</v>
      </c>
      <c r="C83" s="241">
        <v>0.01</v>
      </c>
      <c r="D83" s="241">
        <v>0.03</v>
      </c>
      <c r="E83" s="241">
        <v>0.4</v>
      </c>
      <c r="F83" s="241">
        <v>0.3</v>
      </c>
      <c r="G83" s="241"/>
      <c r="H83" s="241">
        <v>0.15</v>
      </c>
      <c r="I83" s="241">
        <v>0.02</v>
      </c>
      <c r="J83" s="241">
        <v>0.02</v>
      </c>
      <c r="K83" s="241">
        <v>0.02</v>
      </c>
      <c r="L83" s="241">
        <v>0.01</v>
      </c>
      <c r="M83" s="241">
        <v>0.01</v>
      </c>
      <c r="N83" s="241">
        <v>5.0000000000000001E-3</v>
      </c>
      <c r="O83" s="241">
        <v>5.0000000000000001E-3</v>
      </c>
      <c r="P83" s="241">
        <v>5.0000000000000001E-3</v>
      </c>
      <c r="Q83" s="241">
        <v>5.0000000000000001E-3</v>
      </c>
      <c r="R83" s="241">
        <v>5.0000000000000001E-3</v>
      </c>
      <c r="S83" s="241">
        <v>5.0000000000000001E-3</v>
      </c>
    </row>
    <row r="84" spans="2:19" hidden="1" x14ac:dyDescent="0.3">
      <c r="B84" s="171">
        <f>SUM(C84:W84)</f>
        <v>10000</v>
      </c>
      <c r="C84" s="171">
        <f>C83*10000</f>
        <v>100</v>
      </c>
      <c r="D84" s="171">
        <f t="shared" ref="D84:S84" si="24">D83*10000</f>
        <v>300</v>
      </c>
      <c r="E84" s="171">
        <f t="shared" si="24"/>
        <v>4000</v>
      </c>
      <c r="F84" s="171">
        <f t="shared" si="24"/>
        <v>3000</v>
      </c>
      <c r="H84" s="171">
        <f t="shared" si="24"/>
        <v>1500</v>
      </c>
      <c r="I84" s="171">
        <f t="shared" si="24"/>
        <v>200</v>
      </c>
      <c r="J84" s="171">
        <f t="shared" si="24"/>
        <v>200</v>
      </c>
      <c r="K84" s="171">
        <f t="shared" si="24"/>
        <v>200</v>
      </c>
      <c r="L84" s="171">
        <f t="shared" si="24"/>
        <v>100</v>
      </c>
      <c r="M84" s="171">
        <f t="shared" si="24"/>
        <v>100</v>
      </c>
      <c r="N84" s="171">
        <f t="shared" si="24"/>
        <v>50</v>
      </c>
      <c r="O84" s="171">
        <f t="shared" si="24"/>
        <v>50</v>
      </c>
      <c r="P84" s="171">
        <f t="shared" si="24"/>
        <v>50</v>
      </c>
      <c r="Q84" s="171">
        <f t="shared" si="24"/>
        <v>50</v>
      </c>
      <c r="R84" s="171">
        <f t="shared" si="24"/>
        <v>50</v>
      </c>
      <c r="S84" s="171">
        <f t="shared" si="24"/>
        <v>50</v>
      </c>
    </row>
    <row r="85" spans="2:19" hidden="1" x14ac:dyDescent="0.3">
      <c r="B85" s="171" t="s">
        <v>33</v>
      </c>
      <c r="C85" s="171">
        <v>0</v>
      </c>
      <c r="D85" s="171">
        <v>0</v>
      </c>
      <c r="E85" s="171">
        <v>0</v>
      </c>
      <c r="F85" s="171">
        <v>0</v>
      </c>
      <c r="H85" s="171">
        <v>0</v>
      </c>
      <c r="I85" s="244">
        <v>1</v>
      </c>
      <c r="J85" s="244">
        <v>1</v>
      </c>
      <c r="K85" s="244">
        <v>1</v>
      </c>
      <c r="L85" s="244">
        <v>1</v>
      </c>
      <c r="M85" s="244">
        <v>1</v>
      </c>
      <c r="N85" s="244">
        <v>2</v>
      </c>
      <c r="O85" s="244">
        <v>2</v>
      </c>
      <c r="P85" s="244">
        <v>4</v>
      </c>
      <c r="Q85" s="244">
        <v>4</v>
      </c>
      <c r="R85" s="244">
        <v>8</v>
      </c>
      <c r="S85" s="244">
        <v>8</v>
      </c>
    </row>
    <row r="86" spans="2:19" x14ac:dyDescent="0.3"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R86" s="241"/>
      <c r="S86" s="241"/>
    </row>
    <row r="87" spans="2:19" x14ac:dyDescent="0.3"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R87" s="241"/>
      <c r="S87" s="241"/>
    </row>
    <row r="88" spans="2:19" x14ac:dyDescent="0.3">
      <c r="B88" s="170" t="s">
        <v>799</v>
      </c>
    </row>
    <row r="89" spans="2:19" x14ac:dyDescent="0.3">
      <c r="B89" s="177" t="s">
        <v>794</v>
      </c>
      <c r="C89" s="416" t="s">
        <v>795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</row>
    <row r="90" spans="2:19" x14ac:dyDescent="0.3">
      <c r="B90" s="90">
        <v>70025</v>
      </c>
      <c r="C90" s="415" t="s">
        <v>774</v>
      </c>
      <c r="D90" s="415"/>
      <c r="E90" s="415"/>
      <c r="F90" s="415"/>
      <c r="G90" s="415"/>
      <c r="H90" s="415"/>
      <c r="I90" s="415"/>
      <c r="J90" s="415"/>
      <c r="K90" s="415"/>
      <c r="L90" s="415"/>
      <c r="M90" s="415"/>
    </row>
    <row r="91" spans="2:19" x14ac:dyDescent="0.3">
      <c r="B91" s="90">
        <v>70028</v>
      </c>
      <c r="C91" s="415" t="s">
        <v>775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</row>
    <row r="92" spans="2:19" x14ac:dyDescent="0.3">
      <c r="B92" s="90">
        <v>70030</v>
      </c>
      <c r="C92" s="415" t="s">
        <v>776</v>
      </c>
      <c r="D92" s="415"/>
      <c r="E92" s="415"/>
      <c r="F92" s="415"/>
      <c r="G92" s="415"/>
      <c r="H92" s="415"/>
      <c r="I92" s="415"/>
      <c r="J92" s="415"/>
      <c r="K92" s="415"/>
      <c r="L92" s="415"/>
      <c r="M92" s="415"/>
    </row>
    <row r="93" spans="2:19" x14ac:dyDescent="0.3">
      <c r="B93" s="90">
        <v>70031</v>
      </c>
      <c r="C93" s="415" t="s">
        <v>777</v>
      </c>
      <c r="D93" s="415"/>
      <c r="E93" s="415"/>
      <c r="F93" s="415"/>
      <c r="G93" s="415"/>
      <c r="H93" s="415"/>
      <c r="I93" s="415"/>
      <c r="J93" s="415"/>
      <c r="K93" s="415"/>
      <c r="L93" s="415"/>
      <c r="M93" s="415"/>
    </row>
    <row r="94" spans="2:19" x14ac:dyDescent="0.3">
      <c r="B94" s="90">
        <v>70032</v>
      </c>
      <c r="C94" s="415" t="s">
        <v>778</v>
      </c>
      <c r="D94" s="415"/>
      <c r="E94" s="415"/>
      <c r="F94" s="415"/>
      <c r="G94" s="415"/>
      <c r="H94" s="415"/>
      <c r="I94" s="415"/>
      <c r="J94" s="415"/>
      <c r="K94" s="415"/>
      <c r="L94" s="415"/>
      <c r="M94" s="415"/>
    </row>
    <row r="95" spans="2:19" x14ac:dyDescent="0.3">
      <c r="B95" s="90">
        <v>70033</v>
      </c>
      <c r="C95" s="415" t="s">
        <v>779</v>
      </c>
      <c r="D95" s="415"/>
      <c r="E95" s="415"/>
      <c r="F95" s="415"/>
      <c r="G95" s="415"/>
      <c r="H95" s="415"/>
      <c r="I95" s="415"/>
      <c r="J95" s="415"/>
      <c r="K95" s="415"/>
      <c r="L95" s="415"/>
      <c r="M95" s="415"/>
    </row>
    <row r="96" spans="2:19" x14ac:dyDescent="0.3">
      <c r="B96" s="90">
        <v>70034</v>
      </c>
      <c r="C96" s="415" t="s">
        <v>780</v>
      </c>
      <c r="D96" s="415"/>
      <c r="E96" s="415"/>
      <c r="F96" s="415"/>
      <c r="G96" s="415"/>
      <c r="H96" s="415"/>
      <c r="I96" s="415"/>
      <c r="J96" s="415"/>
      <c r="K96" s="415"/>
      <c r="L96" s="415"/>
      <c r="M96" s="415"/>
    </row>
    <row r="97" spans="2:13" x14ac:dyDescent="0.3">
      <c r="B97" s="90">
        <v>70035</v>
      </c>
      <c r="C97" s="415" t="s">
        <v>781</v>
      </c>
      <c r="D97" s="415"/>
      <c r="E97" s="415"/>
      <c r="F97" s="415"/>
      <c r="G97" s="415"/>
      <c r="H97" s="415"/>
      <c r="I97" s="415"/>
      <c r="J97" s="415"/>
      <c r="K97" s="415"/>
      <c r="L97" s="415"/>
      <c r="M97" s="415"/>
    </row>
    <row r="98" spans="2:13" x14ac:dyDescent="0.3">
      <c r="B98" s="90">
        <v>70036</v>
      </c>
      <c r="C98" s="415" t="s">
        <v>782</v>
      </c>
      <c r="D98" s="415"/>
      <c r="E98" s="415"/>
      <c r="F98" s="415"/>
      <c r="G98" s="415"/>
      <c r="H98" s="415"/>
      <c r="I98" s="415"/>
      <c r="J98" s="415"/>
      <c r="K98" s="415"/>
      <c r="L98" s="415"/>
      <c r="M98" s="415"/>
    </row>
    <row r="99" spans="2:13" x14ac:dyDescent="0.3">
      <c r="B99" s="90">
        <v>70037</v>
      </c>
      <c r="C99" s="415" t="s">
        <v>783</v>
      </c>
      <c r="D99" s="415"/>
      <c r="E99" s="415"/>
      <c r="F99" s="415"/>
      <c r="G99" s="415"/>
      <c r="H99" s="415"/>
      <c r="I99" s="415"/>
      <c r="J99" s="415"/>
      <c r="K99" s="415"/>
      <c r="L99" s="415"/>
      <c r="M99" s="415"/>
    </row>
    <row r="100" spans="2:13" x14ac:dyDescent="0.3">
      <c r="B100" s="90">
        <v>70038</v>
      </c>
      <c r="C100" s="415" t="s">
        <v>784</v>
      </c>
      <c r="D100" s="415"/>
      <c r="E100" s="415"/>
      <c r="F100" s="415"/>
      <c r="G100" s="415"/>
      <c r="H100" s="415"/>
      <c r="I100" s="415"/>
      <c r="J100" s="415"/>
      <c r="K100" s="415"/>
      <c r="L100" s="415"/>
      <c r="M100" s="415"/>
    </row>
    <row r="101" spans="2:13" x14ac:dyDescent="0.3">
      <c r="B101" s="90">
        <v>70039</v>
      </c>
      <c r="C101" s="415" t="s">
        <v>773</v>
      </c>
      <c r="D101" s="415"/>
      <c r="E101" s="415"/>
      <c r="F101" s="415"/>
      <c r="G101" s="415"/>
      <c r="H101" s="415"/>
      <c r="I101" s="415"/>
      <c r="J101" s="415"/>
      <c r="K101" s="415"/>
      <c r="L101" s="415"/>
      <c r="M101" s="415"/>
    </row>
    <row r="102" spans="2:13" x14ac:dyDescent="0.3">
      <c r="B102" s="90">
        <v>70040</v>
      </c>
      <c r="C102" s="415" t="s">
        <v>785</v>
      </c>
      <c r="D102" s="415"/>
      <c r="E102" s="415"/>
      <c r="F102" s="415"/>
      <c r="G102" s="415"/>
      <c r="H102" s="415"/>
      <c r="I102" s="415"/>
      <c r="J102" s="415"/>
      <c r="K102" s="415"/>
      <c r="L102" s="415"/>
      <c r="M102" s="415"/>
    </row>
    <row r="103" spans="2:13" x14ac:dyDescent="0.3">
      <c r="B103" s="90">
        <v>70041</v>
      </c>
      <c r="C103" s="415" t="s">
        <v>786</v>
      </c>
      <c r="D103" s="415"/>
      <c r="E103" s="415"/>
      <c r="F103" s="415"/>
      <c r="G103" s="415"/>
      <c r="H103" s="415"/>
      <c r="I103" s="415"/>
      <c r="J103" s="415"/>
      <c r="K103" s="415"/>
      <c r="L103" s="415"/>
      <c r="M103" s="415"/>
    </row>
    <row r="104" spans="2:13" x14ac:dyDescent="0.3">
      <c r="B104" s="90">
        <v>70042</v>
      </c>
      <c r="C104" s="415" t="s">
        <v>787</v>
      </c>
      <c r="D104" s="415"/>
      <c r="E104" s="415"/>
      <c r="F104" s="415"/>
      <c r="G104" s="415"/>
      <c r="H104" s="415"/>
      <c r="I104" s="415"/>
      <c r="J104" s="415"/>
      <c r="K104" s="415"/>
      <c r="L104" s="415"/>
      <c r="M104" s="415"/>
    </row>
    <row r="105" spans="2:13" x14ac:dyDescent="0.3">
      <c r="B105" s="90">
        <v>70043</v>
      </c>
      <c r="C105" s="415" t="s">
        <v>788</v>
      </c>
      <c r="D105" s="415"/>
      <c r="E105" s="415"/>
      <c r="F105" s="415"/>
      <c r="G105" s="415"/>
      <c r="H105" s="415"/>
      <c r="I105" s="415"/>
      <c r="J105" s="415"/>
      <c r="K105" s="415"/>
      <c r="L105" s="415"/>
      <c r="M105" s="415"/>
    </row>
    <row r="106" spans="2:13" x14ac:dyDescent="0.3">
      <c r="B106" s="90">
        <v>70044</v>
      </c>
      <c r="C106" s="415" t="s">
        <v>789</v>
      </c>
      <c r="D106" s="415"/>
      <c r="E106" s="415"/>
      <c r="F106" s="415"/>
      <c r="G106" s="415"/>
      <c r="H106" s="415"/>
      <c r="I106" s="415"/>
      <c r="J106" s="415"/>
      <c r="K106" s="415"/>
      <c r="L106" s="415"/>
      <c r="M106" s="415"/>
    </row>
    <row r="107" spans="2:13" x14ac:dyDescent="0.3">
      <c r="B107" s="90">
        <v>70045</v>
      </c>
      <c r="C107" s="415" t="s">
        <v>790</v>
      </c>
      <c r="D107" s="415"/>
      <c r="E107" s="415"/>
      <c r="F107" s="415"/>
      <c r="G107" s="415"/>
      <c r="H107" s="415"/>
      <c r="I107" s="415"/>
      <c r="J107" s="415"/>
      <c r="K107" s="415"/>
      <c r="L107" s="415"/>
      <c r="M107" s="415"/>
    </row>
    <row r="108" spans="2:13" x14ac:dyDescent="0.3">
      <c r="B108" s="90">
        <v>70046</v>
      </c>
      <c r="C108" s="415" t="s">
        <v>791</v>
      </c>
      <c r="D108" s="415"/>
      <c r="E108" s="415"/>
      <c r="F108" s="415"/>
      <c r="G108" s="415"/>
      <c r="H108" s="415"/>
      <c r="I108" s="415"/>
      <c r="J108" s="415"/>
      <c r="K108" s="415"/>
      <c r="L108" s="415"/>
      <c r="M108" s="415"/>
    </row>
    <row r="109" spans="2:13" x14ac:dyDescent="0.3">
      <c r="B109" s="90">
        <v>70047</v>
      </c>
      <c r="C109" s="415" t="s">
        <v>792</v>
      </c>
      <c r="D109" s="415"/>
      <c r="E109" s="415"/>
      <c r="F109" s="415"/>
      <c r="G109" s="415"/>
      <c r="H109" s="415"/>
      <c r="I109" s="415"/>
      <c r="J109" s="415"/>
      <c r="K109" s="415"/>
      <c r="L109" s="415"/>
      <c r="M109" s="415"/>
    </row>
  </sheetData>
  <mergeCells count="51">
    <mergeCell ref="C101:M101"/>
    <mergeCell ref="C102:M102"/>
    <mergeCell ref="C103:M103"/>
    <mergeCell ref="C104:M104"/>
    <mergeCell ref="C89:M89"/>
    <mergeCell ref="C95:M95"/>
    <mergeCell ref="C96:M96"/>
    <mergeCell ref="C97:M97"/>
    <mergeCell ref="C98:M98"/>
    <mergeCell ref="C99:M99"/>
    <mergeCell ref="C100:M100"/>
    <mergeCell ref="C105:M105"/>
    <mergeCell ref="C106:M106"/>
    <mergeCell ref="C107:M107"/>
    <mergeCell ref="C108:M108"/>
    <mergeCell ref="C109:M109"/>
    <mergeCell ref="C90:M90"/>
    <mergeCell ref="C91:M91"/>
    <mergeCell ref="C92:M92"/>
    <mergeCell ref="C93:M93"/>
    <mergeCell ref="C94:M94"/>
    <mergeCell ref="K47:L47"/>
    <mergeCell ref="P47:R47"/>
    <mergeCell ref="M47:O47"/>
    <mergeCell ref="M51:O51"/>
    <mergeCell ref="M50:O50"/>
    <mergeCell ref="M49:O49"/>
    <mergeCell ref="M48:O48"/>
    <mergeCell ref="P51:R51"/>
    <mergeCell ref="P50:R50"/>
    <mergeCell ref="P49:R49"/>
    <mergeCell ref="P48:R48"/>
    <mergeCell ref="K48:L48"/>
    <mergeCell ref="K49:L49"/>
    <mergeCell ref="K50:L50"/>
    <mergeCell ref="K51:L51"/>
    <mergeCell ref="B47:C47"/>
    <mergeCell ref="G51:J51"/>
    <mergeCell ref="G50:J50"/>
    <mergeCell ref="G49:J49"/>
    <mergeCell ref="G48:J48"/>
    <mergeCell ref="D47:F47"/>
    <mergeCell ref="D51:F51"/>
    <mergeCell ref="D50:F50"/>
    <mergeCell ref="D49:F49"/>
    <mergeCell ref="D48:F48"/>
    <mergeCell ref="G47:J47"/>
    <mergeCell ref="B51:C51"/>
    <mergeCell ref="B50:C50"/>
    <mergeCell ref="B49:C49"/>
    <mergeCell ref="B48:C4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36"/>
  <sheetViews>
    <sheetView zoomScaleNormal="100" workbookViewId="0">
      <selection activeCell="O41" sqref="O41"/>
    </sheetView>
  </sheetViews>
  <sheetFormatPr defaultRowHeight="12" x14ac:dyDescent="0.3"/>
  <cols>
    <col min="1" max="1" width="1.625" style="170" customWidth="1"/>
    <col min="2" max="2" width="27.25" style="170" bestFit="1" customWidth="1"/>
    <col min="3" max="3" width="46.625" style="170" bestFit="1" customWidth="1"/>
    <col min="4" max="4" width="17.5" style="170" bestFit="1" customWidth="1"/>
    <col min="5" max="5" width="18" style="170" bestFit="1" customWidth="1"/>
    <col min="6" max="6" width="16.125" style="170" bestFit="1" customWidth="1"/>
    <col min="7" max="7" width="19.375" style="170" bestFit="1" customWidth="1"/>
    <col min="8" max="8" width="11.125" style="170" bestFit="1" customWidth="1"/>
    <col min="9" max="9" width="8" style="171" bestFit="1" customWidth="1"/>
    <col min="10" max="10" width="10.5" style="171" bestFit="1" customWidth="1"/>
    <col min="11" max="11" width="10.5" style="171" customWidth="1"/>
    <col min="12" max="12" width="10.5" style="171" bestFit="1" customWidth="1"/>
    <col min="13" max="13" width="7.875" style="171" bestFit="1" customWidth="1"/>
    <col min="14" max="15" width="6" style="171" bestFit="1" customWidth="1"/>
    <col min="16" max="16" width="12.875" style="171" bestFit="1" customWidth="1"/>
    <col min="17" max="17" width="7.5" style="171" bestFit="1" customWidth="1"/>
    <col min="18" max="20" width="6" style="171" bestFit="1" customWidth="1"/>
    <col min="21" max="24" width="5.375" style="170" bestFit="1" customWidth="1"/>
    <col min="25" max="25" width="9" style="170"/>
    <col min="26" max="26" width="21.625" style="170" bestFit="1" customWidth="1"/>
    <col min="27" max="27" width="17.875" style="170" bestFit="1" customWidth="1"/>
    <col min="28" max="28" width="11.125" style="170" bestFit="1" customWidth="1"/>
    <col min="29" max="16384" width="9" style="170"/>
  </cols>
  <sheetData>
    <row r="1" spans="2:28" ht="12.75" thickBot="1" x14ac:dyDescent="0.35"/>
    <row r="2" spans="2:28" ht="12.75" thickBot="1" x14ac:dyDescent="0.35">
      <c r="B2" s="199" t="s">
        <v>223</v>
      </c>
      <c r="C2" s="199" t="s">
        <v>735</v>
      </c>
      <c r="D2" s="199" t="s">
        <v>736</v>
      </c>
      <c r="E2" s="199" t="s">
        <v>739</v>
      </c>
      <c r="F2" s="199" t="s">
        <v>738</v>
      </c>
      <c r="G2" s="199" t="s">
        <v>490</v>
      </c>
      <c r="H2" s="365" t="s">
        <v>491</v>
      </c>
      <c r="I2" s="179" t="s">
        <v>230</v>
      </c>
      <c r="J2" s="180" t="s">
        <v>238</v>
      </c>
      <c r="K2" s="181" t="s">
        <v>239</v>
      </c>
      <c r="L2" s="181" t="s">
        <v>241</v>
      </c>
      <c r="M2" s="182" t="s">
        <v>233</v>
      </c>
      <c r="N2" s="183" t="s">
        <v>234</v>
      </c>
      <c r="O2" s="183" t="s">
        <v>235</v>
      </c>
      <c r="P2" s="183" t="s">
        <v>480</v>
      </c>
      <c r="Q2" s="183" t="s">
        <v>232</v>
      </c>
      <c r="R2" s="183" t="s">
        <v>231</v>
      </c>
      <c r="S2" s="183" t="s">
        <v>138</v>
      </c>
      <c r="T2" s="184" t="s">
        <v>139</v>
      </c>
      <c r="U2" s="179" t="s">
        <v>225</v>
      </c>
      <c r="V2" s="180" t="s">
        <v>226</v>
      </c>
      <c r="W2" s="180" t="s">
        <v>227</v>
      </c>
      <c r="X2" s="181" t="s">
        <v>228</v>
      </c>
      <c r="Y2" s="190" t="s">
        <v>229</v>
      </c>
      <c r="Z2" s="196" t="s">
        <v>237</v>
      </c>
      <c r="AA2" s="197" t="s">
        <v>239</v>
      </c>
      <c r="AB2" s="198" t="s">
        <v>240</v>
      </c>
    </row>
    <row r="3" spans="2:28" x14ac:dyDescent="0.3">
      <c r="B3" s="185" t="s">
        <v>142</v>
      </c>
      <c r="C3" s="185" t="s">
        <v>495</v>
      </c>
      <c r="D3" s="185" t="s">
        <v>555</v>
      </c>
      <c r="E3" s="185" t="s">
        <v>556</v>
      </c>
      <c r="F3" s="185" t="s">
        <v>675</v>
      </c>
      <c r="G3" s="185">
        <v>8100001</v>
      </c>
      <c r="H3" s="185">
        <v>15000</v>
      </c>
      <c r="I3" s="204">
        <v>0</v>
      </c>
      <c r="J3" s="205">
        <v>0</v>
      </c>
      <c r="K3" s="206">
        <v>0</v>
      </c>
      <c r="L3" s="207">
        <v>0</v>
      </c>
      <c r="M3" s="208">
        <v>0</v>
      </c>
      <c r="N3" s="205">
        <v>0</v>
      </c>
      <c r="O3" s="205">
        <v>0</v>
      </c>
      <c r="P3" s="205">
        <v>0</v>
      </c>
      <c r="Q3" s="205">
        <v>0</v>
      </c>
      <c r="R3" s="205">
        <v>0</v>
      </c>
      <c r="S3" s="205">
        <v>0.3</v>
      </c>
      <c r="T3" s="209">
        <v>0.4</v>
      </c>
      <c r="U3" s="210">
        <v>0.09</v>
      </c>
      <c r="V3" s="211">
        <v>0.09</v>
      </c>
      <c r="W3" s="211">
        <v>0.04</v>
      </c>
      <c r="X3" s="212">
        <v>0.02</v>
      </c>
      <c r="Y3" s="209">
        <f t="shared" ref="Y3:Y12" si="0">1-SUM(I3:X3)</f>
        <v>6.0000000000000053E-2</v>
      </c>
      <c r="Z3" s="245"/>
      <c r="AA3" s="246"/>
      <c r="AB3" s="247"/>
    </row>
    <row r="4" spans="2:28" x14ac:dyDescent="0.3">
      <c r="B4" s="186" t="s">
        <v>143</v>
      </c>
      <c r="C4" s="186" t="s">
        <v>495</v>
      </c>
      <c r="D4" s="186" t="s">
        <v>555</v>
      </c>
      <c r="E4" s="186" t="s">
        <v>556</v>
      </c>
      <c r="F4" s="186" t="s">
        <v>675</v>
      </c>
      <c r="G4" s="186">
        <v>8100001</v>
      </c>
      <c r="H4" s="186">
        <v>15000</v>
      </c>
      <c r="I4" s="213">
        <v>0</v>
      </c>
      <c r="J4" s="214">
        <v>0</v>
      </c>
      <c r="K4" s="215">
        <v>0</v>
      </c>
      <c r="L4" s="216">
        <v>0</v>
      </c>
      <c r="M4" s="217">
        <v>0</v>
      </c>
      <c r="N4" s="214">
        <v>0</v>
      </c>
      <c r="O4" s="214">
        <v>0</v>
      </c>
      <c r="P4" s="214">
        <v>0</v>
      </c>
      <c r="Q4" s="214">
        <v>0</v>
      </c>
      <c r="R4" s="214">
        <v>0</v>
      </c>
      <c r="S4" s="214">
        <v>0.3</v>
      </c>
      <c r="T4" s="218">
        <v>0.4</v>
      </c>
      <c r="U4" s="219">
        <v>0.09</v>
      </c>
      <c r="V4" s="220">
        <v>0.09</v>
      </c>
      <c r="W4" s="220">
        <v>0.04</v>
      </c>
      <c r="X4" s="221">
        <v>0.02</v>
      </c>
      <c r="Y4" s="218">
        <f t="shared" si="0"/>
        <v>6.0000000000000053E-2</v>
      </c>
      <c r="Z4" s="248"/>
      <c r="AA4" s="249"/>
      <c r="AB4" s="250"/>
    </row>
    <row r="5" spans="2:28" x14ac:dyDescent="0.3">
      <c r="B5" s="186" t="s">
        <v>144</v>
      </c>
      <c r="C5" s="186" t="s">
        <v>495</v>
      </c>
      <c r="D5" s="186" t="s">
        <v>555</v>
      </c>
      <c r="E5" s="186" t="s">
        <v>556</v>
      </c>
      <c r="F5" s="186" t="s">
        <v>675</v>
      </c>
      <c r="G5" s="186">
        <v>8100001</v>
      </c>
      <c r="H5" s="186">
        <v>15000</v>
      </c>
      <c r="I5" s="213">
        <v>0</v>
      </c>
      <c r="J5" s="214">
        <v>0</v>
      </c>
      <c r="K5" s="215">
        <v>0</v>
      </c>
      <c r="L5" s="216">
        <v>0</v>
      </c>
      <c r="M5" s="217">
        <v>0</v>
      </c>
      <c r="N5" s="214">
        <v>0</v>
      </c>
      <c r="O5" s="214">
        <v>0</v>
      </c>
      <c r="P5" s="214">
        <v>0</v>
      </c>
      <c r="Q5" s="214">
        <v>0</v>
      </c>
      <c r="R5" s="214">
        <v>0</v>
      </c>
      <c r="S5" s="214">
        <v>0.3</v>
      </c>
      <c r="T5" s="218">
        <v>0.4</v>
      </c>
      <c r="U5" s="219">
        <v>0.09</v>
      </c>
      <c r="V5" s="220">
        <v>0.09</v>
      </c>
      <c r="W5" s="220">
        <v>0.04</v>
      </c>
      <c r="X5" s="221">
        <v>0.02</v>
      </c>
      <c r="Y5" s="218">
        <f t="shared" si="0"/>
        <v>6.0000000000000053E-2</v>
      </c>
      <c r="Z5" s="248"/>
      <c r="AA5" s="249"/>
      <c r="AB5" s="250"/>
    </row>
    <row r="6" spans="2:28" x14ac:dyDescent="0.3">
      <c r="B6" s="187" t="s">
        <v>482</v>
      </c>
      <c r="C6" s="187" t="s">
        <v>496</v>
      </c>
      <c r="D6" s="187" t="s">
        <v>557</v>
      </c>
      <c r="E6" s="187" t="s">
        <v>558</v>
      </c>
      <c r="F6" s="187" t="s">
        <v>676</v>
      </c>
      <c r="G6" s="187">
        <v>8100002</v>
      </c>
      <c r="H6" s="187">
        <v>15000</v>
      </c>
      <c r="I6" s="219">
        <v>0</v>
      </c>
      <c r="J6" s="220">
        <v>0</v>
      </c>
      <c r="K6" s="222">
        <v>0</v>
      </c>
      <c r="L6" s="221">
        <v>0</v>
      </c>
      <c r="M6" s="223">
        <v>0</v>
      </c>
      <c r="N6" s="220">
        <v>0</v>
      </c>
      <c r="O6" s="220">
        <v>0</v>
      </c>
      <c r="P6" s="220">
        <v>0</v>
      </c>
      <c r="Q6" s="220">
        <v>0</v>
      </c>
      <c r="R6" s="214">
        <v>0.3</v>
      </c>
      <c r="S6" s="220">
        <v>0.1</v>
      </c>
      <c r="T6" s="218">
        <v>0.3</v>
      </c>
      <c r="U6" s="219">
        <v>0.09</v>
      </c>
      <c r="V6" s="220">
        <v>0.09</v>
      </c>
      <c r="W6" s="220">
        <v>0.04</v>
      </c>
      <c r="X6" s="221">
        <v>0.02</v>
      </c>
      <c r="Y6" s="224">
        <f t="shared" si="0"/>
        <v>6.0000000000000053E-2</v>
      </c>
      <c r="Z6" s="248"/>
      <c r="AA6" s="249"/>
      <c r="AB6" s="250"/>
    </row>
    <row r="7" spans="2:28" ht="12.75" thickBot="1" x14ac:dyDescent="0.35">
      <c r="B7" s="186" t="s">
        <v>145</v>
      </c>
      <c r="C7" s="186" t="s">
        <v>497</v>
      </c>
      <c r="D7" s="186" t="s">
        <v>559</v>
      </c>
      <c r="E7" s="186" t="s">
        <v>560</v>
      </c>
      <c r="F7" s="186" t="s">
        <v>677</v>
      </c>
      <c r="G7" s="186">
        <v>8100004</v>
      </c>
      <c r="H7" s="186">
        <v>18000</v>
      </c>
      <c r="I7" s="213">
        <v>0</v>
      </c>
      <c r="J7" s="214">
        <v>0</v>
      </c>
      <c r="K7" s="215">
        <v>0</v>
      </c>
      <c r="L7" s="216">
        <v>0</v>
      </c>
      <c r="M7" s="217">
        <v>0</v>
      </c>
      <c r="N7" s="214">
        <v>0</v>
      </c>
      <c r="O7" s="214">
        <v>0</v>
      </c>
      <c r="P7" s="214">
        <v>0</v>
      </c>
      <c r="Q7" s="214">
        <v>0.3</v>
      </c>
      <c r="R7" s="214">
        <v>0.1</v>
      </c>
      <c r="S7" s="214">
        <v>0.1</v>
      </c>
      <c r="T7" s="218">
        <v>0.2</v>
      </c>
      <c r="U7" s="219">
        <v>0.09</v>
      </c>
      <c r="V7" s="220">
        <v>0.09</v>
      </c>
      <c r="W7" s="220">
        <v>0.04</v>
      </c>
      <c r="X7" s="221">
        <v>0.02</v>
      </c>
      <c r="Y7" s="218">
        <f t="shared" si="0"/>
        <v>6.0000000000000053E-2</v>
      </c>
      <c r="Z7" s="248"/>
      <c r="AA7" s="249"/>
      <c r="AB7" s="250"/>
    </row>
    <row r="8" spans="2:28" ht="12.75" thickBot="1" x14ac:dyDescent="0.35">
      <c r="B8" s="276" t="s">
        <v>146</v>
      </c>
      <c r="C8" s="276" t="s">
        <v>498</v>
      </c>
      <c r="D8" s="276" t="s">
        <v>561</v>
      </c>
      <c r="E8" s="276" t="s">
        <v>562</v>
      </c>
      <c r="F8" s="276" t="s">
        <v>678</v>
      </c>
      <c r="G8" s="276">
        <v>8100005</v>
      </c>
      <c r="H8" s="276">
        <v>18000</v>
      </c>
      <c r="I8" s="213">
        <v>0</v>
      </c>
      <c r="J8" s="214">
        <v>0</v>
      </c>
      <c r="K8" s="215">
        <v>0</v>
      </c>
      <c r="L8" s="216">
        <v>0</v>
      </c>
      <c r="M8" s="217">
        <v>0</v>
      </c>
      <c r="N8" s="214">
        <v>0</v>
      </c>
      <c r="O8" s="214">
        <v>0</v>
      </c>
      <c r="P8" s="214">
        <v>0.3</v>
      </c>
      <c r="Q8" s="214">
        <v>0.1</v>
      </c>
      <c r="R8" s="215">
        <v>0.1</v>
      </c>
      <c r="S8" s="273">
        <v>0.1</v>
      </c>
      <c r="T8" s="274">
        <v>0.1</v>
      </c>
      <c r="U8" s="219">
        <v>0.09</v>
      </c>
      <c r="V8" s="220">
        <v>0.09</v>
      </c>
      <c r="W8" s="220">
        <v>0.09</v>
      </c>
      <c r="X8" s="221">
        <v>0.02</v>
      </c>
      <c r="Y8" s="218">
        <f t="shared" si="0"/>
        <v>1.000000000000012E-2</v>
      </c>
      <c r="Z8" s="248"/>
      <c r="AA8" s="249"/>
      <c r="AB8" s="250"/>
    </row>
    <row r="9" spans="2:28" ht="12.75" thickBot="1" x14ac:dyDescent="0.35">
      <c r="B9" s="276" t="s">
        <v>147</v>
      </c>
      <c r="C9" s="276" t="s">
        <v>498</v>
      </c>
      <c r="D9" s="276" t="s">
        <v>561</v>
      </c>
      <c r="E9" s="276" t="s">
        <v>562</v>
      </c>
      <c r="F9" s="276" t="s">
        <v>678</v>
      </c>
      <c r="G9" s="276">
        <v>8100005</v>
      </c>
      <c r="H9" s="276">
        <v>18000</v>
      </c>
      <c r="I9" s="213">
        <v>0</v>
      </c>
      <c r="J9" s="214">
        <v>0</v>
      </c>
      <c r="K9" s="215">
        <v>0</v>
      </c>
      <c r="L9" s="216">
        <v>0</v>
      </c>
      <c r="M9" s="217">
        <v>0</v>
      </c>
      <c r="N9" s="214">
        <v>0</v>
      </c>
      <c r="O9" s="214">
        <v>0</v>
      </c>
      <c r="P9" s="214">
        <v>0.3</v>
      </c>
      <c r="Q9" s="214">
        <v>0.1</v>
      </c>
      <c r="R9" s="215">
        <v>0.1</v>
      </c>
      <c r="S9" s="273">
        <v>0.1</v>
      </c>
      <c r="T9" s="274">
        <v>0.1</v>
      </c>
      <c r="U9" s="219">
        <v>0.09</v>
      </c>
      <c r="V9" s="220">
        <v>0.09</v>
      </c>
      <c r="W9" s="220">
        <v>0.09</v>
      </c>
      <c r="X9" s="221">
        <v>0.02</v>
      </c>
      <c r="Y9" s="218">
        <f t="shared" si="0"/>
        <v>1.000000000000012E-2</v>
      </c>
      <c r="Z9" s="248"/>
      <c r="AA9" s="249"/>
      <c r="AB9" s="250"/>
    </row>
    <row r="10" spans="2:28" ht="12.75" thickBot="1" x14ac:dyDescent="0.35">
      <c r="B10" s="186" t="s">
        <v>235</v>
      </c>
      <c r="C10" s="186" t="s">
        <v>499</v>
      </c>
      <c r="D10" s="186" t="s">
        <v>563</v>
      </c>
      <c r="E10" s="186" t="s">
        <v>564</v>
      </c>
      <c r="F10" s="186" t="s">
        <v>679</v>
      </c>
      <c r="G10" s="186">
        <v>8100006</v>
      </c>
      <c r="H10" s="186">
        <v>15000</v>
      </c>
      <c r="I10" s="213">
        <v>0</v>
      </c>
      <c r="J10" s="214">
        <v>0</v>
      </c>
      <c r="K10" s="215">
        <v>0</v>
      </c>
      <c r="L10" s="216">
        <v>0</v>
      </c>
      <c r="M10" s="217">
        <v>0</v>
      </c>
      <c r="N10" s="214">
        <v>0</v>
      </c>
      <c r="O10" s="214">
        <v>0.3</v>
      </c>
      <c r="P10" s="214">
        <v>0</v>
      </c>
      <c r="Q10" s="214">
        <v>0</v>
      </c>
      <c r="R10" s="214">
        <v>0</v>
      </c>
      <c r="S10" s="271">
        <v>0.2</v>
      </c>
      <c r="T10" s="272">
        <v>0.2</v>
      </c>
      <c r="U10" s="219">
        <v>0.09</v>
      </c>
      <c r="V10" s="220">
        <v>0.09</v>
      </c>
      <c r="W10" s="220">
        <v>0.04</v>
      </c>
      <c r="X10" s="221">
        <v>0.02</v>
      </c>
      <c r="Y10" s="218">
        <f t="shared" si="0"/>
        <v>6.0000000000000053E-2</v>
      </c>
      <c r="Z10" s="248"/>
      <c r="AA10" s="249"/>
      <c r="AB10" s="250"/>
    </row>
    <row r="11" spans="2:28" ht="12.75" thickBot="1" x14ac:dyDescent="0.35">
      <c r="B11" s="276" t="s">
        <v>234</v>
      </c>
      <c r="C11" s="276" t="s">
        <v>500</v>
      </c>
      <c r="D11" s="276" t="s">
        <v>565</v>
      </c>
      <c r="E11" s="276" t="s">
        <v>566</v>
      </c>
      <c r="F11" s="276" t="s">
        <v>680</v>
      </c>
      <c r="G11" s="276">
        <v>8100007</v>
      </c>
      <c r="H11" s="276">
        <v>15000</v>
      </c>
      <c r="I11" s="213">
        <v>0</v>
      </c>
      <c r="J11" s="214">
        <v>0</v>
      </c>
      <c r="K11" s="215">
        <v>0</v>
      </c>
      <c r="L11" s="216">
        <v>0</v>
      </c>
      <c r="M11" s="217">
        <v>0</v>
      </c>
      <c r="N11" s="234">
        <v>0.3</v>
      </c>
      <c r="O11" s="234">
        <v>0.1</v>
      </c>
      <c r="P11" s="214">
        <v>0</v>
      </c>
      <c r="Q11" s="214">
        <v>0.08</v>
      </c>
      <c r="R11" s="215">
        <v>0.08</v>
      </c>
      <c r="S11" s="273">
        <v>7.0000000000000007E-2</v>
      </c>
      <c r="T11" s="274">
        <v>7.0000000000000007E-2</v>
      </c>
      <c r="U11" s="219">
        <v>0.09</v>
      </c>
      <c r="V11" s="220">
        <v>0.09</v>
      </c>
      <c r="W11" s="220">
        <v>0.09</v>
      </c>
      <c r="X11" s="221">
        <v>0.02</v>
      </c>
      <c r="Y11" s="218">
        <f t="shared" si="0"/>
        <v>9.9999999999998979E-3</v>
      </c>
      <c r="Z11" s="248"/>
      <c r="AA11" s="249"/>
      <c r="AB11" s="250"/>
    </row>
    <row r="12" spans="2:28" ht="12.75" thickBot="1" x14ac:dyDescent="0.35">
      <c r="B12" s="277" t="s">
        <v>236</v>
      </c>
      <c r="C12" s="277" t="s">
        <v>501</v>
      </c>
      <c r="D12" s="277" t="s">
        <v>567</v>
      </c>
      <c r="E12" s="277" t="s">
        <v>568</v>
      </c>
      <c r="F12" s="277" t="s">
        <v>681</v>
      </c>
      <c r="G12" s="277">
        <v>8100008</v>
      </c>
      <c r="H12" s="277">
        <v>18000</v>
      </c>
      <c r="I12" s="225">
        <v>0</v>
      </c>
      <c r="J12" s="226">
        <v>0</v>
      </c>
      <c r="K12" s="227">
        <v>0</v>
      </c>
      <c r="L12" s="228">
        <v>0</v>
      </c>
      <c r="M12" s="230">
        <v>0.3</v>
      </c>
      <c r="N12" s="273">
        <v>0.1</v>
      </c>
      <c r="O12" s="275">
        <v>0.1</v>
      </c>
      <c r="P12" s="226">
        <v>0</v>
      </c>
      <c r="Q12" s="226">
        <v>7.0000000000000007E-2</v>
      </c>
      <c r="R12" s="227">
        <v>0.05</v>
      </c>
      <c r="S12" s="273">
        <v>0.04</v>
      </c>
      <c r="T12" s="274">
        <v>0.04</v>
      </c>
      <c r="U12" s="270">
        <v>0.09</v>
      </c>
      <c r="V12" s="231">
        <v>0.09</v>
      </c>
      <c r="W12" s="231">
        <v>0.09</v>
      </c>
      <c r="X12" s="232">
        <v>0.02</v>
      </c>
      <c r="Y12" s="230">
        <f t="shared" si="0"/>
        <v>9.9999999999998979E-3</v>
      </c>
      <c r="Z12" s="251"/>
      <c r="AA12" s="252"/>
      <c r="AB12" s="253"/>
    </row>
    <row r="13" spans="2:28" ht="36" x14ac:dyDescent="0.3">
      <c r="B13" s="185" t="s">
        <v>186</v>
      </c>
      <c r="C13" s="185" t="s">
        <v>502</v>
      </c>
      <c r="D13" s="185" t="s">
        <v>569</v>
      </c>
      <c r="E13" s="185" t="s">
        <v>570</v>
      </c>
      <c r="F13" s="185" t="s">
        <v>682</v>
      </c>
      <c r="G13" s="185">
        <v>8100031</v>
      </c>
      <c r="H13" s="185">
        <v>20000</v>
      </c>
      <c r="I13" s="204">
        <v>0.4</v>
      </c>
      <c r="J13" s="205">
        <v>0.1</v>
      </c>
      <c r="K13" s="206">
        <v>0.5</v>
      </c>
      <c r="L13" s="207">
        <v>0</v>
      </c>
      <c r="M13" s="208">
        <v>0</v>
      </c>
      <c r="N13" s="205">
        <v>0</v>
      </c>
      <c r="O13" s="205">
        <v>0</v>
      </c>
      <c r="P13" s="205">
        <v>0</v>
      </c>
      <c r="Q13" s="205">
        <v>0</v>
      </c>
      <c r="R13" s="206">
        <v>0</v>
      </c>
      <c r="S13" s="205">
        <v>0</v>
      </c>
      <c r="T13" s="206">
        <v>0</v>
      </c>
      <c r="U13" s="204">
        <v>0</v>
      </c>
      <c r="V13" s="205">
        <v>0</v>
      </c>
      <c r="W13" s="205">
        <v>0</v>
      </c>
      <c r="X13" s="207">
        <v>0</v>
      </c>
      <c r="Y13" s="209">
        <f t="shared" ref="Y13:Y44" si="1">1-SUM(I13:X13)</f>
        <v>0</v>
      </c>
      <c r="Z13" s="174" t="s">
        <v>278</v>
      </c>
      <c r="AA13" s="201" t="s">
        <v>411</v>
      </c>
      <c r="AB13" s="254"/>
    </row>
    <row r="14" spans="2:28" ht="36" x14ac:dyDescent="0.3">
      <c r="B14" s="186" t="s">
        <v>187</v>
      </c>
      <c r="C14" s="186" t="s">
        <v>503</v>
      </c>
      <c r="D14" s="186" t="s">
        <v>571</v>
      </c>
      <c r="E14" s="186" t="s">
        <v>572</v>
      </c>
      <c r="F14" s="186" t="s">
        <v>683</v>
      </c>
      <c r="G14" s="186">
        <v>8100032</v>
      </c>
      <c r="H14" s="186">
        <v>20000</v>
      </c>
      <c r="I14" s="213">
        <v>0.4</v>
      </c>
      <c r="J14" s="214">
        <v>0.1</v>
      </c>
      <c r="K14" s="215">
        <v>0.5</v>
      </c>
      <c r="L14" s="216">
        <v>0</v>
      </c>
      <c r="M14" s="217">
        <v>0</v>
      </c>
      <c r="N14" s="214">
        <v>0</v>
      </c>
      <c r="O14" s="214">
        <v>0</v>
      </c>
      <c r="P14" s="214">
        <v>0</v>
      </c>
      <c r="Q14" s="214">
        <v>0</v>
      </c>
      <c r="R14" s="215">
        <v>0</v>
      </c>
      <c r="S14" s="214">
        <v>0</v>
      </c>
      <c r="T14" s="215">
        <v>0</v>
      </c>
      <c r="U14" s="213">
        <v>0</v>
      </c>
      <c r="V14" s="214">
        <v>0</v>
      </c>
      <c r="W14" s="214">
        <v>0</v>
      </c>
      <c r="X14" s="216">
        <v>0</v>
      </c>
      <c r="Y14" s="218">
        <f t="shared" si="1"/>
        <v>0</v>
      </c>
      <c r="Z14" s="191" t="s">
        <v>279</v>
      </c>
      <c r="AA14" s="202" t="s">
        <v>412</v>
      </c>
      <c r="AB14" s="250"/>
    </row>
    <row r="15" spans="2:28" ht="36" x14ac:dyDescent="0.3">
      <c r="B15" s="186" t="s">
        <v>188</v>
      </c>
      <c r="C15" s="186" t="s">
        <v>504</v>
      </c>
      <c r="D15" s="186" t="s">
        <v>573</v>
      </c>
      <c r="E15" s="186" t="s">
        <v>574</v>
      </c>
      <c r="F15" s="186" t="s">
        <v>684</v>
      </c>
      <c r="G15" s="186">
        <v>8100033</v>
      </c>
      <c r="H15" s="186">
        <v>20000</v>
      </c>
      <c r="I15" s="213">
        <v>0.4</v>
      </c>
      <c r="J15" s="214">
        <v>0.1</v>
      </c>
      <c r="K15" s="215">
        <v>0.5</v>
      </c>
      <c r="L15" s="216">
        <v>0</v>
      </c>
      <c r="M15" s="217">
        <v>0</v>
      </c>
      <c r="N15" s="214">
        <v>0</v>
      </c>
      <c r="O15" s="214">
        <v>0</v>
      </c>
      <c r="P15" s="214">
        <v>0</v>
      </c>
      <c r="Q15" s="214">
        <v>0</v>
      </c>
      <c r="R15" s="215">
        <v>0</v>
      </c>
      <c r="S15" s="214">
        <v>0</v>
      </c>
      <c r="T15" s="215">
        <v>0</v>
      </c>
      <c r="U15" s="213">
        <v>0</v>
      </c>
      <c r="V15" s="214">
        <v>0</v>
      </c>
      <c r="W15" s="214">
        <v>0</v>
      </c>
      <c r="X15" s="216">
        <v>0</v>
      </c>
      <c r="Y15" s="218">
        <f t="shared" si="1"/>
        <v>0</v>
      </c>
      <c r="Z15" s="191" t="s">
        <v>280</v>
      </c>
      <c r="AA15" s="202" t="s">
        <v>413</v>
      </c>
      <c r="AB15" s="250"/>
    </row>
    <row r="16" spans="2:28" ht="36" x14ac:dyDescent="0.3">
      <c r="B16" s="186" t="s">
        <v>189</v>
      </c>
      <c r="C16" s="186" t="s">
        <v>505</v>
      </c>
      <c r="D16" s="186" t="s">
        <v>575</v>
      </c>
      <c r="E16" s="186" t="s">
        <v>576</v>
      </c>
      <c r="F16" s="186" t="s">
        <v>685</v>
      </c>
      <c r="G16" s="186">
        <v>8100034</v>
      </c>
      <c r="H16" s="186">
        <v>20000</v>
      </c>
      <c r="I16" s="213">
        <v>0.4</v>
      </c>
      <c r="J16" s="214">
        <v>0.1</v>
      </c>
      <c r="K16" s="215">
        <v>0.5</v>
      </c>
      <c r="L16" s="216">
        <v>0</v>
      </c>
      <c r="M16" s="217">
        <v>0</v>
      </c>
      <c r="N16" s="214">
        <v>0</v>
      </c>
      <c r="O16" s="214">
        <v>0</v>
      </c>
      <c r="P16" s="214">
        <v>0</v>
      </c>
      <c r="Q16" s="214">
        <v>0</v>
      </c>
      <c r="R16" s="215">
        <v>0</v>
      </c>
      <c r="S16" s="214">
        <v>0</v>
      </c>
      <c r="T16" s="215">
        <v>0</v>
      </c>
      <c r="U16" s="213">
        <v>0</v>
      </c>
      <c r="V16" s="214">
        <v>0</v>
      </c>
      <c r="W16" s="214">
        <v>0</v>
      </c>
      <c r="X16" s="216">
        <v>0</v>
      </c>
      <c r="Y16" s="218">
        <f t="shared" si="1"/>
        <v>0</v>
      </c>
      <c r="Z16" s="191" t="s">
        <v>281</v>
      </c>
      <c r="AA16" s="202" t="s">
        <v>414</v>
      </c>
      <c r="AB16" s="250"/>
    </row>
    <row r="17" spans="2:28" ht="36" x14ac:dyDescent="0.3">
      <c r="B17" s="186" t="s">
        <v>190</v>
      </c>
      <c r="C17" s="186" t="s">
        <v>506</v>
      </c>
      <c r="D17" s="186" t="s">
        <v>577</v>
      </c>
      <c r="E17" s="186" t="s">
        <v>578</v>
      </c>
      <c r="F17" s="186" t="s">
        <v>686</v>
      </c>
      <c r="G17" s="186">
        <v>8100035</v>
      </c>
      <c r="H17" s="186">
        <v>20000</v>
      </c>
      <c r="I17" s="213">
        <v>0.4</v>
      </c>
      <c r="J17" s="214">
        <v>0.1</v>
      </c>
      <c r="K17" s="215">
        <v>0.5</v>
      </c>
      <c r="L17" s="216">
        <v>0</v>
      </c>
      <c r="M17" s="217">
        <v>0</v>
      </c>
      <c r="N17" s="214">
        <v>0</v>
      </c>
      <c r="O17" s="214">
        <v>0</v>
      </c>
      <c r="P17" s="214">
        <v>0</v>
      </c>
      <c r="Q17" s="214">
        <v>0</v>
      </c>
      <c r="R17" s="215">
        <v>0</v>
      </c>
      <c r="S17" s="214">
        <v>0</v>
      </c>
      <c r="T17" s="215">
        <v>0</v>
      </c>
      <c r="U17" s="213">
        <v>0</v>
      </c>
      <c r="V17" s="214">
        <v>0</v>
      </c>
      <c r="W17" s="214">
        <v>0</v>
      </c>
      <c r="X17" s="216">
        <v>0</v>
      </c>
      <c r="Y17" s="218">
        <f t="shared" si="1"/>
        <v>0</v>
      </c>
      <c r="Z17" s="191" t="s">
        <v>282</v>
      </c>
      <c r="AA17" s="202" t="s">
        <v>415</v>
      </c>
      <c r="AB17" s="250"/>
    </row>
    <row r="18" spans="2:28" ht="36" x14ac:dyDescent="0.3">
      <c r="B18" s="186" t="s">
        <v>191</v>
      </c>
      <c r="C18" s="186" t="s">
        <v>507</v>
      </c>
      <c r="D18" s="186" t="s">
        <v>579</v>
      </c>
      <c r="E18" s="186" t="s">
        <v>580</v>
      </c>
      <c r="F18" s="186" t="s">
        <v>687</v>
      </c>
      <c r="G18" s="186">
        <v>8100036</v>
      </c>
      <c r="H18" s="186">
        <v>20000</v>
      </c>
      <c r="I18" s="213">
        <v>0.4</v>
      </c>
      <c r="J18" s="214">
        <v>0.1</v>
      </c>
      <c r="K18" s="215">
        <v>0.5</v>
      </c>
      <c r="L18" s="216">
        <v>0</v>
      </c>
      <c r="M18" s="217">
        <v>0</v>
      </c>
      <c r="N18" s="214">
        <v>0</v>
      </c>
      <c r="O18" s="214">
        <v>0</v>
      </c>
      <c r="P18" s="214">
        <v>0</v>
      </c>
      <c r="Q18" s="214">
        <v>0</v>
      </c>
      <c r="R18" s="215">
        <v>0</v>
      </c>
      <c r="S18" s="214">
        <v>0</v>
      </c>
      <c r="T18" s="215">
        <v>0</v>
      </c>
      <c r="U18" s="213">
        <v>0</v>
      </c>
      <c r="V18" s="214">
        <v>0</v>
      </c>
      <c r="W18" s="214">
        <v>0</v>
      </c>
      <c r="X18" s="216">
        <v>0</v>
      </c>
      <c r="Y18" s="218">
        <f t="shared" si="1"/>
        <v>0</v>
      </c>
      <c r="Z18" s="191" t="s">
        <v>283</v>
      </c>
      <c r="AA18" s="202" t="s">
        <v>416</v>
      </c>
      <c r="AB18" s="250"/>
    </row>
    <row r="19" spans="2:28" ht="36" x14ac:dyDescent="0.3">
      <c r="B19" s="186" t="s">
        <v>192</v>
      </c>
      <c r="C19" s="186" t="s">
        <v>508</v>
      </c>
      <c r="D19" s="186" t="s">
        <v>581</v>
      </c>
      <c r="E19" s="186" t="s">
        <v>582</v>
      </c>
      <c r="F19" s="186" t="s">
        <v>688</v>
      </c>
      <c r="G19" s="186">
        <v>8100037</v>
      </c>
      <c r="H19" s="186">
        <v>20000</v>
      </c>
      <c r="I19" s="213">
        <v>0.4</v>
      </c>
      <c r="J19" s="214">
        <v>0.1</v>
      </c>
      <c r="K19" s="215">
        <v>0.5</v>
      </c>
      <c r="L19" s="216">
        <v>0</v>
      </c>
      <c r="M19" s="217">
        <v>0</v>
      </c>
      <c r="N19" s="214">
        <v>0</v>
      </c>
      <c r="O19" s="214">
        <v>0</v>
      </c>
      <c r="P19" s="214">
        <v>0</v>
      </c>
      <c r="Q19" s="214">
        <v>0</v>
      </c>
      <c r="R19" s="215">
        <v>0</v>
      </c>
      <c r="S19" s="214">
        <v>0</v>
      </c>
      <c r="T19" s="215">
        <v>0</v>
      </c>
      <c r="U19" s="213">
        <v>0</v>
      </c>
      <c r="V19" s="214">
        <v>0</v>
      </c>
      <c r="W19" s="214">
        <v>0</v>
      </c>
      <c r="X19" s="216">
        <v>0</v>
      </c>
      <c r="Y19" s="218">
        <f t="shared" si="1"/>
        <v>0</v>
      </c>
      <c r="Z19" s="191" t="s">
        <v>284</v>
      </c>
      <c r="AA19" s="202" t="s">
        <v>417</v>
      </c>
      <c r="AB19" s="250"/>
    </row>
    <row r="20" spans="2:28" ht="36" x14ac:dyDescent="0.3">
      <c r="B20" s="186" t="s">
        <v>193</v>
      </c>
      <c r="C20" s="186" t="s">
        <v>509</v>
      </c>
      <c r="D20" s="186" t="s">
        <v>583</v>
      </c>
      <c r="E20" s="186" t="s">
        <v>584</v>
      </c>
      <c r="F20" s="186" t="s">
        <v>689</v>
      </c>
      <c r="G20" s="186">
        <v>8100038</v>
      </c>
      <c r="H20" s="186">
        <v>20000</v>
      </c>
      <c r="I20" s="213">
        <v>0.4</v>
      </c>
      <c r="J20" s="214">
        <v>0.1</v>
      </c>
      <c r="K20" s="215">
        <v>0.5</v>
      </c>
      <c r="L20" s="216">
        <v>0</v>
      </c>
      <c r="M20" s="217">
        <v>0</v>
      </c>
      <c r="N20" s="214">
        <v>0</v>
      </c>
      <c r="O20" s="214">
        <v>0</v>
      </c>
      <c r="P20" s="214">
        <v>0</v>
      </c>
      <c r="Q20" s="214">
        <v>0</v>
      </c>
      <c r="R20" s="215">
        <v>0</v>
      </c>
      <c r="S20" s="214">
        <v>0</v>
      </c>
      <c r="T20" s="215">
        <v>0</v>
      </c>
      <c r="U20" s="213">
        <v>0</v>
      </c>
      <c r="V20" s="214">
        <v>0</v>
      </c>
      <c r="W20" s="214">
        <v>0</v>
      </c>
      <c r="X20" s="216">
        <v>0</v>
      </c>
      <c r="Y20" s="218">
        <f t="shared" si="1"/>
        <v>0</v>
      </c>
      <c r="Z20" s="191" t="s">
        <v>285</v>
      </c>
      <c r="AA20" s="202" t="s">
        <v>418</v>
      </c>
      <c r="AB20" s="250"/>
    </row>
    <row r="21" spans="2:28" ht="36" x14ac:dyDescent="0.3">
      <c r="B21" s="186" t="s">
        <v>194</v>
      </c>
      <c r="C21" s="186" t="s">
        <v>510</v>
      </c>
      <c r="D21" s="186" t="s">
        <v>585</v>
      </c>
      <c r="E21" s="186" t="s">
        <v>586</v>
      </c>
      <c r="F21" s="186" t="s">
        <v>690</v>
      </c>
      <c r="G21" s="186">
        <v>8100039</v>
      </c>
      <c r="H21" s="186">
        <v>20000</v>
      </c>
      <c r="I21" s="213">
        <v>0.4</v>
      </c>
      <c r="J21" s="214">
        <v>0.1</v>
      </c>
      <c r="K21" s="215">
        <v>0.5</v>
      </c>
      <c r="L21" s="216">
        <v>0</v>
      </c>
      <c r="M21" s="217">
        <v>0</v>
      </c>
      <c r="N21" s="214">
        <v>0</v>
      </c>
      <c r="O21" s="214">
        <v>0</v>
      </c>
      <c r="P21" s="214">
        <v>0</v>
      </c>
      <c r="Q21" s="214">
        <v>0</v>
      </c>
      <c r="R21" s="215">
        <v>0</v>
      </c>
      <c r="S21" s="214">
        <v>0</v>
      </c>
      <c r="T21" s="215">
        <v>0</v>
      </c>
      <c r="U21" s="213">
        <v>0</v>
      </c>
      <c r="V21" s="214">
        <v>0</v>
      </c>
      <c r="W21" s="214">
        <v>0</v>
      </c>
      <c r="X21" s="216">
        <v>0</v>
      </c>
      <c r="Y21" s="218">
        <f t="shared" si="1"/>
        <v>0</v>
      </c>
      <c r="Z21" s="191" t="s">
        <v>286</v>
      </c>
      <c r="AA21" s="202" t="s">
        <v>419</v>
      </c>
      <c r="AB21" s="250"/>
    </row>
    <row r="22" spans="2:28" ht="36" x14ac:dyDescent="0.3">
      <c r="B22" s="186" t="s">
        <v>195</v>
      </c>
      <c r="C22" s="186" t="s">
        <v>511</v>
      </c>
      <c r="D22" s="186" t="s">
        <v>587</v>
      </c>
      <c r="E22" s="186" t="s">
        <v>588</v>
      </c>
      <c r="F22" s="186" t="s">
        <v>691</v>
      </c>
      <c r="G22" s="186">
        <v>8100040</v>
      </c>
      <c r="H22" s="186">
        <v>20000</v>
      </c>
      <c r="I22" s="213">
        <v>0.4</v>
      </c>
      <c r="J22" s="214">
        <v>0.1</v>
      </c>
      <c r="K22" s="215">
        <v>0.5</v>
      </c>
      <c r="L22" s="216">
        <v>0</v>
      </c>
      <c r="M22" s="217">
        <v>0</v>
      </c>
      <c r="N22" s="214">
        <v>0</v>
      </c>
      <c r="O22" s="214">
        <v>0</v>
      </c>
      <c r="P22" s="214">
        <v>0</v>
      </c>
      <c r="Q22" s="214">
        <v>0</v>
      </c>
      <c r="R22" s="215">
        <v>0</v>
      </c>
      <c r="S22" s="214">
        <v>0</v>
      </c>
      <c r="T22" s="215">
        <v>0</v>
      </c>
      <c r="U22" s="213">
        <v>0</v>
      </c>
      <c r="V22" s="214">
        <v>0</v>
      </c>
      <c r="W22" s="214">
        <v>0</v>
      </c>
      <c r="X22" s="216">
        <v>0</v>
      </c>
      <c r="Y22" s="218">
        <f t="shared" si="1"/>
        <v>0</v>
      </c>
      <c r="Z22" s="191" t="s">
        <v>287</v>
      </c>
      <c r="AA22" s="202" t="s">
        <v>420</v>
      </c>
      <c r="AB22" s="250"/>
    </row>
    <row r="23" spans="2:28" ht="36" x14ac:dyDescent="0.3">
      <c r="B23" s="186" t="s">
        <v>196</v>
      </c>
      <c r="C23" s="186" t="s">
        <v>512</v>
      </c>
      <c r="D23" s="186" t="s">
        <v>589</v>
      </c>
      <c r="E23" s="186" t="s">
        <v>590</v>
      </c>
      <c r="F23" s="186" t="s">
        <v>692</v>
      </c>
      <c r="G23" s="186">
        <v>8100041</v>
      </c>
      <c r="H23" s="186">
        <v>20000</v>
      </c>
      <c r="I23" s="213">
        <v>0.4</v>
      </c>
      <c r="J23" s="214">
        <v>0.1</v>
      </c>
      <c r="K23" s="215">
        <v>0.5</v>
      </c>
      <c r="L23" s="216">
        <v>0</v>
      </c>
      <c r="M23" s="217">
        <v>0</v>
      </c>
      <c r="N23" s="214">
        <v>0</v>
      </c>
      <c r="O23" s="214">
        <v>0</v>
      </c>
      <c r="P23" s="214">
        <v>0</v>
      </c>
      <c r="Q23" s="214">
        <v>0</v>
      </c>
      <c r="R23" s="215">
        <v>0</v>
      </c>
      <c r="S23" s="214">
        <v>0</v>
      </c>
      <c r="T23" s="215">
        <v>0</v>
      </c>
      <c r="U23" s="213">
        <v>0</v>
      </c>
      <c r="V23" s="214">
        <v>0</v>
      </c>
      <c r="W23" s="214">
        <v>0</v>
      </c>
      <c r="X23" s="216">
        <v>0</v>
      </c>
      <c r="Y23" s="218">
        <f t="shared" si="1"/>
        <v>0</v>
      </c>
      <c r="Z23" s="191" t="s">
        <v>288</v>
      </c>
      <c r="AA23" s="202" t="s">
        <v>421</v>
      </c>
      <c r="AB23" s="250"/>
    </row>
    <row r="24" spans="2:28" ht="36" x14ac:dyDescent="0.3">
      <c r="B24" s="186" t="s">
        <v>197</v>
      </c>
      <c r="C24" s="186" t="s">
        <v>513</v>
      </c>
      <c r="D24" s="186" t="s">
        <v>591</v>
      </c>
      <c r="E24" s="186" t="s">
        <v>592</v>
      </c>
      <c r="F24" s="186" t="s">
        <v>693</v>
      </c>
      <c r="G24" s="186">
        <v>8100042</v>
      </c>
      <c r="H24" s="186">
        <v>20000</v>
      </c>
      <c r="I24" s="213">
        <v>0.4</v>
      </c>
      <c r="J24" s="214">
        <v>0.1</v>
      </c>
      <c r="K24" s="215">
        <v>0.5</v>
      </c>
      <c r="L24" s="216">
        <v>0</v>
      </c>
      <c r="M24" s="217">
        <v>0</v>
      </c>
      <c r="N24" s="214">
        <v>0</v>
      </c>
      <c r="O24" s="214">
        <v>0</v>
      </c>
      <c r="P24" s="214">
        <v>0</v>
      </c>
      <c r="Q24" s="214">
        <v>0</v>
      </c>
      <c r="R24" s="215">
        <v>0</v>
      </c>
      <c r="S24" s="214">
        <v>0</v>
      </c>
      <c r="T24" s="215">
        <v>0</v>
      </c>
      <c r="U24" s="213">
        <v>0</v>
      </c>
      <c r="V24" s="214">
        <v>0</v>
      </c>
      <c r="W24" s="214">
        <v>0</v>
      </c>
      <c r="X24" s="216">
        <v>0</v>
      </c>
      <c r="Y24" s="218">
        <f t="shared" si="1"/>
        <v>0</v>
      </c>
      <c r="Z24" s="191" t="s">
        <v>289</v>
      </c>
      <c r="AA24" s="202" t="s">
        <v>422</v>
      </c>
      <c r="AB24" s="250"/>
    </row>
    <row r="25" spans="2:28" ht="36" x14ac:dyDescent="0.3">
      <c r="B25" s="186" t="s">
        <v>198</v>
      </c>
      <c r="C25" s="186" t="s">
        <v>514</v>
      </c>
      <c r="D25" s="186" t="s">
        <v>593</v>
      </c>
      <c r="E25" s="186" t="s">
        <v>594</v>
      </c>
      <c r="F25" s="186" t="s">
        <v>694</v>
      </c>
      <c r="G25" s="186">
        <v>8100043</v>
      </c>
      <c r="H25" s="186">
        <v>20000</v>
      </c>
      <c r="I25" s="213">
        <v>0.4</v>
      </c>
      <c r="J25" s="214">
        <v>0.1</v>
      </c>
      <c r="K25" s="215">
        <v>0.5</v>
      </c>
      <c r="L25" s="216">
        <v>0</v>
      </c>
      <c r="M25" s="217">
        <v>0</v>
      </c>
      <c r="N25" s="214">
        <v>0</v>
      </c>
      <c r="O25" s="214">
        <v>0</v>
      </c>
      <c r="P25" s="214">
        <v>0</v>
      </c>
      <c r="Q25" s="214">
        <v>0</v>
      </c>
      <c r="R25" s="215">
        <v>0</v>
      </c>
      <c r="S25" s="214">
        <v>0</v>
      </c>
      <c r="T25" s="215">
        <v>0</v>
      </c>
      <c r="U25" s="213">
        <v>0</v>
      </c>
      <c r="V25" s="214">
        <v>0</v>
      </c>
      <c r="W25" s="214">
        <v>0</v>
      </c>
      <c r="X25" s="216">
        <v>0</v>
      </c>
      <c r="Y25" s="218">
        <f t="shared" si="1"/>
        <v>0</v>
      </c>
      <c r="Z25" s="191" t="s">
        <v>290</v>
      </c>
      <c r="AA25" s="202" t="s">
        <v>423</v>
      </c>
      <c r="AB25" s="250"/>
    </row>
    <row r="26" spans="2:28" ht="36" x14ac:dyDescent="0.3">
      <c r="B26" s="186" t="s">
        <v>199</v>
      </c>
      <c r="C26" s="186" t="s">
        <v>515</v>
      </c>
      <c r="D26" s="186" t="s">
        <v>595</v>
      </c>
      <c r="E26" s="186" t="s">
        <v>596</v>
      </c>
      <c r="F26" s="186" t="s">
        <v>695</v>
      </c>
      <c r="G26" s="186">
        <v>8100044</v>
      </c>
      <c r="H26" s="186">
        <v>20000</v>
      </c>
      <c r="I26" s="213">
        <v>0.4</v>
      </c>
      <c r="J26" s="214">
        <v>0.1</v>
      </c>
      <c r="K26" s="215">
        <v>0.5</v>
      </c>
      <c r="L26" s="216">
        <v>0</v>
      </c>
      <c r="M26" s="217">
        <v>0</v>
      </c>
      <c r="N26" s="214">
        <v>0</v>
      </c>
      <c r="O26" s="214">
        <v>0</v>
      </c>
      <c r="P26" s="214">
        <v>0</v>
      </c>
      <c r="Q26" s="214">
        <v>0</v>
      </c>
      <c r="R26" s="215">
        <v>0</v>
      </c>
      <c r="S26" s="214">
        <v>0</v>
      </c>
      <c r="T26" s="215">
        <v>0</v>
      </c>
      <c r="U26" s="213">
        <v>0</v>
      </c>
      <c r="V26" s="214">
        <v>0</v>
      </c>
      <c r="W26" s="214">
        <v>0</v>
      </c>
      <c r="X26" s="216">
        <v>0</v>
      </c>
      <c r="Y26" s="218">
        <f t="shared" si="1"/>
        <v>0</v>
      </c>
      <c r="Z26" s="191" t="s">
        <v>291</v>
      </c>
      <c r="AA26" s="202" t="s">
        <v>424</v>
      </c>
      <c r="AB26" s="250"/>
    </row>
    <row r="27" spans="2:28" ht="36" x14ac:dyDescent="0.3">
      <c r="B27" s="186" t="s">
        <v>200</v>
      </c>
      <c r="C27" s="186" t="s">
        <v>516</v>
      </c>
      <c r="D27" s="186" t="s">
        <v>597</v>
      </c>
      <c r="E27" s="186" t="s">
        <v>598</v>
      </c>
      <c r="F27" s="186" t="s">
        <v>696</v>
      </c>
      <c r="G27" s="186">
        <v>8100045</v>
      </c>
      <c r="H27" s="186">
        <v>20000</v>
      </c>
      <c r="I27" s="213">
        <v>0.4</v>
      </c>
      <c r="J27" s="214">
        <v>0.1</v>
      </c>
      <c r="K27" s="215">
        <v>0.5</v>
      </c>
      <c r="L27" s="216">
        <v>0</v>
      </c>
      <c r="M27" s="217">
        <v>0</v>
      </c>
      <c r="N27" s="214">
        <v>0</v>
      </c>
      <c r="O27" s="214">
        <v>0</v>
      </c>
      <c r="P27" s="214">
        <v>0</v>
      </c>
      <c r="Q27" s="214">
        <v>0</v>
      </c>
      <c r="R27" s="215">
        <v>0</v>
      </c>
      <c r="S27" s="214">
        <v>0</v>
      </c>
      <c r="T27" s="215">
        <v>0</v>
      </c>
      <c r="U27" s="213">
        <v>0</v>
      </c>
      <c r="V27" s="214">
        <v>0</v>
      </c>
      <c r="W27" s="214">
        <v>0</v>
      </c>
      <c r="X27" s="216">
        <v>0</v>
      </c>
      <c r="Y27" s="218">
        <f t="shared" si="1"/>
        <v>0</v>
      </c>
      <c r="Z27" s="191" t="s">
        <v>292</v>
      </c>
      <c r="AA27" s="202" t="s">
        <v>425</v>
      </c>
      <c r="AB27" s="250"/>
    </row>
    <row r="28" spans="2:28" ht="36" x14ac:dyDescent="0.3">
      <c r="B28" s="186" t="s">
        <v>201</v>
      </c>
      <c r="C28" s="186" t="s">
        <v>517</v>
      </c>
      <c r="D28" s="186" t="s">
        <v>599</v>
      </c>
      <c r="E28" s="186" t="s">
        <v>600</v>
      </c>
      <c r="F28" s="186" t="s">
        <v>697</v>
      </c>
      <c r="G28" s="186">
        <v>8100046</v>
      </c>
      <c r="H28" s="186">
        <v>20000</v>
      </c>
      <c r="I28" s="213">
        <v>0.4</v>
      </c>
      <c r="J28" s="214">
        <v>0.1</v>
      </c>
      <c r="K28" s="215">
        <v>0.5</v>
      </c>
      <c r="L28" s="216">
        <v>0</v>
      </c>
      <c r="M28" s="217">
        <v>0</v>
      </c>
      <c r="N28" s="214">
        <v>0</v>
      </c>
      <c r="O28" s="214">
        <v>0</v>
      </c>
      <c r="P28" s="214">
        <v>0</v>
      </c>
      <c r="Q28" s="214">
        <v>0</v>
      </c>
      <c r="R28" s="215">
        <v>0</v>
      </c>
      <c r="S28" s="214">
        <v>0</v>
      </c>
      <c r="T28" s="215">
        <v>0</v>
      </c>
      <c r="U28" s="213">
        <v>0</v>
      </c>
      <c r="V28" s="214">
        <v>0</v>
      </c>
      <c r="W28" s="214">
        <v>0</v>
      </c>
      <c r="X28" s="216">
        <v>0</v>
      </c>
      <c r="Y28" s="218">
        <f t="shared" si="1"/>
        <v>0</v>
      </c>
      <c r="Z28" s="191" t="s">
        <v>293</v>
      </c>
      <c r="AA28" s="202" t="s">
        <v>426</v>
      </c>
      <c r="AB28" s="250"/>
    </row>
    <row r="29" spans="2:28" ht="36" x14ac:dyDescent="0.3">
      <c r="B29" s="186" t="s">
        <v>202</v>
      </c>
      <c r="C29" s="186" t="s">
        <v>518</v>
      </c>
      <c r="D29" s="186" t="s">
        <v>601</v>
      </c>
      <c r="E29" s="186" t="s">
        <v>602</v>
      </c>
      <c r="F29" s="186" t="s">
        <v>698</v>
      </c>
      <c r="G29" s="186">
        <v>8100047</v>
      </c>
      <c r="H29" s="186">
        <v>20000</v>
      </c>
      <c r="I29" s="213">
        <v>0.4</v>
      </c>
      <c r="J29" s="214">
        <v>0.1</v>
      </c>
      <c r="K29" s="215">
        <v>0.5</v>
      </c>
      <c r="L29" s="216">
        <v>0</v>
      </c>
      <c r="M29" s="217">
        <v>0</v>
      </c>
      <c r="N29" s="214">
        <v>0</v>
      </c>
      <c r="O29" s="214">
        <v>0</v>
      </c>
      <c r="P29" s="214">
        <v>0</v>
      </c>
      <c r="Q29" s="214">
        <v>0</v>
      </c>
      <c r="R29" s="215">
        <v>0</v>
      </c>
      <c r="S29" s="214">
        <v>0</v>
      </c>
      <c r="T29" s="215">
        <v>0</v>
      </c>
      <c r="U29" s="213">
        <v>0</v>
      </c>
      <c r="V29" s="214">
        <v>0</v>
      </c>
      <c r="W29" s="214">
        <v>0</v>
      </c>
      <c r="X29" s="216">
        <v>0</v>
      </c>
      <c r="Y29" s="218">
        <f t="shared" si="1"/>
        <v>0</v>
      </c>
      <c r="Z29" s="191" t="s">
        <v>294</v>
      </c>
      <c r="AA29" s="202" t="s">
        <v>427</v>
      </c>
      <c r="AB29" s="250"/>
    </row>
    <row r="30" spans="2:28" ht="36" x14ac:dyDescent="0.3">
      <c r="B30" s="186" t="s">
        <v>203</v>
      </c>
      <c r="C30" s="186" t="s">
        <v>519</v>
      </c>
      <c r="D30" s="186" t="s">
        <v>603</v>
      </c>
      <c r="E30" s="186" t="s">
        <v>604</v>
      </c>
      <c r="F30" s="186" t="s">
        <v>699</v>
      </c>
      <c r="G30" s="186">
        <v>8100048</v>
      </c>
      <c r="H30" s="186">
        <v>20000</v>
      </c>
      <c r="I30" s="213">
        <v>0.4</v>
      </c>
      <c r="J30" s="214">
        <v>0.1</v>
      </c>
      <c r="K30" s="215">
        <v>0.5</v>
      </c>
      <c r="L30" s="216">
        <v>0</v>
      </c>
      <c r="M30" s="217">
        <v>0</v>
      </c>
      <c r="N30" s="214">
        <v>0</v>
      </c>
      <c r="O30" s="214">
        <v>0</v>
      </c>
      <c r="P30" s="214">
        <v>0</v>
      </c>
      <c r="Q30" s="214">
        <v>0</v>
      </c>
      <c r="R30" s="215">
        <v>0</v>
      </c>
      <c r="S30" s="214">
        <v>0</v>
      </c>
      <c r="T30" s="215">
        <v>0</v>
      </c>
      <c r="U30" s="213">
        <v>0</v>
      </c>
      <c r="V30" s="214">
        <v>0</v>
      </c>
      <c r="W30" s="214">
        <v>0</v>
      </c>
      <c r="X30" s="216">
        <v>0</v>
      </c>
      <c r="Y30" s="218">
        <f t="shared" si="1"/>
        <v>0</v>
      </c>
      <c r="Z30" s="191" t="s">
        <v>295</v>
      </c>
      <c r="AA30" s="202" t="s">
        <v>428</v>
      </c>
      <c r="AB30" s="250"/>
    </row>
    <row r="31" spans="2:28" ht="36" x14ac:dyDescent="0.3">
      <c r="B31" s="186" t="s">
        <v>204</v>
      </c>
      <c r="C31" s="186" t="s">
        <v>520</v>
      </c>
      <c r="D31" s="186" t="s">
        <v>605</v>
      </c>
      <c r="E31" s="186" t="s">
        <v>606</v>
      </c>
      <c r="F31" s="186" t="s">
        <v>700</v>
      </c>
      <c r="G31" s="186">
        <v>8100049</v>
      </c>
      <c r="H31" s="186">
        <v>20000</v>
      </c>
      <c r="I31" s="213">
        <v>0.4</v>
      </c>
      <c r="J31" s="214">
        <v>0.1</v>
      </c>
      <c r="K31" s="215">
        <v>0.5</v>
      </c>
      <c r="L31" s="216">
        <v>0</v>
      </c>
      <c r="M31" s="217">
        <v>0</v>
      </c>
      <c r="N31" s="214">
        <v>0</v>
      </c>
      <c r="O31" s="214">
        <v>0</v>
      </c>
      <c r="P31" s="214">
        <v>0</v>
      </c>
      <c r="Q31" s="214">
        <v>0</v>
      </c>
      <c r="R31" s="215">
        <v>0</v>
      </c>
      <c r="S31" s="214">
        <v>0</v>
      </c>
      <c r="T31" s="215">
        <v>0</v>
      </c>
      <c r="U31" s="213">
        <v>0</v>
      </c>
      <c r="V31" s="214">
        <v>0</v>
      </c>
      <c r="W31" s="214">
        <v>0</v>
      </c>
      <c r="X31" s="216">
        <v>0</v>
      </c>
      <c r="Y31" s="218">
        <f t="shared" si="1"/>
        <v>0</v>
      </c>
      <c r="Z31" s="191" t="s">
        <v>296</v>
      </c>
      <c r="AA31" s="202" t="s">
        <v>429</v>
      </c>
      <c r="AB31" s="250"/>
    </row>
    <row r="32" spans="2:28" ht="36" x14ac:dyDescent="0.3">
      <c r="B32" s="186" t="s">
        <v>205</v>
      </c>
      <c r="C32" s="186" t="s">
        <v>521</v>
      </c>
      <c r="D32" s="186" t="s">
        <v>607</v>
      </c>
      <c r="E32" s="186" t="s">
        <v>608</v>
      </c>
      <c r="F32" s="186" t="s">
        <v>701</v>
      </c>
      <c r="G32" s="186">
        <v>8100050</v>
      </c>
      <c r="H32" s="186">
        <v>20000</v>
      </c>
      <c r="I32" s="213">
        <v>0.4</v>
      </c>
      <c r="J32" s="214">
        <v>0.1</v>
      </c>
      <c r="K32" s="215">
        <v>0.5</v>
      </c>
      <c r="L32" s="216">
        <v>0</v>
      </c>
      <c r="M32" s="217">
        <v>0</v>
      </c>
      <c r="N32" s="214">
        <v>0</v>
      </c>
      <c r="O32" s="214">
        <v>0</v>
      </c>
      <c r="P32" s="214">
        <v>0</v>
      </c>
      <c r="Q32" s="214">
        <v>0</v>
      </c>
      <c r="R32" s="215">
        <v>0</v>
      </c>
      <c r="S32" s="214">
        <v>0</v>
      </c>
      <c r="T32" s="215">
        <v>0</v>
      </c>
      <c r="U32" s="213">
        <v>0</v>
      </c>
      <c r="V32" s="214">
        <v>0</v>
      </c>
      <c r="W32" s="214">
        <v>0</v>
      </c>
      <c r="X32" s="216">
        <v>0</v>
      </c>
      <c r="Y32" s="218">
        <f t="shared" si="1"/>
        <v>0</v>
      </c>
      <c r="Z32" s="191" t="s">
        <v>297</v>
      </c>
      <c r="AA32" s="202" t="s">
        <v>430</v>
      </c>
      <c r="AB32" s="250"/>
    </row>
    <row r="33" spans="2:28" ht="36" x14ac:dyDescent="0.3">
      <c r="B33" s="186" t="s">
        <v>206</v>
      </c>
      <c r="C33" s="186" t="s">
        <v>522</v>
      </c>
      <c r="D33" s="186" t="s">
        <v>609</v>
      </c>
      <c r="E33" s="186" t="s">
        <v>610</v>
      </c>
      <c r="F33" s="186" t="s">
        <v>702</v>
      </c>
      <c r="G33" s="186">
        <v>8100051</v>
      </c>
      <c r="H33" s="186">
        <v>20000</v>
      </c>
      <c r="I33" s="213">
        <v>0.4</v>
      </c>
      <c r="J33" s="214">
        <v>0.1</v>
      </c>
      <c r="K33" s="215">
        <v>0.5</v>
      </c>
      <c r="L33" s="216">
        <v>0</v>
      </c>
      <c r="M33" s="217">
        <v>0</v>
      </c>
      <c r="N33" s="214">
        <v>0</v>
      </c>
      <c r="O33" s="214">
        <v>0</v>
      </c>
      <c r="P33" s="214">
        <v>0</v>
      </c>
      <c r="Q33" s="214">
        <v>0</v>
      </c>
      <c r="R33" s="215">
        <v>0</v>
      </c>
      <c r="S33" s="214">
        <v>0</v>
      </c>
      <c r="T33" s="215">
        <v>0</v>
      </c>
      <c r="U33" s="213">
        <v>0</v>
      </c>
      <c r="V33" s="214">
        <v>0</v>
      </c>
      <c r="W33" s="214">
        <v>0</v>
      </c>
      <c r="X33" s="216">
        <v>0</v>
      </c>
      <c r="Y33" s="218">
        <f t="shared" si="1"/>
        <v>0</v>
      </c>
      <c r="Z33" s="191" t="s">
        <v>298</v>
      </c>
      <c r="AA33" s="202" t="s">
        <v>431</v>
      </c>
      <c r="AB33" s="250"/>
    </row>
    <row r="34" spans="2:28" ht="36" x14ac:dyDescent="0.3">
      <c r="B34" s="186" t="s">
        <v>207</v>
      </c>
      <c r="C34" s="186" t="s">
        <v>523</v>
      </c>
      <c r="D34" s="186" t="s">
        <v>611</v>
      </c>
      <c r="E34" s="186" t="s">
        <v>612</v>
      </c>
      <c r="F34" s="186" t="s">
        <v>703</v>
      </c>
      <c r="G34" s="186">
        <v>8100052</v>
      </c>
      <c r="H34" s="186">
        <v>20000</v>
      </c>
      <c r="I34" s="213">
        <v>0.4</v>
      </c>
      <c r="J34" s="214">
        <v>0.1</v>
      </c>
      <c r="K34" s="215">
        <v>0.5</v>
      </c>
      <c r="L34" s="216">
        <v>0</v>
      </c>
      <c r="M34" s="217">
        <v>0</v>
      </c>
      <c r="N34" s="214">
        <v>0</v>
      </c>
      <c r="O34" s="214">
        <v>0</v>
      </c>
      <c r="P34" s="214">
        <v>0</v>
      </c>
      <c r="Q34" s="214">
        <v>0</v>
      </c>
      <c r="R34" s="215">
        <v>0</v>
      </c>
      <c r="S34" s="214">
        <v>0</v>
      </c>
      <c r="T34" s="215">
        <v>0</v>
      </c>
      <c r="U34" s="213">
        <v>0</v>
      </c>
      <c r="V34" s="214">
        <v>0</v>
      </c>
      <c r="W34" s="214">
        <v>0</v>
      </c>
      <c r="X34" s="216">
        <v>0</v>
      </c>
      <c r="Y34" s="218">
        <f t="shared" si="1"/>
        <v>0</v>
      </c>
      <c r="Z34" s="191" t="s">
        <v>299</v>
      </c>
      <c r="AA34" s="202" t="s">
        <v>432</v>
      </c>
      <c r="AB34" s="250"/>
    </row>
    <row r="35" spans="2:28" ht="36" x14ac:dyDescent="0.3">
      <c r="B35" s="186" t="s">
        <v>208</v>
      </c>
      <c r="C35" s="186" t="s">
        <v>524</v>
      </c>
      <c r="D35" s="186" t="s">
        <v>613</v>
      </c>
      <c r="E35" s="186" t="s">
        <v>614</v>
      </c>
      <c r="F35" s="186" t="s">
        <v>704</v>
      </c>
      <c r="G35" s="186">
        <v>8100053</v>
      </c>
      <c r="H35" s="186">
        <v>20000</v>
      </c>
      <c r="I35" s="213">
        <v>0.4</v>
      </c>
      <c r="J35" s="214">
        <v>0.1</v>
      </c>
      <c r="K35" s="215">
        <v>0.5</v>
      </c>
      <c r="L35" s="216">
        <v>0</v>
      </c>
      <c r="M35" s="217">
        <v>0</v>
      </c>
      <c r="N35" s="214">
        <v>0</v>
      </c>
      <c r="O35" s="214">
        <v>0</v>
      </c>
      <c r="P35" s="214">
        <v>0</v>
      </c>
      <c r="Q35" s="214">
        <v>0</v>
      </c>
      <c r="R35" s="215">
        <v>0</v>
      </c>
      <c r="S35" s="214">
        <v>0</v>
      </c>
      <c r="T35" s="215">
        <v>0</v>
      </c>
      <c r="U35" s="213">
        <v>0</v>
      </c>
      <c r="V35" s="214">
        <v>0</v>
      </c>
      <c r="W35" s="214">
        <v>0</v>
      </c>
      <c r="X35" s="216">
        <v>0</v>
      </c>
      <c r="Y35" s="218">
        <f t="shared" si="1"/>
        <v>0</v>
      </c>
      <c r="Z35" s="191" t="s">
        <v>300</v>
      </c>
      <c r="AA35" s="202" t="s">
        <v>433</v>
      </c>
      <c r="AB35" s="250"/>
    </row>
    <row r="36" spans="2:28" ht="36.75" thickBot="1" x14ac:dyDescent="0.35">
      <c r="B36" s="189" t="s">
        <v>209</v>
      </c>
      <c r="C36" s="189" t="s">
        <v>525</v>
      </c>
      <c r="D36" s="189" t="s">
        <v>615</v>
      </c>
      <c r="E36" s="189" t="s">
        <v>616</v>
      </c>
      <c r="F36" s="189" t="s">
        <v>705</v>
      </c>
      <c r="G36" s="189">
        <v>8100054</v>
      </c>
      <c r="H36" s="189">
        <v>20000</v>
      </c>
      <c r="I36" s="233">
        <v>0.4</v>
      </c>
      <c r="J36" s="234">
        <v>0.1</v>
      </c>
      <c r="K36" s="235">
        <v>0.5</v>
      </c>
      <c r="L36" s="236">
        <v>0</v>
      </c>
      <c r="M36" s="237">
        <v>0</v>
      </c>
      <c r="N36" s="234">
        <v>0</v>
      </c>
      <c r="O36" s="234">
        <v>0</v>
      </c>
      <c r="P36" s="234">
        <v>0</v>
      </c>
      <c r="Q36" s="234">
        <v>0</v>
      </c>
      <c r="R36" s="235">
        <v>0</v>
      </c>
      <c r="S36" s="234">
        <v>0</v>
      </c>
      <c r="T36" s="235">
        <v>0</v>
      </c>
      <c r="U36" s="233">
        <v>0</v>
      </c>
      <c r="V36" s="234">
        <v>0</v>
      </c>
      <c r="W36" s="234">
        <v>0</v>
      </c>
      <c r="X36" s="236">
        <v>0</v>
      </c>
      <c r="Y36" s="238">
        <f t="shared" si="1"/>
        <v>0</v>
      </c>
      <c r="Z36" s="193" t="s">
        <v>301</v>
      </c>
      <c r="AA36" s="203" t="s">
        <v>434</v>
      </c>
      <c r="AB36" s="255"/>
    </row>
    <row r="37" spans="2:28" x14ac:dyDescent="0.3">
      <c r="B37" s="185" t="s">
        <v>210</v>
      </c>
      <c r="C37" s="185" t="s">
        <v>526</v>
      </c>
      <c r="D37" s="185" t="s">
        <v>617</v>
      </c>
      <c r="E37" s="185" t="s">
        <v>618</v>
      </c>
      <c r="F37" s="185" t="s">
        <v>706</v>
      </c>
      <c r="G37" s="185">
        <v>8100055</v>
      </c>
      <c r="H37" s="185">
        <v>20000</v>
      </c>
      <c r="I37" s="204">
        <v>0.4</v>
      </c>
      <c r="J37" s="205">
        <v>0.3</v>
      </c>
      <c r="K37" s="206">
        <v>0.25</v>
      </c>
      <c r="L37" s="207">
        <v>0.05</v>
      </c>
      <c r="M37" s="208">
        <v>0</v>
      </c>
      <c r="N37" s="205">
        <v>0</v>
      </c>
      <c r="O37" s="205">
        <v>0</v>
      </c>
      <c r="P37" s="205">
        <v>0</v>
      </c>
      <c r="Q37" s="205">
        <v>0</v>
      </c>
      <c r="R37" s="206">
        <v>0</v>
      </c>
      <c r="S37" s="205">
        <v>0</v>
      </c>
      <c r="T37" s="206">
        <v>0</v>
      </c>
      <c r="U37" s="204">
        <v>0</v>
      </c>
      <c r="V37" s="205">
        <v>0</v>
      </c>
      <c r="W37" s="205">
        <v>0</v>
      </c>
      <c r="X37" s="207">
        <v>0</v>
      </c>
      <c r="Y37" s="209">
        <f t="shared" si="1"/>
        <v>0</v>
      </c>
      <c r="Z37" s="174" t="s">
        <v>254</v>
      </c>
      <c r="AA37" s="175" t="s">
        <v>255</v>
      </c>
      <c r="AB37" s="176" t="s">
        <v>302</v>
      </c>
    </row>
    <row r="38" spans="2:28" x14ac:dyDescent="0.3">
      <c r="B38" s="186" t="s">
        <v>211</v>
      </c>
      <c r="C38" s="186" t="s">
        <v>527</v>
      </c>
      <c r="D38" s="186" t="s">
        <v>619</v>
      </c>
      <c r="E38" s="186" t="s">
        <v>620</v>
      </c>
      <c r="F38" s="186" t="s">
        <v>707</v>
      </c>
      <c r="G38" s="186">
        <v>8100056</v>
      </c>
      <c r="H38" s="186">
        <v>20000</v>
      </c>
      <c r="I38" s="213">
        <v>0.4</v>
      </c>
      <c r="J38" s="214">
        <v>0.3</v>
      </c>
      <c r="K38" s="215">
        <v>0.25</v>
      </c>
      <c r="L38" s="216">
        <v>0.05</v>
      </c>
      <c r="M38" s="217">
        <v>0</v>
      </c>
      <c r="N38" s="214">
        <v>0</v>
      </c>
      <c r="O38" s="214">
        <v>0</v>
      </c>
      <c r="P38" s="214">
        <v>0</v>
      </c>
      <c r="Q38" s="214">
        <v>0</v>
      </c>
      <c r="R38" s="215">
        <v>0</v>
      </c>
      <c r="S38" s="214">
        <v>0</v>
      </c>
      <c r="T38" s="215">
        <v>0</v>
      </c>
      <c r="U38" s="213">
        <v>0</v>
      </c>
      <c r="V38" s="214">
        <v>0</v>
      </c>
      <c r="W38" s="214">
        <v>0</v>
      </c>
      <c r="X38" s="216">
        <v>0</v>
      </c>
      <c r="Y38" s="218">
        <f t="shared" si="1"/>
        <v>0</v>
      </c>
      <c r="Z38" s="191" t="s">
        <v>303</v>
      </c>
      <c r="AA38" s="90" t="s">
        <v>304</v>
      </c>
      <c r="AB38" s="192" t="s">
        <v>305</v>
      </c>
    </row>
    <row r="39" spans="2:28" x14ac:dyDescent="0.3">
      <c r="B39" s="186" t="s">
        <v>212</v>
      </c>
      <c r="C39" s="186" t="s">
        <v>528</v>
      </c>
      <c r="D39" s="186" t="s">
        <v>621</v>
      </c>
      <c r="E39" s="186" t="s">
        <v>622</v>
      </c>
      <c r="F39" s="186" t="s">
        <v>708</v>
      </c>
      <c r="G39" s="186">
        <v>8100057</v>
      </c>
      <c r="H39" s="186">
        <v>20000</v>
      </c>
      <c r="I39" s="213">
        <v>0.4</v>
      </c>
      <c r="J39" s="214">
        <v>0.3</v>
      </c>
      <c r="K39" s="215">
        <v>0.25</v>
      </c>
      <c r="L39" s="216">
        <v>0.05</v>
      </c>
      <c r="M39" s="217">
        <v>0</v>
      </c>
      <c r="N39" s="214">
        <v>0</v>
      </c>
      <c r="O39" s="214">
        <v>0</v>
      </c>
      <c r="P39" s="214">
        <v>0</v>
      </c>
      <c r="Q39" s="214">
        <v>0</v>
      </c>
      <c r="R39" s="215">
        <v>0</v>
      </c>
      <c r="S39" s="214">
        <v>0</v>
      </c>
      <c r="T39" s="215">
        <v>0</v>
      </c>
      <c r="U39" s="213">
        <v>0</v>
      </c>
      <c r="V39" s="214">
        <v>0</v>
      </c>
      <c r="W39" s="214">
        <v>0</v>
      </c>
      <c r="X39" s="216">
        <v>0</v>
      </c>
      <c r="Y39" s="218">
        <f t="shared" si="1"/>
        <v>0</v>
      </c>
      <c r="Z39" s="191" t="s">
        <v>306</v>
      </c>
      <c r="AA39" s="90" t="s">
        <v>307</v>
      </c>
      <c r="AB39" s="192" t="s">
        <v>308</v>
      </c>
    </row>
    <row r="40" spans="2:28" x14ac:dyDescent="0.3">
      <c r="B40" s="186" t="s">
        <v>213</v>
      </c>
      <c r="C40" s="186" t="s">
        <v>529</v>
      </c>
      <c r="D40" s="186" t="s">
        <v>623</v>
      </c>
      <c r="E40" s="186" t="s">
        <v>624</v>
      </c>
      <c r="F40" s="186" t="s">
        <v>709</v>
      </c>
      <c r="G40" s="186">
        <v>8100058</v>
      </c>
      <c r="H40" s="186">
        <v>20000</v>
      </c>
      <c r="I40" s="213">
        <v>0.4</v>
      </c>
      <c r="J40" s="214">
        <v>0.3</v>
      </c>
      <c r="K40" s="215">
        <v>0.25</v>
      </c>
      <c r="L40" s="216">
        <v>0.05</v>
      </c>
      <c r="M40" s="217">
        <v>0</v>
      </c>
      <c r="N40" s="214">
        <v>0</v>
      </c>
      <c r="O40" s="214">
        <v>0</v>
      </c>
      <c r="P40" s="214">
        <v>0</v>
      </c>
      <c r="Q40" s="214">
        <v>0</v>
      </c>
      <c r="R40" s="215">
        <v>0</v>
      </c>
      <c r="S40" s="214">
        <v>0</v>
      </c>
      <c r="T40" s="215">
        <v>0</v>
      </c>
      <c r="U40" s="213">
        <v>0</v>
      </c>
      <c r="V40" s="214">
        <v>0</v>
      </c>
      <c r="W40" s="214">
        <v>0</v>
      </c>
      <c r="X40" s="216">
        <v>0</v>
      </c>
      <c r="Y40" s="218">
        <f t="shared" si="1"/>
        <v>0</v>
      </c>
      <c r="Z40" s="191" t="s">
        <v>309</v>
      </c>
      <c r="AA40" s="90" t="s">
        <v>310</v>
      </c>
      <c r="AB40" s="192" t="s">
        <v>311</v>
      </c>
    </row>
    <row r="41" spans="2:28" x14ac:dyDescent="0.3">
      <c r="B41" s="186" t="s">
        <v>214</v>
      </c>
      <c r="C41" s="186" t="s">
        <v>530</v>
      </c>
      <c r="D41" s="186" t="s">
        <v>625</v>
      </c>
      <c r="E41" s="186" t="s">
        <v>626</v>
      </c>
      <c r="F41" s="186" t="s">
        <v>710</v>
      </c>
      <c r="G41" s="186">
        <v>8100059</v>
      </c>
      <c r="H41" s="186">
        <v>20000</v>
      </c>
      <c r="I41" s="213">
        <v>0.4</v>
      </c>
      <c r="J41" s="214">
        <v>0.3</v>
      </c>
      <c r="K41" s="215">
        <v>0.25</v>
      </c>
      <c r="L41" s="216">
        <v>0.05</v>
      </c>
      <c r="M41" s="217">
        <v>0</v>
      </c>
      <c r="N41" s="214">
        <v>0</v>
      </c>
      <c r="O41" s="214">
        <v>0</v>
      </c>
      <c r="P41" s="214">
        <v>0</v>
      </c>
      <c r="Q41" s="214">
        <v>0</v>
      </c>
      <c r="R41" s="215">
        <v>0</v>
      </c>
      <c r="S41" s="214">
        <v>0</v>
      </c>
      <c r="T41" s="215">
        <v>0</v>
      </c>
      <c r="U41" s="213">
        <v>0</v>
      </c>
      <c r="V41" s="214">
        <v>0</v>
      </c>
      <c r="W41" s="214">
        <v>0</v>
      </c>
      <c r="X41" s="216">
        <v>0</v>
      </c>
      <c r="Y41" s="218">
        <f t="shared" si="1"/>
        <v>0</v>
      </c>
      <c r="Z41" s="191" t="s">
        <v>312</v>
      </c>
      <c r="AA41" s="90" t="s">
        <v>313</v>
      </c>
      <c r="AB41" s="192" t="s">
        <v>314</v>
      </c>
    </row>
    <row r="42" spans="2:28" x14ac:dyDescent="0.3">
      <c r="B42" s="186" t="s">
        <v>215</v>
      </c>
      <c r="C42" s="186" t="s">
        <v>531</v>
      </c>
      <c r="D42" s="186" t="s">
        <v>627</v>
      </c>
      <c r="E42" s="186" t="s">
        <v>628</v>
      </c>
      <c r="F42" s="186" t="s">
        <v>711</v>
      </c>
      <c r="G42" s="186">
        <v>8100060</v>
      </c>
      <c r="H42" s="186">
        <v>20000</v>
      </c>
      <c r="I42" s="213">
        <v>0.4</v>
      </c>
      <c r="J42" s="214">
        <v>0.3</v>
      </c>
      <c r="K42" s="215">
        <v>0.25</v>
      </c>
      <c r="L42" s="216">
        <v>0.05</v>
      </c>
      <c r="M42" s="217">
        <v>0</v>
      </c>
      <c r="N42" s="214">
        <v>0</v>
      </c>
      <c r="O42" s="214">
        <v>0</v>
      </c>
      <c r="P42" s="214">
        <v>0</v>
      </c>
      <c r="Q42" s="214">
        <v>0</v>
      </c>
      <c r="R42" s="215">
        <v>0</v>
      </c>
      <c r="S42" s="214">
        <v>0</v>
      </c>
      <c r="T42" s="215">
        <v>0</v>
      </c>
      <c r="U42" s="213">
        <v>0</v>
      </c>
      <c r="V42" s="214">
        <v>0</v>
      </c>
      <c r="W42" s="214">
        <v>0</v>
      </c>
      <c r="X42" s="216">
        <v>0</v>
      </c>
      <c r="Y42" s="218">
        <f t="shared" si="1"/>
        <v>0</v>
      </c>
      <c r="Z42" s="191" t="s">
        <v>315</v>
      </c>
      <c r="AA42" s="90" t="s">
        <v>316</v>
      </c>
      <c r="AB42" s="192" t="s">
        <v>317</v>
      </c>
    </row>
    <row r="43" spans="2:28" x14ac:dyDescent="0.3">
      <c r="B43" s="186" t="s">
        <v>216</v>
      </c>
      <c r="C43" s="186" t="s">
        <v>532</v>
      </c>
      <c r="D43" s="186" t="s">
        <v>629</v>
      </c>
      <c r="E43" s="186" t="s">
        <v>630</v>
      </c>
      <c r="F43" s="186" t="s">
        <v>712</v>
      </c>
      <c r="G43" s="186">
        <v>8100061</v>
      </c>
      <c r="H43" s="186">
        <v>20000</v>
      </c>
      <c r="I43" s="213">
        <v>0.4</v>
      </c>
      <c r="J43" s="214">
        <v>0.3</v>
      </c>
      <c r="K43" s="215">
        <v>0.25</v>
      </c>
      <c r="L43" s="216">
        <v>0.05</v>
      </c>
      <c r="M43" s="217">
        <v>0</v>
      </c>
      <c r="N43" s="214">
        <v>0</v>
      </c>
      <c r="O43" s="214">
        <v>0</v>
      </c>
      <c r="P43" s="214">
        <v>0</v>
      </c>
      <c r="Q43" s="214">
        <v>0</v>
      </c>
      <c r="R43" s="215">
        <v>0</v>
      </c>
      <c r="S43" s="214">
        <v>0</v>
      </c>
      <c r="T43" s="215">
        <v>0</v>
      </c>
      <c r="U43" s="213">
        <v>0</v>
      </c>
      <c r="V43" s="214">
        <v>0</v>
      </c>
      <c r="W43" s="214">
        <v>0</v>
      </c>
      <c r="X43" s="216">
        <v>0</v>
      </c>
      <c r="Y43" s="218">
        <f t="shared" si="1"/>
        <v>0</v>
      </c>
      <c r="Z43" s="191" t="s">
        <v>318</v>
      </c>
      <c r="AA43" s="90" t="s">
        <v>319</v>
      </c>
      <c r="AB43" s="192" t="s">
        <v>320</v>
      </c>
    </row>
    <row r="44" spans="2:28" x14ac:dyDescent="0.3">
      <c r="B44" s="186" t="s">
        <v>217</v>
      </c>
      <c r="C44" s="186" t="s">
        <v>533</v>
      </c>
      <c r="D44" s="186" t="s">
        <v>631</v>
      </c>
      <c r="E44" s="186" t="s">
        <v>632</v>
      </c>
      <c r="F44" s="186" t="s">
        <v>713</v>
      </c>
      <c r="G44" s="186">
        <v>8100062</v>
      </c>
      <c r="H44" s="186">
        <v>20000</v>
      </c>
      <c r="I44" s="213">
        <v>0.4</v>
      </c>
      <c r="J44" s="214">
        <v>0.3</v>
      </c>
      <c r="K44" s="215">
        <v>0.25</v>
      </c>
      <c r="L44" s="216">
        <v>0.05</v>
      </c>
      <c r="M44" s="217">
        <v>0</v>
      </c>
      <c r="N44" s="214">
        <v>0</v>
      </c>
      <c r="O44" s="214">
        <v>0</v>
      </c>
      <c r="P44" s="214">
        <v>0</v>
      </c>
      <c r="Q44" s="214">
        <v>0</v>
      </c>
      <c r="R44" s="215">
        <v>0</v>
      </c>
      <c r="S44" s="214">
        <v>0</v>
      </c>
      <c r="T44" s="215">
        <v>0</v>
      </c>
      <c r="U44" s="213">
        <v>0</v>
      </c>
      <c r="V44" s="214">
        <v>0</v>
      </c>
      <c r="W44" s="214">
        <v>0</v>
      </c>
      <c r="X44" s="216">
        <v>0</v>
      </c>
      <c r="Y44" s="218">
        <f t="shared" si="1"/>
        <v>0</v>
      </c>
      <c r="Z44" s="191" t="s">
        <v>321</v>
      </c>
      <c r="AA44" s="90" t="s">
        <v>322</v>
      </c>
      <c r="AB44" s="192" t="s">
        <v>323</v>
      </c>
    </row>
    <row r="45" spans="2:28" x14ac:dyDescent="0.3">
      <c r="B45" s="186" t="s">
        <v>218</v>
      </c>
      <c r="C45" s="186" t="s">
        <v>534</v>
      </c>
      <c r="D45" s="186" t="s">
        <v>633</v>
      </c>
      <c r="E45" s="186" t="s">
        <v>634</v>
      </c>
      <c r="F45" s="186" t="s">
        <v>714</v>
      </c>
      <c r="G45" s="186">
        <v>8100063</v>
      </c>
      <c r="H45" s="186">
        <v>20000</v>
      </c>
      <c r="I45" s="213">
        <v>0.4</v>
      </c>
      <c r="J45" s="214">
        <v>0.3</v>
      </c>
      <c r="K45" s="215">
        <v>0.25</v>
      </c>
      <c r="L45" s="216">
        <v>0.05</v>
      </c>
      <c r="M45" s="217">
        <v>0</v>
      </c>
      <c r="N45" s="214">
        <v>0</v>
      </c>
      <c r="O45" s="214">
        <v>0</v>
      </c>
      <c r="P45" s="214">
        <v>0</v>
      </c>
      <c r="Q45" s="214">
        <v>0</v>
      </c>
      <c r="R45" s="215">
        <v>0</v>
      </c>
      <c r="S45" s="214">
        <v>0</v>
      </c>
      <c r="T45" s="215">
        <v>0</v>
      </c>
      <c r="U45" s="213">
        <v>0</v>
      </c>
      <c r="V45" s="214">
        <v>0</v>
      </c>
      <c r="W45" s="214">
        <v>0</v>
      </c>
      <c r="X45" s="216">
        <v>0</v>
      </c>
      <c r="Y45" s="218">
        <f t="shared" ref="Y45:Y65" si="2">1-SUM(I45:X45)</f>
        <v>0</v>
      </c>
      <c r="Z45" s="191" t="s">
        <v>324</v>
      </c>
      <c r="AA45" s="90" t="s">
        <v>325</v>
      </c>
      <c r="AB45" s="192" t="s">
        <v>326</v>
      </c>
    </row>
    <row r="46" spans="2:28" x14ac:dyDescent="0.3">
      <c r="B46" s="186" t="s">
        <v>219</v>
      </c>
      <c r="C46" s="186" t="s">
        <v>535</v>
      </c>
      <c r="D46" s="186" t="s">
        <v>635</v>
      </c>
      <c r="E46" s="186" t="s">
        <v>636</v>
      </c>
      <c r="F46" s="186" t="s">
        <v>715</v>
      </c>
      <c r="G46" s="186">
        <v>8100064</v>
      </c>
      <c r="H46" s="186">
        <v>20000</v>
      </c>
      <c r="I46" s="213">
        <v>0.4</v>
      </c>
      <c r="J46" s="214">
        <v>0.3</v>
      </c>
      <c r="K46" s="215">
        <v>0.25</v>
      </c>
      <c r="L46" s="216">
        <v>0.05</v>
      </c>
      <c r="M46" s="217">
        <v>0</v>
      </c>
      <c r="N46" s="214">
        <v>0</v>
      </c>
      <c r="O46" s="214">
        <v>0</v>
      </c>
      <c r="P46" s="214">
        <v>0</v>
      </c>
      <c r="Q46" s="214">
        <v>0</v>
      </c>
      <c r="R46" s="215">
        <v>0</v>
      </c>
      <c r="S46" s="214">
        <v>0</v>
      </c>
      <c r="T46" s="215">
        <v>0</v>
      </c>
      <c r="U46" s="213">
        <v>0</v>
      </c>
      <c r="V46" s="214">
        <v>0</v>
      </c>
      <c r="W46" s="214">
        <v>0</v>
      </c>
      <c r="X46" s="216">
        <v>0</v>
      </c>
      <c r="Y46" s="218">
        <f t="shared" si="2"/>
        <v>0</v>
      </c>
      <c r="Z46" s="191" t="s">
        <v>327</v>
      </c>
      <c r="AA46" s="90" t="s">
        <v>328</v>
      </c>
      <c r="AB46" s="192" t="s">
        <v>329</v>
      </c>
    </row>
    <row r="47" spans="2:28" x14ac:dyDescent="0.3">
      <c r="B47" s="186" t="s">
        <v>220</v>
      </c>
      <c r="C47" s="186" t="s">
        <v>536</v>
      </c>
      <c r="D47" s="186" t="s">
        <v>637</v>
      </c>
      <c r="E47" s="186" t="s">
        <v>638</v>
      </c>
      <c r="F47" s="186" t="s">
        <v>716</v>
      </c>
      <c r="G47" s="186">
        <v>8100065</v>
      </c>
      <c r="H47" s="186">
        <v>20000</v>
      </c>
      <c r="I47" s="213">
        <v>0.4</v>
      </c>
      <c r="J47" s="214">
        <v>0.3</v>
      </c>
      <c r="K47" s="215">
        <v>0.25</v>
      </c>
      <c r="L47" s="216">
        <v>0.05</v>
      </c>
      <c r="M47" s="217">
        <v>0</v>
      </c>
      <c r="N47" s="214">
        <v>0</v>
      </c>
      <c r="O47" s="214">
        <v>0</v>
      </c>
      <c r="P47" s="214">
        <v>0</v>
      </c>
      <c r="Q47" s="214">
        <v>0</v>
      </c>
      <c r="R47" s="215">
        <v>0</v>
      </c>
      <c r="S47" s="214">
        <v>0</v>
      </c>
      <c r="T47" s="215">
        <v>0</v>
      </c>
      <c r="U47" s="213">
        <v>0</v>
      </c>
      <c r="V47" s="214">
        <v>0</v>
      </c>
      <c r="W47" s="214">
        <v>0</v>
      </c>
      <c r="X47" s="216">
        <v>0</v>
      </c>
      <c r="Y47" s="218">
        <f t="shared" si="2"/>
        <v>0</v>
      </c>
      <c r="Z47" s="191" t="s">
        <v>330</v>
      </c>
      <c r="AA47" s="90" t="s">
        <v>331</v>
      </c>
      <c r="AB47" s="192" t="s">
        <v>332</v>
      </c>
    </row>
    <row r="48" spans="2:28" ht="12.75" thickBot="1" x14ac:dyDescent="0.35">
      <c r="B48" s="188" t="s">
        <v>221</v>
      </c>
      <c r="C48" s="188" t="s">
        <v>537</v>
      </c>
      <c r="D48" s="188" t="s">
        <v>639</v>
      </c>
      <c r="E48" s="188" t="s">
        <v>640</v>
      </c>
      <c r="F48" s="188" t="s">
        <v>717</v>
      </c>
      <c r="G48" s="188">
        <v>8100066</v>
      </c>
      <c r="H48" s="188">
        <v>20000</v>
      </c>
      <c r="I48" s="225">
        <v>0.4</v>
      </c>
      <c r="J48" s="226">
        <v>0.3</v>
      </c>
      <c r="K48" s="227">
        <v>0.25</v>
      </c>
      <c r="L48" s="228">
        <v>0.05</v>
      </c>
      <c r="M48" s="229">
        <v>0</v>
      </c>
      <c r="N48" s="226">
        <v>0</v>
      </c>
      <c r="O48" s="226">
        <v>0</v>
      </c>
      <c r="P48" s="226">
        <v>0</v>
      </c>
      <c r="Q48" s="226">
        <v>0</v>
      </c>
      <c r="R48" s="227">
        <v>0</v>
      </c>
      <c r="S48" s="226">
        <v>0</v>
      </c>
      <c r="T48" s="227">
        <v>0</v>
      </c>
      <c r="U48" s="225">
        <v>0</v>
      </c>
      <c r="V48" s="226">
        <v>0</v>
      </c>
      <c r="W48" s="226">
        <v>0</v>
      </c>
      <c r="X48" s="228">
        <v>0</v>
      </c>
      <c r="Y48" s="230">
        <f t="shared" si="2"/>
        <v>0</v>
      </c>
      <c r="Z48" s="193" t="s">
        <v>333</v>
      </c>
      <c r="AA48" s="194" t="s">
        <v>334</v>
      </c>
      <c r="AB48" s="195" t="s">
        <v>335</v>
      </c>
    </row>
    <row r="49" spans="2:28" x14ac:dyDescent="0.3">
      <c r="B49" s="185" t="s">
        <v>222</v>
      </c>
      <c r="C49" s="185" t="s">
        <v>538</v>
      </c>
      <c r="D49" s="185" t="s">
        <v>641</v>
      </c>
      <c r="E49" s="185" t="s">
        <v>642</v>
      </c>
      <c r="F49" s="185" t="s">
        <v>718</v>
      </c>
      <c r="G49" s="185">
        <v>8100067</v>
      </c>
      <c r="H49" s="185">
        <v>20000</v>
      </c>
      <c r="I49" s="204">
        <v>1</v>
      </c>
      <c r="J49" s="205">
        <v>0</v>
      </c>
      <c r="K49" s="206">
        <v>0</v>
      </c>
      <c r="L49" s="207">
        <v>0</v>
      </c>
      <c r="M49" s="208">
        <v>0</v>
      </c>
      <c r="N49" s="205">
        <v>0</v>
      </c>
      <c r="O49" s="205">
        <v>0</v>
      </c>
      <c r="P49" s="205">
        <v>0</v>
      </c>
      <c r="Q49" s="205">
        <v>0</v>
      </c>
      <c r="R49" s="206">
        <v>0</v>
      </c>
      <c r="S49" s="205">
        <v>0</v>
      </c>
      <c r="T49" s="206">
        <v>0</v>
      </c>
      <c r="U49" s="204">
        <v>0</v>
      </c>
      <c r="V49" s="205">
        <v>0</v>
      </c>
      <c r="W49" s="205">
        <v>0</v>
      </c>
      <c r="X49" s="207">
        <v>0</v>
      </c>
      <c r="Y49" s="209">
        <f t="shared" si="2"/>
        <v>0</v>
      </c>
      <c r="Z49" s="245"/>
      <c r="AA49" s="246"/>
      <c r="AB49" s="247"/>
    </row>
    <row r="50" spans="2:28" x14ac:dyDescent="0.3">
      <c r="B50" s="186" t="s">
        <v>170</v>
      </c>
      <c r="C50" s="186" t="s">
        <v>539</v>
      </c>
      <c r="D50" s="186" t="s">
        <v>643</v>
      </c>
      <c r="E50" s="186" t="s">
        <v>644</v>
      </c>
      <c r="F50" s="186" t="s">
        <v>719</v>
      </c>
      <c r="G50" s="186">
        <v>8100068</v>
      </c>
      <c r="H50" s="186">
        <v>20000</v>
      </c>
      <c r="I50" s="213">
        <v>1</v>
      </c>
      <c r="J50" s="214">
        <v>0</v>
      </c>
      <c r="K50" s="215">
        <v>0</v>
      </c>
      <c r="L50" s="216">
        <v>0</v>
      </c>
      <c r="M50" s="217">
        <v>0</v>
      </c>
      <c r="N50" s="214">
        <v>0</v>
      </c>
      <c r="O50" s="214">
        <v>0</v>
      </c>
      <c r="P50" s="214">
        <v>0</v>
      </c>
      <c r="Q50" s="214">
        <v>0</v>
      </c>
      <c r="R50" s="215">
        <v>0</v>
      </c>
      <c r="S50" s="214">
        <v>0</v>
      </c>
      <c r="T50" s="215">
        <v>0</v>
      </c>
      <c r="U50" s="213">
        <v>0</v>
      </c>
      <c r="V50" s="214">
        <v>0</v>
      </c>
      <c r="W50" s="214">
        <v>0</v>
      </c>
      <c r="X50" s="216">
        <v>0</v>
      </c>
      <c r="Y50" s="218">
        <f t="shared" si="2"/>
        <v>0</v>
      </c>
      <c r="Z50" s="248"/>
      <c r="AA50" s="249"/>
      <c r="AB50" s="250"/>
    </row>
    <row r="51" spans="2:28" x14ac:dyDescent="0.3">
      <c r="B51" s="186" t="s">
        <v>171</v>
      </c>
      <c r="C51" s="186" t="s">
        <v>540</v>
      </c>
      <c r="D51" s="186" t="s">
        <v>645</v>
      </c>
      <c r="E51" s="186" t="s">
        <v>646</v>
      </c>
      <c r="F51" s="186" t="s">
        <v>720</v>
      </c>
      <c r="G51" s="186">
        <v>8100069</v>
      </c>
      <c r="H51" s="186">
        <v>20000</v>
      </c>
      <c r="I51" s="213">
        <v>1</v>
      </c>
      <c r="J51" s="214">
        <v>0</v>
      </c>
      <c r="K51" s="215">
        <v>0</v>
      </c>
      <c r="L51" s="216">
        <v>0</v>
      </c>
      <c r="M51" s="217">
        <v>0</v>
      </c>
      <c r="N51" s="214">
        <v>0</v>
      </c>
      <c r="O51" s="214">
        <v>0</v>
      </c>
      <c r="P51" s="214">
        <v>0</v>
      </c>
      <c r="Q51" s="214">
        <v>0</v>
      </c>
      <c r="R51" s="215">
        <v>0</v>
      </c>
      <c r="S51" s="214">
        <v>0</v>
      </c>
      <c r="T51" s="215">
        <v>0</v>
      </c>
      <c r="U51" s="213">
        <v>0</v>
      </c>
      <c r="V51" s="214">
        <v>0</v>
      </c>
      <c r="W51" s="214">
        <v>0</v>
      </c>
      <c r="X51" s="216">
        <v>0</v>
      </c>
      <c r="Y51" s="218">
        <f t="shared" si="2"/>
        <v>0</v>
      </c>
      <c r="Z51" s="248"/>
      <c r="AA51" s="249"/>
      <c r="AB51" s="250"/>
    </row>
    <row r="52" spans="2:28" x14ac:dyDescent="0.3">
      <c r="B52" s="186" t="s">
        <v>172</v>
      </c>
      <c r="C52" s="186" t="s">
        <v>541</v>
      </c>
      <c r="D52" s="186" t="s">
        <v>647</v>
      </c>
      <c r="E52" s="186" t="s">
        <v>648</v>
      </c>
      <c r="F52" s="186" t="s">
        <v>721</v>
      </c>
      <c r="G52" s="186">
        <v>8100070</v>
      </c>
      <c r="H52" s="186">
        <v>20000</v>
      </c>
      <c r="I52" s="213">
        <v>1</v>
      </c>
      <c r="J52" s="214">
        <v>0</v>
      </c>
      <c r="K52" s="215">
        <v>0</v>
      </c>
      <c r="L52" s="216">
        <v>0</v>
      </c>
      <c r="M52" s="217">
        <v>0</v>
      </c>
      <c r="N52" s="214">
        <v>0</v>
      </c>
      <c r="O52" s="214">
        <v>0</v>
      </c>
      <c r="P52" s="214">
        <v>0</v>
      </c>
      <c r="Q52" s="214">
        <v>0</v>
      </c>
      <c r="R52" s="215">
        <v>0</v>
      </c>
      <c r="S52" s="214">
        <v>0</v>
      </c>
      <c r="T52" s="215">
        <v>0</v>
      </c>
      <c r="U52" s="213">
        <v>0</v>
      </c>
      <c r="V52" s="214">
        <v>0</v>
      </c>
      <c r="W52" s="214">
        <v>0</v>
      </c>
      <c r="X52" s="216">
        <v>0</v>
      </c>
      <c r="Y52" s="218">
        <f t="shared" si="2"/>
        <v>0</v>
      </c>
      <c r="Z52" s="248"/>
      <c r="AA52" s="249"/>
      <c r="AB52" s="250"/>
    </row>
    <row r="53" spans="2:28" x14ac:dyDescent="0.3">
      <c r="B53" s="186" t="s">
        <v>173</v>
      </c>
      <c r="C53" s="186" t="s">
        <v>542</v>
      </c>
      <c r="D53" s="186" t="s">
        <v>649</v>
      </c>
      <c r="E53" s="186" t="s">
        <v>650</v>
      </c>
      <c r="F53" s="186" t="s">
        <v>722</v>
      </c>
      <c r="G53" s="186">
        <v>8100071</v>
      </c>
      <c r="H53" s="186">
        <v>20000</v>
      </c>
      <c r="I53" s="213">
        <v>1</v>
      </c>
      <c r="J53" s="214">
        <v>0</v>
      </c>
      <c r="K53" s="215">
        <v>0</v>
      </c>
      <c r="L53" s="216">
        <v>0</v>
      </c>
      <c r="M53" s="217">
        <v>0</v>
      </c>
      <c r="N53" s="214">
        <v>0</v>
      </c>
      <c r="O53" s="214">
        <v>0</v>
      </c>
      <c r="P53" s="214">
        <v>0</v>
      </c>
      <c r="Q53" s="214">
        <v>0</v>
      </c>
      <c r="R53" s="215">
        <v>0</v>
      </c>
      <c r="S53" s="214">
        <v>0</v>
      </c>
      <c r="T53" s="215">
        <v>0</v>
      </c>
      <c r="U53" s="213">
        <v>0</v>
      </c>
      <c r="V53" s="214">
        <v>0</v>
      </c>
      <c r="W53" s="214">
        <v>0</v>
      </c>
      <c r="X53" s="216">
        <v>0</v>
      </c>
      <c r="Y53" s="218">
        <f t="shared" si="2"/>
        <v>0</v>
      </c>
      <c r="Z53" s="248"/>
      <c r="AA53" s="249"/>
      <c r="AB53" s="250"/>
    </row>
    <row r="54" spans="2:28" x14ac:dyDescent="0.3">
      <c r="B54" s="186" t="s">
        <v>174</v>
      </c>
      <c r="C54" s="186" t="s">
        <v>543</v>
      </c>
      <c r="D54" s="186" t="s">
        <v>651</v>
      </c>
      <c r="E54" s="186" t="s">
        <v>652</v>
      </c>
      <c r="F54" s="186" t="s">
        <v>723</v>
      </c>
      <c r="G54" s="186">
        <v>8100072</v>
      </c>
      <c r="H54" s="186">
        <v>20000</v>
      </c>
      <c r="I54" s="213">
        <v>1</v>
      </c>
      <c r="J54" s="214">
        <v>0</v>
      </c>
      <c r="K54" s="215">
        <v>0</v>
      </c>
      <c r="L54" s="216">
        <v>0</v>
      </c>
      <c r="M54" s="217">
        <v>0</v>
      </c>
      <c r="N54" s="214">
        <v>0</v>
      </c>
      <c r="O54" s="214">
        <v>0</v>
      </c>
      <c r="P54" s="214">
        <v>0</v>
      </c>
      <c r="Q54" s="214">
        <v>0</v>
      </c>
      <c r="R54" s="215">
        <v>0</v>
      </c>
      <c r="S54" s="214">
        <v>0</v>
      </c>
      <c r="T54" s="215">
        <v>0</v>
      </c>
      <c r="U54" s="213">
        <v>0</v>
      </c>
      <c r="V54" s="214">
        <v>0</v>
      </c>
      <c r="W54" s="214">
        <v>0</v>
      </c>
      <c r="X54" s="216">
        <v>0</v>
      </c>
      <c r="Y54" s="218">
        <f t="shared" si="2"/>
        <v>0</v>
      </c>
      <c r="Z54" s="248"/>
      <c r="AA54" s="249"/>
      <c r="AB54" s="250"/>
    </row>
    <row r="55" spans="2:28" x14ac:dyDescent="0.3">
      <c r="B55" s="186" t="s">
        <v>175</v>
      </c>
      <c r="C55" s="186" t="s">
        <v>544</v>
      </c>
      <c r="D55" s="186" t="s">
        <v>653</v>
      </c>
      <c r="E55" s="186" t="s">
        <v>654</v>
      </c>
      <c r="F55" s="186" t="s">
        <v>724</v>
      </c>
      <c r="G55" s="186">
        <v>8100073</v>
      </c>
      <c r="H55" s="186">
        <v>20000</v>
      </c>
      <c r="I55" s="213">
        <v>1</v>
      </c>
      <c r="J55" s="214">
        <v>0</v>
      </c>
      <c r="K55" s="215">
        <v>0</v>
      </c>
      <c r="L55" s="216">
        <v>0</v>
      </c>
      <c r="M55" s="217">
        <v>0</v>
      </c>
      <c r="N55" s="214">
        <v>0</v>
      </c>
      <c r="O55" s="214">
        <v>0</v>
      </c>
      <c r="P55" s="214">
        <v>0</v>
      </c>
      <c r="Q55" s="214">
        <v>0</v>
      </c>
      <c r="R55" s="215">
        <v>0</v>
      </c>
      <c r="S55" s="214">
        <v>0</v>
      </c>
      <c r="T55" s="215">
        <v>0</v>
      </c>
      <c r="U55" s="213">
        <v>0</v>
      </c>
      <c r="V55" s="214">
        <v>0</v>
      </c>
      <c r="W55" s="214">
        <v>0</v>
      </c>
      <c r="X55" s="216">
        <v>0</v>
      </c>
      <c r="Y55" s="218">
        <f t="shared" si="2"/>
        <v>0</v>
      </c>
      <c r="Z55" s="248"/>
      <c r="AA55" s="249"/>
      <c r="AB55" s="250"/>
    </row>
    <row r="56" spans="2:28" x14ac:dyDescent="0.3">
      <c r="B56" s="186" t="s">
        <v>176</v>
      </c>
      <c r="C56" s="186" t="s">
        <v>545</v>
      </c>
      <c r="D56" s="186" t="s">
        <v>655</v>
      </c>
      <c r="E56" s="186" t="s">
        <v>656</v>
      </c>
      <c r="F56" s="186" t="s">
        <v>725</v>
      </c>
      <c r="G56" s="186">
        <v>8100074</v>
      </c>
      <c r="H56" s="186">
        <v>20000</v>
      </c>
      <c r="I56" s="213">
        <v>1</v>
      </c>
      <c r="J56" s="214">
        <v>0</v>
      </c>
      <c r="K56" s="215">
        <v>0</v>
      </c>
      <c r="L56" s="216">
        <v>0</v>
      </c>
      <c r="M56" s="217">
        <v>0</v>
      </c>
      <c r="N56" s="214">
        <v>0</v>
      </c>
      <c r="O56" s="214">
        <v>0</v>
      </c>
      <c r="P56" s="214">
        <v>0</v>
      </c>
      <c r="Q56" s="214">
        <v>0</v>
      </c>
      <c r="R56" s="215">
        <v>0</v>
      </c>
      <c r="S56" s="214">
        <v>0</v>
      </c>
      <c r="T56" s="215">
        <v>0</v>
      </c>
      <c r="U56" s="213">
        <v>0</v>
      </c>
      <c r="V56" s="214">
        <v>0</v>
      </c>
      <c r="W56" s="214">
        <v>0</v>
      </c>
      <c r="X56" s="216">
        <v>0</v>
      </c>
      <c r="Y56" s="218">
        <f t="shared" si="2"/>
        <v>0</v>
      </c>
      <c r="Z56" s="248"/>
      <c r="AA56" s="249"/>
      <c r="AB56" s="250"/>
    </row>
    <row r="57" spans="2:28" x14ac:dyDescent="0.3">
      <c r="B57" s="186" t="s">
        <v>177</v>
      </c>
      <c r="C57" s="186" t="s">
        <v>546</v>
      </c>
      <c r="D57" s="186" t="s">
        <v>657</v>
      </c>
      <c r="E57" s="186" t="s">
        <v>658</v>
      </c>
      <c r="F57" s="186" t="s">
        <v>726</v>
      </c>
      <c r="G57" s="186">
        <v>8100075</v>
      </c>
      <c r="H57" s="186">
        <v>20000</v>
      </c>
      <c r="I57" s="213">
        <v>1</v>
      </c>
      <c r="J57" s="214">
        <v>0</v>
      </c>
      <c r="K57" s="215">
        <v>0</v>
      </c>
      <c r="L57" s="216">
        <v>0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5">
        <v>0</v>
      </c>
      <c r="S57" s="214">
        <v>0</v>
      </c>
      <c r="T57" s="215">
        <v>0</v>
      </c>
      <c r="U57" s="213">
        <v>0</v>
      </c>
      <c r="V57" s="214">
        <v>0</v>
      </c>
      <c r="W57" s="214">
        <v>0</v>
      </c>
      <c r="X57" s="216">
        <v>0</v>
      </c>
      <c r="Y57" s="218">
        <f t="shared" si="2"/>
        <v>0</v>
      </c>
      <c r="Z57" s="248"/>
      <c r="AA57" s="249"/>
      <c r="AB57" s="250"/>
    </row>
    <row r="58" spans="2:28" x14ac:dyDescent="0.3">
      <c r="B58" s="186" t="s">
        <v>178</v>
      </c>
      <c r="C58" s="186" t="s">
        <v>547</v>
      </c>
      <c r="D58" s="186" t="s">
        <v>659</v>
      </c>
      <c r="E58" s="186" t="s">
        <v>660</v>
      </c>
      <c r="F58" s="186" t="s">
        <v>727</v>
      </c>
      <c r="G58" s="186">
        <v>8100076</v>
      </c>
      <c r="H58" s="186">
        <v>20000</v>
      </c>
      <c r="I58" s="213">
        <v>1</v>
      </c>
      <c r="J58" s="214">
        <v>0</v>
      </c>
      <c r="K58" s="215">
        <v>0</v>
      </c>
      <c r="L58" s="216">
        <v>0</v>
      </c>
      <c r="M58" s="217">
        <v>0</v>
      </c>
      <c r="N58" s="214">
        <v>0</v>
      </c>
      <c r="O58" s="214">
        <v>0</v>
      </c>
      <c r="P58" s="214">
        <v>0</v>
      </c>
      <c r="Q58" s="214">
        <v>0</v>
      </c>
      <c r="R58" s="215">
        <v>0</v>
      </c>
      <c r="S58" s="214">
        <v>0</v>
      </c>
      <c r="T58" s="215">
        <v>0</v>
      </c>
      <c r="U58" s="213">
        <v>0</v>
      </c>
      <c r="V58" s="214">
        <v>0</v>
      </c>
      <c r="W58" s="214">
        <v>0</v>
      </c>
      <c r="X58" s="216">
        <v>0</v>
      </c>
      <c r="Y58" s="218">
        <f t="shared" si="2"/>
        <v>0</v>
      </c>
      <c r="Z58" s="248"/>
      <c r="AA58" s="249"/>
      <c r="AB58" s="250"/>
    </row>
    <row r="59" spans="2:28" x14ac:dyDescent="0.3">
      <c r="B59" s="186" t="s">
        <v>179</v>
      </c>
      <c r="C59" s="186" t="s">
        <v>548</v>
      </c>
      <c r="D59" s="186" t="s">
        <v>661</v>
      </c>
      <c r="E59" s="186" t="s">
        <v>662</v>
      </c>
      <c r="F59" s="186" t="s">
        <v>728</v>
      </c>
      <c r="G59" s="186">
        <v>8100077</v>
      </c>
      <c r="H59" s="186">
        <v>20000</v>
      </c>
      <c r="I59" s="213">
        <v>1</v>
      </c>
      <c r="J59" s="214">
        <v>0</v>
      </c>
      <c r="K59" s="215">
        <v>0</v>
      </c>
      <c r="L59" s="216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5">
        <v>0</v>
      </c>
      <c r="S59" s="214">
        <v>0</v>
      </c>
      <c r="T59" s="215">
        <v>0</v>
      </c>
      <c r="U59" s="213">
        <v>0</v>
      </c>
      <c r="V59" s="214">
        <v>0</v>
      </c>
      <c r="W59" s="214">
        <v>0</v>
      </c>
      <c r="X59" s="216">
        <v>0</v>
      </c>
      <c r="Y59" s="218">
        <f t="shared" si="2"/>
        <v>0</v>
      </c>
      <c r="Z59" s="248"/>
      <c r="AA59" s="249"/>
      <c r="AB59" s="250"/>
    </row>
    <row r="60" spans="2:28" x14ac:dyDescent="0.3">
      <c r="B60" s="186" t="s">
        <v>180</v>
      </c>
      <c r="C60" s="186" t="s">
        <v>549</v>
      </c>
      <c r="D60" s="186" t="s">
        <v>663</v>
      </c>
      <c r="E60" s="186" t="s">
        <v>664</v>
      </c>
      <c r="F60" s="186" t="s">
        <v>729</v>
      </c>
      <c r="G60" s="186">
        <v>8100078</v>
      </c>
      <c r="H60" s="186">
        <v>20000</v>
      </c>
      <c r="I60" s="213">
        <v>1</v>
      </c>
      <c r="J60" s="214">
        <v>0</v>
      </c>
      <c r="K60" s="215">
        <v>0</v>
      </c>
      <c r="L60" s="216">
        <v>0</v>
      </c>
      <c r="M60" s="217">
        <v>0</v>
      </c>
      <c r="N60" s="214">
        <v>0</v>
      </c>
      <c r="O60" s="214">
        <v>0</v>
      </c>
      <c r="P60" s="214">
        <v>0</v>
      </c>
      <c r="Q60" s="214">
        <v>0</v>
      </c>
      <c r="R60" s="215">
        <v>0</v>
      </c>
      <c r="S60" s="214">
        <v>0</v>
      </c>
      <c r="T60" s="215">
        <v>0</v>
      </c>
      <c r="U60" s="213">
        <v>0</v>
      </c>
      <c r="V60" s="214">
        <v>0</v>
      </c>
      <c r="W60" s="214">
        <v>0</v>
      </c>
      <c r="X60" s="216">
        <v>0</v>
      </c>
      <c r="Y60" s="218">
        <f t="shared" si="2"/>
        <v>0</v>
      </c>
      <c r="Z60" s="248"/>
      <c r="AA60" s="249"/>
      <c r="AB60" s="250"/>
    </row>
    <row r="61" spans="2:28" x14ac:dyDescent="0.3">
      <c r="B61" s="186" t="s">
        <v>181</v>
      </c>
      <c r="C61" s="186" t="s">
        <v>550</v>
      </c>
      <c r="D61" s="186" t="s">
        <v>665</v>
      </c>
      <c r="E61" s="186" t="s">
        <v>666</v>
      </c>
      <c r="F61" s="186" t="s">
        <v>730</v>
      </c>
      <c r="G61" s="186">
        <v>8100079</v>
      </c>
      <c r="H61" s="186">
        <v>20000</v>
      </c>
      <c r="I61" s="213">
        <v>1</v>
      </c>
      <c r="J61" s="214">
        <v>0</v>
      </c>
      <c r="K61" s="215">
        <v>0</v>
      </c>
      <c r="L61" s="216">
        <v>0</v>
      </c>
      <c r="M61" s="217">
        <v>0</v>
      </c>
      <c r="N61" s="214">
        <v>0</v>
      </c>
      <c r="O61" s="214">
        <v>0</v>
      </c>
      <c r="P61" s="214">
        <v>0</v>
      </c>
      <c r="Q61" s="214">
        <v>0</v>
      </c>
      <c r="R61" s="215">
        <v>0</v>
      </c>
      <c r="S61" s="214">
        <v>0</v>
      </c>
      <c r="T61" s="215">
        <v>0</v>
      </c>
      <c r="U61" s="213">
        <v>0</v>
      </c>
      <c r="V61" s="214">
        <v>0</v>
      </c>
      <c r="W61" s="214">
        <v>0</v>
      </c>
      <c r="X61" s="216">
        <v>0</v>
      </c>
      <c r="Y61" s="218">
        <f t="shared" si="2"/>
        <v>0</v>
      </c>
      <c r="Z61" s="248"/>
      <c r="AA61" s="249"/>
      <c r="AB61" s="250"/>
    </row>
    <row r="62" spans="2:28" x14ac:dyDescent="0.3">
      <c r="B62" s="186" t="s">
        <v>182</v>
      </c>
      <c r="C62" s="186" t="s">
        <v>551</v>
      </c>
      <c r="D62" s="186" t="s">
        <v>667</v>
      </c>
      <c r="E62" s="186" t="s">
        <v>668</v>
      </c>
      <c r="F62" s="186" t="s">
        <v>731</v>
      </c>
      <c r="G62" s="186">
        <v>8100080</v>
      </c>
      <c r="H62" s="186">
        <v>20000</v>
      </c>
      <c r="I62" s="213">
        <v>1</v>
      </c>
      <c r="J62" s="214">
        <v>0</v>
      </c>
      <c r="K62" s="215">
        <v>0</v>
      </c>
      <c r="L62" s="216">
        <v>0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5">
        <v>0</v>
      </c>
      <c r="S62" s="214">
        <v>0</v>
      </c>
      <c r="T62" s="215">
        <v>0</v>
      </c>
      <c r="U62" s="213">
        <v>0</v>
      </c>
      <c r="V62" s="214">
        <v>0</v>
      </c>
      <c r="W62" s="214">
        <v>0</v>
      </c>
      <c r="X62" s="216">
        <v>0</v>
      </c>
      <c r="Y62" s="218">
        <f t="shared" si="2"/>
        <v>0</v>
      </c>
      <c r="Z62" s="248"/>
      <c r="AA62" s="249"/>
      <c r="AB62" s="250"/>
    </row>
    <row r="63" spans="2:28" x14ac:dyDescent="0.3">
      <c r="B63" s="186" t="s">
        <v>183</v>
      </c>
      <c r="C63" s="186" t="s">
        <v>552</v>
      </c>
      <c r="D63" s="186" t="s">
        <v>669</v>
      </c>
      <c r="E63" s="186" t="s">
        <v>670</v>
      </c>
      <c r="F63" s="186" t="s">
        <v>732</v>
      </c>
      <c r="G63" s="186">
        <v>8100081</v>
      </c>
      <c r="H63" s="186">
        <v>20000</v>
      </c>
      <c r="I63" s="213">
        <v>1</v>
      </c>
      <c r="J63" s="214">
        <v>0</v>
      </c>
      <c r="K63" s="215">
        <v>0</v>
      </c>
      <c r="L63" s="216">
        <v>0</v>
      </c>
      <c r="M63" s="217">
        <v>0</v>
      </c>
      <c r="N63" s="214">
        <v>0</v>
      </c>
      <c r="O63" s="214">
        <v>0</v>
      </c>
      <c r="P63" s="214">
        <v>0</v>
      </c>
      <c r="Q63" s="214">
        <v>0</v>
      </c>
      <c r="R63" s="215">
        <v>0</v>
      </c>
      <c r="S63" s="214">
        <v>0</v>
      </c>
      <c r="T63" s="215">
        <v>0</v>
      </c>
      <c r="U63" s="213">
        <v>0</v>
      </c>
      <c r="V63" s="214">
        <v>0</v>
      </c>
      <c r="W63" s="214">
        <v>0</v>
      </c>
      <c r="X63" s="216">
        <v>0</v>
      </c>
      <c r="Y63" s="218">
        <f t="shared" si="2"/>
        <v>0</v>
      </c>
      <c r="Z63" s="248"/>
      <c r="AA63" s="249"/>
      <c r="AB63" s="250"/>
    </row>
    <row r="64" spans="2:28" x14ac:dyDescent="0.3">
      <c r="B64" s="186" t="s">
        <v>184</v>
      </c>
      <c r="C64" s="186" t="s">
        <v>553</v>
      </c>
      <c r="D64" s="186" t="s">
        <v>671</v>
      </c>
      <c r="E64" s="186" t="s">
        <v>672</v>
      </c>
      <c r="F64" s="186" t="s">
        <v>733</v>
      </c>
      <c r="G64" s="186">
        <v>8100082</v>
      </c>
      <c r="H64" s="186">
        <v>20000</v>
      </c>
      <c r="I64" s="213">
        <v>1</v>
      </c>
      <c r="J64" s="214">
        <v>0</v>
      </c>
      <c r="K64" s="215">
        <v>0</v>
      </c>
      <c r="L64" s="216">
        <v>0</v>
      </c>
      <c r="M64" s="217">
        <v>0</v>
      </c>
      <c r="N64" s="214">
        <v>0</v>
      </c>
      <c r="O64" s="214">
        <v>0</v>
      </c>
      <c r="P64" s="214">
        <v>0</v>
      </c>
      <c r="Q64" s="214">
        <v>0</v>
      </c>
      <c r="R64" s="215">
        <v>0</v>
      </c>
      <c r="S64" s="214">
        <v>0</v>
      </c>
      <c r="T64" s="215">
        <v>0</v>
      </c>
      <c r="U64" s="213">
        <v>0</v>
      </c>
      <c r="V64" s="214">
        <v>0</v>
      </c>
      <c r="W64" s="214">
        <v>0</v>
      </c>
      <c r="X64" s="216">
        <v>0</v>
      </c>
      <c r="Y64" s="218">
        <f t="shared" si="2"/>
        <v>0</v>
      </c>
      <c r="Z64" s="248"/>
      <c r="AA64" s="249"/>
      <c r="AB64" s="250"/>
    </row>
    <row r="65" spans="2:28" ht="12.75" thickBot="1" x14ac:dyDescent="0.35">
      <c r="B65" s="188" t="s">
        <v>185</v>
      </c>
      <c r="C65" s="188" t="s">
        <v>554</v>
      </c>
      <c r="D65" s="188" t="s">
        <v>673</v>
      </c>
      <c r="E65" s="188" t="s">
        <v>674</v>
      </c>
      <c r="F65" s="188" t="s">
        <v>734</v>
      </c>
      <c r="G65" s="188">
        <v>8100083</v>
      </c>
      <c r="H65" s="188">
        <v>20000</v>
      </c>
      <c r="I65" s="225">
        <v>1</v>
      </c>
      <c r="J65" s="226">
        <v>0</v>
      </c>
      <c r="K65" s="227">
        <v>0</v>
      </c>
      <c r="L65" s="228">
        <v>0</v>
      </c>
      <c r="M65" s="229">
        <v>0</v>
      </c>
      <c r="N65" s="226">
        <v>0</v>
      </c>
      <c r="O65" s="226">
        <v>0</v>
      </c>
      <c r="P65" s="226">
        <v>0</v>
      </c>
      <c r="Q65" s="226">
        <v>0</v>
      </c>
      <c r="R65" s="227">
        <v>0</v>
      </c>
      <c r="S65" s="226">
        <v>0</v>
      </c>
      <c r="T65" s="227">
        <v>0</v>
      </c>
      <c r="U65" s="225">
        <v>0</v>
      </c>
      <c r="V65" s="226">
        <v>0</v>
      </c>
      <c r="W65" s="226">
        <v>0</v>
      </c>
      <c r="X65" s="228">
        <v>0</v>
      </c>
      <c r="Y65" s="230">
        <f t="shared" si="2"/>
        <v>0</v>
      </c>
      <c r="Z65" s="256"/>
      <c r="AA65" s="257"/>
      <c r="AB65" s="255"/>
    </row>
    <row r="67" spans="2:28" ht="12.75" thickBot="1" x14ac:dyDescent="0.35"/>
    <row r="68" spans="2:28" ht="12.75" thickBot="1" x14ac:dyDescent="0.35">
      <c r="B68" s="199" t="s">
        <v>35</v>
      </c>
      <c r="C68" s="199" t="s">
        <v>735</v>
      </c>
      <c r="D68" s="199" t="s">
        <v>736</v>
      </c>
      <c r="E68" s="199" t="s">
        <v>739</v>
      </c>
      <c r="F68" s="199" t="s">
        <v>738</v>
      </c>
      <c r="G68" s="199" t="s">
        <v>490</v>
      </c>
      <c r="H68" s="365" t="s">
        <v>491</v>
      </c>
      <c r="I68" s="179" t="s">
        <v>230</v>
      </c>
      <c r="J68" s="180" t="s">
        <v>238</v>
      </c>
      <c r="K68" s="181" t="s">
        <v>239</v>
      </c>
      <c r="L68" s="181" t="s">
        <v>241</v>
      </c>
      <c r="M68" s="182" t="s">
        <v>233</v>
      </c>
      <c r="N68" s="183" t="s">
        <v>234</v>
      </c>
      <c r="O68" s="183" t="s">
        <v>110</v>
      </c>
      <c r="P68" s="183" t="s">
        <v>479</v>
      </c>
      <c r="Q68" s="183" t="s">
        <v>232</v>
      </c>
      <c r="R68" s="183" t="s">
        <v>231</v>
      </c>
      <c r="S68" s="183" t="s">
        <v>1</v>
      </c>
      <c r="T68" s="184" t="s">
        <v>139</v>
      </c>
      <c r="U68" s="179" t="s">
        <v>225</v>
      </c>
      <c r="V68" s="180" t="s">
        <v>226</v>
      </c>
      <c r="W68" s="180" t="s">
        <v>227</v>
      </c>
      <c r="X68" s="181" t="s">
        <v>228</v>
      </c>
      <c r="Y68" s="190" t="s">
        <v>229</v>
      </c>
      <c r="Z68" s="196" t="s">
        <v>237</v>
      </c>
      <c r="AA68" s="197" t="s">
        <v>239</v>
      </c>
      <c r="AB68" s="198" t="s">
        <v>240</v>
      </c>
    </row>
    <row r="69" spans="2:28" x14ac:dyDescent="0.3">
      <c r="B69" s="185" t="s">
        <v>478</v>
      </c>
      <c r="C69" s="185" t="s">
        <v>495</v>
      </c>
      <c r="D69" s="185" t="s">
        <v>555</v>
      </c>
      <c r="E69" s="185" t="s">
        <v>556</v>
      </c>
      <c r="F69" s="185" t="s">
        <v>675</v>
      </c>
      <c r="G69" s="185">
        <v>8100001</v>
      </c>
      <c r="H69" s="185">
        <v>15000</v>
      </c>
      <c r="I69" s="204"/>
      <c r="J69" s="205"/>
      <c r="K69" s="206"/>
      <c r="L69" s="206"/>
      <c r="M69" s="214"/>
      <c r="N69" s="214"/>
      <c r="O69" s="214"/>
      <c r="P69" s="214"/>
      <c r="Q69" s="214"/>
      <c r="R69" s="214"/>
      <c r="S69" s="282">
        <v>0.3</v>
      </c>
      <c r="T69" s="283">
        <v>0.4</v>
      </c>
      <c r="U69" s="412">
        <v>0.18</v>
      </c>
      <c r="V69" s="412"/>
      <c r="W69" s="278">
        <v>0.04</v>
      </c>
      <c r="X69" s="284">
        <v>0.02</v>
      </c>
      <c r="Y69" s="214">
        <f t="shared" ref="Y69:Y76" si="3">1-SUM(I69:X69)</f>
        <v>6.0000000000000053E-2</v>
      </c>
      <c r="Z69" s="279"/>
      <c r="AA69" s="246"/>
      <c r="AB69" s="247"/>
    </row>
    <row r="70" spans="2:28" x14ac:dyDescent="0.3">
      <c r="B70" s="187" t="s">
        <v>224</v>
      </c>
      <c r="C70" s="186" t="s">
        <v>495</v>
      </c>
      <c r="D70" s="186" t="s">
        <v>555</v>
      </c>
      <c r="E70" s="186" t="s">
        <v>556</v>
      </c>
      <c r="F70" s="186" t="s">
        <v>675</v>
      </c>
      <c r="G70" s="186">
        <v>8100001</v>
      </c>
      <c r="H70" s="186">
        <v>15000</v>
      </c>
      <c r="I70" s="219"/>
      <c r="J70" s="220"/>
      <c r="K70" s="222"/>
      <c r="L70" s="222"/>
      <c r="M70" s="220"/>
      <c r="N70" s="220"/>
      <c r="O70" s="220"/>
      <c r="P70" s="220"/>
      <c r="Q70" s="220"/>
      <c r="R70" s="214">
        <v>0.3</v>
      </c>
      <c r="S70" s="220">
        <v>0.1</v>
      </c>
      <c r="T70" s="214">
        <v>0.3</v>
      </c>
      <c r="U70" s="412">
        <v>0.18</v>
      </c>
      <c r="V70" s="412"/>
      <c r="W70" s="220">
        <v>0.04</v>
      </c>
      <c r="X70" s="220">
        <v>0.02</v>
      </c>
      <c r="Y70" s="220">
        <f t="shared" si="3"/>
        <v>6.0000000000000053E-2</v>
      </c>
      <c r="Z70" s="280"/>
      <c r="AA70" s="249"/>
      <c r="AB70" s="250"/>
    </row>
    <row r="71" spans="2:28" x14ac:dyDescent="0.3">
      <c r="B71" s="186" t="s">
        <v>145</v>
      </c>
      <c r="C71" s="186" t="s">
        <v>495</v>
      </c>
      <c r="D71" s="186" t="s">
        <v>555</v>
      </c>
      <c r="E71" s="186" t="s">
        <v>556</v>
      </c>
      <c r="F71" s="186" t="s">
        <v>675</v>
      </c>
      <c r="G71" s="186">
        <v>8100001</v>
      </c>
      <c r="H71" s="186">
        <v>15000</v>
      </c>
      <c r="I71" s="213"/>
      <c r="J71" s="214"/>
      <c r="K71" s="215"/>
      <c r="L71" s="215"/>
      <c r="M71" s="214"/>
      <c r="N71" s="214"/>
      <c r="O71" s="214"/>
      <c r="P71" s="214"/>
      <c r="Q71" s="214">
        <v>0.3</v>
      </c>
      <c r="R71" s="214">
        <v>0.1</v>
      </c>
      <c r="S71" s="214">
        <v>0.1</v>
      </c>
      <c r="T71" s="214">
        <v>0.2</v>
      </c>
      <c r="U71" s="412">
        <v>0.18</v>
      </c>
      <c r="V71" s="412"/>
      <c r="W71" s="220">
        <v>0.04</v>
      </c>
      <c r="X71" s="220">
        <v>0.02</v>
      </c>
      <c r="Y71" s="214">
        <f t="shared" si="3"/>
        <v>6.0000000000000053E-2</v>
      </c>
      <c r="Z71" s="280"/>
      <c r="AA71" s="249"/>
      <c r="AB71" s="250"/>
    </row>
    <row r="72" spans="2:28" x14ac:dyDescent="0.3">
      <c r="B72" s="276" t="s">
        <v>108</v>
      </c>
      <c r="C72" s="187" t="s">
        <v>496</v>
      </c>
      <c r="D72" s="187" t="s">
        <v>557</v>
      </c>
      <c r="E72" s="187" t="s">
        <v>558</v>
      </c>
      <c r="F72" s="187" t="s">
        <v>676</v>
      </c>
      <c r="G72" s="187">
        <v>8100002</v>
      </c>
      <c r="H72" s="187">
        <v>15000</v>
      </c>
      <c r="I72" s="213"/>
      <c r="J72" s="214"/>
      <c r="K72" s="215"/>
      <c r="L72" s="215"/>
      <c r="M72" s="214"/>
      <c r="N72" s="214"/>
      <c r="O72" s="214"/>
      <c r="P72" s="214">
        <v>0.3</v>
      </c>
      <c r="Q72" s="214">
        <v>0.1</v>
      </c>
      <c r="R72" s="214">
        <v>0.1</v>
      </c>
      <c r="S72" s="214">
        <v>0.1</v>
      </c>
      <c r="T72" s="214">
        <v>0.1</v>
      </c>
      <c r="U72" s="412">
        <v>0.27</v>
      </c>
      <c r="V72" s="412"/>
      <c r="W72" s="412"/>
      <c r="X72" s="220">
        <v>0.02</v>
      </c>
      <c r="Y72" s="214">
        <f t="shared" si="3"/>
        <v>1.0000000000000009E-2</v>
      </c>
      <c r="Z72" s="280"/>
      <c r="AA72" s="249"/>
      <c r="AB72" s="250"/>
    </row>
    <row r="73" spans="2:28" x14ac:dyDescent="0.3">
      <c r="B73" s="276" t="s">
        <v>147</v>
      </c>
      <c r="C73" s="186" t="s">
        <v>497</v>
      </c>
      <c r="D73" s="186" t="s">
        <v>559</v>
      </c>
      <c r="E73" s="186" t="s">
        <v>560</v>
      </c>
      <c r="F73" s="186" t="s">
        <v>677</v>
      </c>
      <c r="G73" s="186">
        <v>8100004</v>
      </c>
      <c r="H73" s="186">
        <v>18000</v>
      </c>
      <c r="I73" s="213"/>
      <c r="J73" s="214"/>
      <c r="K73" s="215"/>
      <c r="L73" s="215"/>
      <c r="M73" s="214"/>
      <c r="N73" s="214"/>
      <c r="O73" s="214"/>
      <c r="P73" s="214">
        <v>0.3</v>
      </c>
      <c r="Q73" s="214">
        <v>0.1</v>
      </c>
      <c r="R73" s="214">
        <v>0.1</v>
      </c>
      <c r="S73" s="214">
        <v>0.1</v>
      </c>
      <c r="T73" s="214">
        <v>0.1</v>
      </c>
      <c r="U73" s="412">
        <v>0.27</v>
      </c>
      <c r="V73" s="412"/>
      <c r="W73" s="412"/>
      <c r="X73" s="220">
        <v>0.02</v>
      </c>
      <c r="Y73" s="214">
        <f t="shared" si="3"/>
        <v>1.0000000000000009E-2</v>
      </c>
      <c r="Z73" s="280"/>
      <c r="AA73" s="249"/>
      <c r="AB73" s="250"/>
    </row>
    <row r="74" spans="2:28" x14ac:dyDescent="0.3">
      <c r="B74" s="186" t="s">
        <v>110</v>
      </c>
      <c r="C74" s="276" t="s">
        <v>498</v>
      </c>
      <c r="D74" s="276" t="s">
        <v>561</v>
      </c>
      <c r="E74" s="276" t="s">
        <v>562</v>
      </c>
      <c r="F74" s="276" t="s">
        <v>678</v>
      </c>
      <c r="G74" s="276">
        <v>8100005</v>
      </c>
      <c r="H74" s="276">
        <v>18000</v>
      </c>
      <c r="I74" s="213"/>
      <c r="J74" s="214"/>
      <c r="K74" s="215"/>
      <c r="L74" s="215"/>
      <c r="M74" s="214"/>
      <c r="N74" s="214"/>
      <c r="O74" s="214">
        <v>0.3</v>
      </c>
      <c r="P74" s="214"/>
      <c r="Q74" s="214"/>
      <c r="R74" s="214"/>
      <c r="S74" s="413">
        <v>0.4</v>
      </c>
      <c r="T74" s="414"/>
      <c r="U74" s="412">
        <v>0.18</v>
      </c>
      <c r="V74" s="412"/>
      <c r="W74" s="220">
        <v>0.04</v>
      </c>
      <c r="X74" s="220">
        <v>0.02</v>
      </c>
      <c r="Y74" s="214">
        <f t="shared" si="3"/>
        <v>6.0000000000000053E-2</v>
      </c>
      <c r="Z74" s="280"/>
      <c r="AA74" s="249"/>
      <c r="AB74" s="250"/>
    </row>
    <row r="75" spans="2:28" x14ac:dyDescent="0.3">
      <c r="B75" s="276" t="s">
        <v>234</v>
      </c>
      <c r="C75" s="276" t="s">
        <v>498</v>
      </c>
      <c r="D75" s="276" t="s">
        <v>561</v>
      </c>
      <c r="E75" s="276" t="s">
        <v>562</v>
      </c>
      <c r="F75" s="276" t="s">
        <v>678</v>
      </c>
      <c r="G75" s="276">
        <v>8100005</v>
      </c>
      <c r="H75" s="276">
        <v>18000</v>
      </c>
      <c r="I75" s="213"/>
      <c r="J75" s="214"/>
      <c r="K75" s="215"/>
      <c r="L75" s="215"/>
      <c r="M75" s="214"/>
      <c r="N75" s="214">
        <v>0.3</v>
      </c>
      <c r="O75" s="214">
        <v>0.1</v>
      </c>
      <c r="P75" s="214"/>
      <c r="Q75" s="214">
        <v>0.08</v>
      </c>
      <c r="R75" s="214">
        <v>0.08</v>
      </c>
      <c r="S75" s="413">
        <v>0.14000000000000001</v>
      </c>
      <c r="T75" s="414"/>
      <c r="U75" s="412">
        <v>0.27</v>
      </c>
      <c r="V75" s="412"/>
      <c r="W75" s="412"/>
      <c r="X75" s="220">
        <v>0.02</v>
      </c>
      <c r="Y75" s="214">
        <f t="shared" si="3"/>
        <v>9.9999999999998979E-3</v>
      </c>
      <c r="Z75" s="280"/>
      <c r="AA75" s="249"/>
      <c r="AB75" s="250"/>
    </row>
    <row r="76" spans="2:28" ht="12.75" thickBot="1" x14ac:dyDescent="0.35">
      <c r="B76" s="277" t="s">
        <v>236</v>
      </c>
      <c r="C76" s="186" t="s">
        <v>499</v>
      </c>
      <c r="D76" s="186" t="s">
        <v>563</v>
      </c>
      <c r="E76" s="186" t="s">
        <v>564</v>
      </c>
      <c r="F76" s="186" t="s">
        <v>679</v>
      </c>
      <c r="G76" s="186">
        <v>8100006</v>
      </c>
      <c r="H76" s="186">
        <v>15000</v>
      </c>
      <c r="I76" s="225"/>
      <c r="J76" s="226"/>
      <c r="K76" s="227"/>
      <c r="L76" s="227"/>
      <c r="M76" s="214">
        <v>0.3</v>
      </c>
      <c r="N76" s="214">
        <v>0.1</v>
      </c>
      <c r="O76" s="214">
        <v>0.1</v>
      </c>
      <c r="P76" s="214"/>
      <c r="Q76" s="214">
        <v>7.0000000000000007E-2</v>
      </c>
      <c r="R76" s="214">
        <v>0.05</v>
      </c>
      <c r="S76" s="214">
        <v>0.04</v>
      </c>
      <c r="T76" s="214">
        <v>0.04</v>
      </c>
      <c r="U76" s="220">
        <v>0.09</v>
      </c>
      <c r="V76" s="220">
        <v>0.09</v>
      </c>
      <c r="W76" s="220">
        <v>0.09</v>
      </c>
      <c r="X76" s="220">
        <v>0.02</v>
      </c>
      <c r="Y76" s="214">
        <f t="shared" si="3"/>
        <v>9.9999999999998979E-3</v>
      </c>
      <c r="Z76" s="281"/>
      <c r="AA76" s="252"/>
      <c r="AB76" s="253"/>
    </row>
    <row r="77" spans="2:28" ht="36" x14ac:dyDescent="0.3">
      <c r="B77" s="185" t="s">
        <v>186</v>
      </c>
      <c r="C77" s="276" t="s">
        <v>500</v>
      </c>
      <c r="D77" s="276" t="s">
        <v>565</v>
      </c>
      <c r="E77" s="276" t="s">
        <v>566</v>
      </c>
      <c r="F77" s="276" t="s">
        <v>680</v>
      </c>
      <c r="G77" s="276">
        <v>8100007</v>
      </c>
      <c r="H77" s="276">
        <v>15000</v>
      </c>
      <c r="I77" s="204">
        <v>0.5</v>
      </c>
      <c r="J77" s="205">
        <v>0.4</v>
      </c>
      <c r="K77" s="206">
        <v>0.1</v>
      </c>
      <c r="L77" s="207"/>
      <c r="M77" s="208"/>
      <c r="N77" s="205"/>
      <c r="O77" s="205"/>
      <c r="P77" s="205"/>
      <c r="Q77" s="205"/>
      <c r="R77" s="206"/>
      <c r="S77" s="205"/>
      <c r="T77" s="206"/>
      <c r="U77" s="204"/>
      <c r="V77" s="205"/>
      <c r="W77" s="205"/>
      <c r="X77" s="207"/>
      <c r="Y77" s="209"/>
      <c r="Z77" s="174" t="s">
        <v>278</v>
      </c>
      <c r="AA77" s="201" t="s">
        <v>411</v>
      </c>
      <c r="AB77" s="254"/>
    </row>
    <row r="78" spans="2:28" ht="36.75" thickBot="1" x14ac:dyDescent="0.35">
      <c r="B78" s="186" t="s">
        <v>187</v>
      </c>
      <c r="C78" s="277" t="s">
        <v>501</v>
      </c>
      <c r="D78" s="277" t="s">
        <v>567</v>
      </c>
      <c r="E78" s="277" t="s">
        <v>568</v>
      </c>
      <c r="F78" s="277" t="s">
        <v>681</v>
      </c>
      <c r="G78" s="277">
        <v>8100008</v>
      </c>
      <c r="H78" s="277">
        <v>18000</v>
      </c>
      <c r="I78" s="213">
        <v>0.5</v>
      </c>
      <c r="J78" s="214">
        <v>0.4</v>
      </c>
      <c r="K78" s="215">
        <v>0.1</v>
      </c>
      <c r="L78" s="216"/>
      <c r="M78" s="217"/>
      <c r="N78" s="214"/>
      <c r="O78" s="214"/>
      <c r="P78" s="214"/>
      <c r="Q78" s="214"/>
      <c r="R78" s="215"/>
      <c r="S78" s="214"/>
      <c r="T78" s="215"/>
      <c r="U78" s="213"/>
      <c r="V78" s="214"/>
      <c r="W78" s="214"/>
      <c r="X78" s="216"/>
      <c r="Y78" s="218"/>
      <c r="Z78" s="191" t="s">
        <v>279</v>
      </c>
      <c r="AA78" s="202" t="s">
        <v>412</v>
      </c>
      <c r="AB78" s="250"/>
    </row>
    <row r="79" spans="2:28" ht="36" x14ac:dyDescent="0.3">
      <c r="B79" s="186" t="s">
        <v>188</v>
      </c>
      <c r="C79" s="185" t="s">
        <v>502</v>
      </c>
      <c r="D79" s="185" t="s">
        <v>569</v>
      </c>
      <c r="E79" s="185" t="s">
        <v>570</v>
      </c>
      <c r="F79" s="185" t="s">
        <v>682</v>
      </c>
      <c r="G79" s="185">
        <v>8100031</v>
      </c>
      <c r="H79" s="185">
        <v>20000</v>
      </c>
      <c r="I79" s="213">
        <v>0.5</v>
      </c>
      <c r="J79" s="214">
        <v>0.4</v>
      </c>
      <c r="K79" s="215">
        <v>0.1</v>
      </c>
      <c r="L79" s="216"/>
      <c r="M79" s="217"/>
      <c r="N79" s="214"/>
      <c r="O79" s="214"/>
      <c r="P79" s="214"/>
      <c r="Q79" s="214"/>
      <c r="R79" s="215"/>
      <c r="S79" s="214"/>
      <c r="T79" s="215"/>
      <c r="U79" s="213"/>
      <c r="V79" s="214"/>
      <c r="W79" s="214"/>
      <c r="X79" s="216"/>
      <c r="Y79" s="218"/>
      <c r="Z79" s="191" t="s">
        <v>280</v>
      </c>
      <c r="AA79" s="202" t="s">
        <v>413</v>
      </c>
      <c r="AB79" s="250"/>
    </row>
    <row r="80" spans="2:28" ht="36" x14ac:dyDescent="0.3">
      <c r="B80" s="186" t="s">
        <v>189</v>
      </c>
      <c r="C80" s="186" t="s">
        <v>503</v>
      </c>
      <c r="D80" s="186" t="s">
        <v>571</v>
      </c>
      <c r="E80" s="186" t="s">
        <v>572</v>
      </c>
      <c r="F80" s="186" t="s">
        <v>683</v>
      </c>
      <c r="G80" s="186">
        <v>8100032</v>
      </c>
      <c r="H80" s="186">
        <v>20000</v>
      </c>
      <c r="I80" s="213">
        <v>0.5</v>
      </c>
      <c r="J80" s="214">
        <v>0.4</v>
      </c>
      <c r="K80" s="215">
        <v>0.1</v>
      </c>
      <c r="L80" s="216"/>
      <c r="M80" s="217"/>
      <c r="N80" s="214"/>
      <c r="O80" s="214"/>
      <c r="P80" s="214"/>
      <c r="Q80" s="214"/>
      <c r="R80" s="215"/>
      <c r="S80" s="214"/>
      <c r="T80" s="215"/>
      <c r="U80" s="213"/>
      <c r="V80" s="214"/>
      <c r="W80" s="214"/>
      <c r="X80" s="216"/>
      <c r="Y80" s="218"/>
      <c r="Z80" s="191" t="s">
        <v>281</v>
      </c>
      <c r="AA80" s="202" t="s">
        <v>414</v>
      </c>
      <c r="AB80" s="250"/>
    </row>
    <row r="81" spans="2:28" ht="36" x14ac:dyDescent="0.3">
      <c r="B81" s="186" t="s">
        <v>190</v>
      </c>
      <c r="C81" s="186" t="s">
        <v>504</v>
      </c>
      <c r="D81" s="186" t="s">
        <v>573</v>
      </c>
      <c r="E81" s="186" t="s">
        <v>574</v>
      </c>
      <c r="F81" s="186" t="s">
        <v>684</v>
      </c>
      <c r="G81" s="186">
        <v>8100033</v>
      </c>
      <c r="H81" s="186">
        <v>20000</v>
      </c>
      <c r="I81" s="213">
        <v>0.5</v>
      </c>
      <c r="J81" s="214">
        <v>0.4</v>
      </c>
      <c r="K81" s="215">
        <v>0.1</v>
      </c>
      <c r="L81" s="216"/>
      <c r="M81" s="217"/>
      <c r="N81" s="214"/>
      <c r="O81" s="214"/>
      <c r="P81" s="214"/>
      <c r="Q81" s="214"/>
      <c r="R81" s="215"/>
      <c r="S81" s="214"/>
      <c r="T81" s="215"/>
      <c r="U81" s="213"/>
      <c r="V81" s="214"/>
      <c r="W81" s="214"/>
      <c r="X81" s="216"/>
      <c r="Y81" s="218"/>
      <c r="Z81" s="191" t="s">
        <v>282</v>
      </c>
      <c r="AA81" s="202" t="s">
        <v>415</v>
      </c>
      <c r="AB81" s="250"/>
    </row>
    <row r="82" spans="2:28" ht="36" x14ac:dyDescent="0.3">
      <c r="B82" s="186" t="s">
        <v>191</v>
      </c>
      <c r="C82" s="186" t="s">
        <v>505</v>
      </c>
      <c r="D82" s="186" t="s">
        <v>575</v>
      </c>
      <c r="E82" s="186" t="s">
        <v>576</v>
      </c>
      <c r="F82" s="186" t="s">
        <v>685</v>
      </c>
      <c r="G82" s="186">
        <v>8100034</v>
      </c>
      <c r="H82" s="186">
        <v>20000</v>
      </c>
      <c r="I82" s="213">
        <v>0.5</v>
      </c>
      <c r="J82" s="214">
        <v>0.4</v>
      </c>
      <c r="K82" s="215">
        <v>0.1</v>
      </c>
      <c r="L82" s="216"/>
      <c r="M82" s="217"/>
      <c r="N82" s="214"/>
      <c r="O82" s="214"/>
      <c r="P82" s="214"/>
      <c r="Q82" s="214"/>
      <c r="R82" s="215"/>
      <c r="S82" s="214"/>
      <c r="T82" s="215"/>
      <c r="U82" s="213"/>
      <c r="V82" s="214"/>
      <c r="W82" s="214"/>
      <c r="X82" s="216"/>
      <c r="Y82" s="218"/>
      <c r="Z82" s="191" t="s">
        <v>283</v>
      </c>
      <c r="AA82" s="202" t="s">
        <v>416</v>
      </c>
      <c r="AB82" s="250"/>
    </row>
    <row r="83" spans="2:28" ht="36" x14ac:dyDescent="0.3">
      <c r="B83" s="186" t="s">
        <v>192</v>
      </c>
      <c r="C83" s="186" t="s">
        <v>506</v>
      </c>
      <c r="D83" s="186" t="s">
        <v>577</v>
      </c>
      <c r="E83" s="186" t="s">
        <v>578</v>
      </c>
      <c r="F83" s="186" t="s">
        <v>686</v>
      </c>
      <c r="G83" s="186">
        <v>8100035</v>
      </c>
      <c r="H83" s="186">
        <v>20000</v>
      </c>
      <c r="I83" s="213">
        <v>0.5</v>
      </c>
      <c r="J83" s="214">
        <v>0.4</v>
      </c>
      <c r="K83" s="215">
        <v>0.1</v>
      </c>
      <c r="L83" s="216"/>
      <c r="M83" s="217"/>
      <c r="N83" s="214"/>
      <c r="O83" s="214"/>
      <c r="P83" s="214"/>
      <c r="Q83" s="214"/>
      <c r="R83" s="215"/>
      <c r="S83" s="214"/>
      <c r="T83" s="215"/>
      <c r="U83" s="213"/>
      <c r="V83" s="214"/>
      <c r="W83" s="214"/>
      <c r="X83" s="216"/>
      <c r="Y83" s="218"/>
      <c r="Z83" s="191" t="s">
        <v>284</v>
      </c>
      <c r="AA83" s="202" t="s">
        <v>417</v>
      </c>
      <c r="AB83" s="250"/>
    </row>
    <row r="84" spans="2:28" ht="36" x14ac:dyDescent="0.3">
      <c r="B84" s="186" t="s">
        <v>193</v>
      </c>
      <c r="C84" s="186" t="s">
        <v>507</v>
      </c>
      <c r="D84" s="186" t="s">
        <v>579</v>
      </c>
      <c r="E84" s="186" t="s">
        <v>580</v>
      </c>
      <c r="F84" s="186" t="s">
        <v>687</v>
      </c>
      <c r="G84" s="186">
        <v>8100036</v>
      </c>
      <c r="H84" s="186">
        <v>20000</v>
      </c>
      <c r="I84" s="213">
        <v>0.5</v>
      </c>
      <c r="J84" s="214">
        <v>0.4</v>
      </c>
      <c r="K84" s="215">
        <v>0.1</v>
      </c>
      <c r="L84" s="216"/>
      <c r="M84" s="217"/>
      <c r="N84" s="214"/>
      <c r="O84" s="214"/>
      <c r="P84" s="214"/>
      <c r="Q84" s="214"/>
      <c r="R84" s="215"/>
      <c r="S84" s="214"/>
      <c r="T84" s="215"/>
      <c r="U84" s="213"/>
      <c r="V84" s="214"/>
      <c r="W84" s="214"/>
      <c r="X84" s="216"/>
      <c r="Y84" s="218"/>
      <c r="Z84" s="191" t="s">
        <v>285</v>
      </c>
      <c r="AA84" s="202" t="s">
        <v>418</v>
      </c>
      <c r="AB84" s="250"/>
    </row>
    <row r="85" spans="2:28" ht="36" x14ac:dyDescent="0.3">
      <c r="B85" s="186" t="s">
        <v>194</v>
      </c>
      <c r="C85" s="186" t="s">
        <v>508</v>
      </c>
      <c r="D85" s="186" t="s">
        <v>581</v>
      </c>
      <c r="E85" s="186" t="s">
        <v>582</v>
      </c>
      <c r="F85" s="186" t="s">
        <v>688</v>
      </c>
      <c r="G85" s="186">
        <v>8100037</v>
      </c>
      <c r="H85" s="186">
        <v>20000</v>
      </c>
      <c r="I85" s="213">
        <v>0.5</v>
      </c>
      <c r="J85" s="214">
        <v>0.4</v>
      </c>
      <c r="K85" s="215">
        <v>0.1</v>
      </c>
      <c r="L85" s="216"/>
      <c r="M85" s="217"/>
      <c r="N85" s="214"/>
      <c r="O85" s="214"/>
      <c r="P85" s="214"/>
      <c r="Q85" s="214"/>
      <c r="R85" s="215"/>
      <c r="S85" s="214"/>
      <c r="T85" s="215"/>
      <c r="U85" s="213"/>
      <c r="V85" s="214"/>
      <c r="W85" s="214"/>
      <c r="X85" s="216"/>
      <c r="Y85" s="218"/>
      <c r="Z85" s="191" t="s">
        <v>286</v>
      </c>
      <c r="AA85" s="202" t="s">
        <v>419</v>
      </c>
      <c r="AB85" s="250"/>
    </row>
    <row r="86" spans="2:28" ht="36" x14ac:dyDescent="0.3">
      <c r="B86" s="186" t="s">
        <v>195</v>
      </c>
      <c r="C86" s="186" t="s">
        <v>509</v>
      </c>
      <c r="D86" s="186" t="s">
        <v>583</v>
      </c>
      <c r="E86" s="186" t="s">
        <v>584</v>
      </c>
      <c r="F86" s="186" t="s">
        <v>689</v>
      </c>
      <c r="G86" s="186">
        <v>8100038</v>
      </c>
      <c r="H86" s="186">
        <v>20000</v>
      </c>
      <c r="I86" s="213">
        <v>0.5</v>
      </c>
      <c r="J86" s="214">
        <v>0.4</v>
      </c>
      <c r="K86" s="215">
        <v>0.1</v>
      </c>
      <c r="L86" s="216"/>
      <c r="M86" s="217"/>
      <c r="N86" s="214"/>
      <c r="O86" s="214"/>
      <c r="P86" s="214"/>
      <c r="Q86" s="214"/>
      <c r="R86" s="215"/>
      <c r="S86" s="214"/>
      <c r="T86" s="215"/>
      <c r="U86" s="213"/>
      <c r="V86" s="214"/>
      <c r="W86" s="214"/>
      <c r="X86" s="216"/>
      <c r="Y86" s="218"/>
      <c r="Z86" s="191" t="s">
        <v>287</v>
      </c>
      <c r="AA86" s="202" t="s">
        <v>420</v>
      </c>
      <c r="AB86" s="250"/>
    </row>
    <row r="87" spans="2:28" ht="36" x14ac:dyDescent="0.3">
      <c r="B87" s="186" t="s">
        <v>196</v>
      </c>
      <c r="C87" s="186" t="s">
        <v>510</v>
      </c>
      <c r="D87" s="186" t="s">
        <v>585</v>
      </c>
      <c r="E87" s="186" t="s">
        <v>586</v>
      </c>
      <c r="F87" s="186" t="s">
        <v>690</v>
      </c>
      <c r="G87" s="186">
        <v>8100039</v>
      </c>
      <c r="H87" s="186">
        <v>20000</v>
      </c>
      <c r="I87" s="213">
        <v>0.5</v>
      </c>
      <c r="J87" s="214">
        <v>0.4</v>
      </c>
      <c r="K87" s="215">
        <v>0.1</v>
      </c>
      <c r="L87" s="216"/>
      <c r="M87" s="217"/>
      <c r="N87" s="214"/>
      <c r="O87" s="214"/>
      <c r="P87" s="214"/>
      <c r="Q87" s="214"/>
      <c r="R87" s="215"/>
      <c r="S87" s="214"/>
      <c r="T87" s="215"/>
      <c r="U87" s="213"/>
      <c r="V87" s="214"/>
      <c r="W87" s="214"/>
      <c r="X87" s="216"/>
      <c r="Y87" s="218"/>
      <c r="Z87" s="191" t="s">
        <v>288</v>
      </c>
      <c r="AA87" s="202" t="s">
        <v>421</v>
      </c>
      <c r="AB87" s="250"/>
    </row>
    <row r="88" spans="2:28" ht="36" x14ac:dyDescent="0.3">
      <c r="B88" s="186" t="s">
        <v>197</v>
      </c>
      <c r="C88" s="186" t="s">
        <v>511</v>
      </c>
      <c r="D88" s="186" t="s">
        <v>587</v>
      </c>
      <c r="E88" s="186" t="s">
        <v>588</v>
      </c>
      <c r="F88" s="186" t="s">
        <v>691</v>
      </c>
      <c r="G88" s="186">
        <v>8100040</v>
      </c>
      <c r="H88" s="186">
        <v>20000</v>
      </c>
      <c r="I88" s="213">
        <v>0.5</v>
      </c>
      <c r="J88" s="214">
        <v>0.4</v>
      </c>
      <c r="K88" s="215">
        <v>0.1</v>
      </c>
      <c r="L88" s="216"/>
      <c r="M88" s="217"/>
      <c r="N88" s="214"/>
      <c r="O88" s="214"/>
      <c r="P88" s="214"/>
      <c r="Q88" s="214"/>
      <c r="R88" s="215"/>
      <c r="S88" s="214"/>
      <c r="T88" s="215"/>
      <c r="U88" s="213"/>
      <c r="V88" s="214"/>
      <c r="W88" s="214"/>
      <c r="X88" s="216"/>
      <c r="Y88" s="218"/>
      <c r="Z88" s="191" t="s">
        <v>289</v>
      </c>
      <c r="AA88" s="202" t="s">
        <v>422</v>
      </c>
      <c r="AB88" s="250"/>
    </row>
    <row r="89" spans="2:28" ht="36" x14ac:dyDescent="0.3">
      <c r="B89" s="186" t="s">
        <v>198</v>
      </c>
      <c r="C89" s="186" t="s">
        <v>512</v>
      </c>
      <c r="D89" s="186" t="s">
        <v>589</v>
      </c>
      <c r="E89" s="186" t="s">
        <v>590</v>
      </c>
      <c r="F89" s="186" t="s">
        <v>692</v>
      </c>
      <c r="G89" s="186">
        <v>8100041</v>
      </c>
      <c r="H89" s="186">
        <v>20000</v>
      </c>
      <c r="I89" s="213">
        <v>0.5</v>
      </c>
      <c r="J89" s="214">
        <v>0.4</v>
      </c>
      <c r="K89" s="215">
        <v>0.1</v>
      </c>
      <c r="L89" s="216"/>
      <c r="M89" s="217"/>
      <c r="N89" s="214"/>
      <c r="O89" s="214"/>
      <c r="P89" s="214"/>
      <c r="Q89" s="214"/>
      <c r="R89" s="215"/>
      <c r="S89" s="214"/>
      <c r="T89" s="215"/>
      <c r="U89" s="213"/>
      <c r="V89" s="214"/>
      <c r="W89" s="214"/>
      <c r="X89" s="216"/>
      <c r="Y89" s="218"/>
      <c r="Z89" s="191" t="s">
        <v>290</v>
      </c>
      <c r="AA89" s="202" t="s">
        <v>423</v>
      </c>
      <c r="AB89" s="250"/>
    </row>
    <row r="90" spans="2:28" ht="36" x14ac:dyDescent="0.3">
      <c r="B90" s="186" t="s">
        <v>199</v>
      </c>
      <c r="C90" s="186" t="s">
        <v>513</v>
      </c>
      <c r="D90" s="186" t="s">
        <v>591</v>
      </c>
      <c r="E90" s="186" t="s">
        <v>592</v>
      </c>
      <c r="F90" s="186" t="s">
        <v>693</v>
      </c>
      <c r="G90" s="186">
        <v>8100042</v>
      </c>
      <c r="H90" s="186">
        <v>20000</v>
      </c>
      <c r="I90" s="213">
        <v>0.5</v>
      </c>
      <c r="J90" s="214">
        <v>0.4</v>
      </c>
      <c r="K90" s="215">
        <v>0.1</v>
      </c>
      <c r="L90" s="216"/>
      <c r="M90" s="217"/>
      <c r="N90" s="214"/>
      <c r="O90" s="214"/>
      <c r="P90" s="214"/>
      <c r="Q90" s="214"/>
      <c r="R90" s="215"/>
      <c r="S90" s="214"/>
      <c r="T90" s="215"/>
      <c r="U90" s="213"/>
      <c r="V90" s="214"/>
      <c r="W90" s="214"/>
      <c r="X90" s="216"/>
      <c r="Y90" s="218"/>
      <c r="Z90" s="191" t="s">
        <v>291</v>
      </c>
      <c r="AA90" s="202" t="s">
        <v>424</v>
      </c>
      <c r="AB90" s="250"/>
    </row>
    <row r="91" spans="2:28" ht="36" x14ac:dyDescent="0.3">
      <c r="B91" s="186" t="s">
        <v>200</v>
      </c>
      <c r="C91" s="186" t="s">
        <v>514</v>
      </c>
      <c r="D91" s="186" t="s">
        <v>593</v>
      </c>
      <c r="E91" s="186" t="s">
        <v>594</v>
      </c>
      <c r="F91" s="186" t="s">
        <v>694</v>
      </c>
      <c r="G91" s="186">
        <v>8100043</v>
      </c>
      <c r="H91" s="186">
        <v>20000</v>
      </c>
      <c r="I91" s="213">
        <v>0.5</v>
      </c>
      <c r="J91" s="214">
        <v>0.4</v>
      </c>
      <c r="K91" s="215">
        <v>0.1</v>
      </c>
      <c r="L91" s="216"/>
      <c r="M91" s="217"/>
      <c r="N91" s="214"/>
      <c r="O91" s="214"/>
      <c r="P91" s="214"/>
      <c r="Q91" s="214"/>
      <c r="R91" s="215"/>
      <c r="S91" s="214"/>
      <c r="T91" s="215"/>
      <c r="U91" s="213"/>
      <c r="V91" s="214"/>
      <c r="W91" s="214"/>
      <c r="X91" s="216"/>
      <c r="Y91" s="218"/>
      <c r="Z91" s="191" t="s">
        <v>292</v>
      </c>
      <c r="AA91" s="202" t="s">
        <v>425</v>
      </c>
      <c r="AB91" s="250"/>
    </row>
    <row r="92" spans="2:28" ht="36" x14ac:dyDescent="0.3">
      <c r="B92" s="186" t="s">
        <v>201</v>
      </c>
      <c r="C92" s="186" t="s">
        <v>515</v>
      </c>
      <c r="D92" s="186" t="s">
        <v>595</v>
      </c>
      <c r="E92" s="186" t="s">
        <v>596</v>
      </c>
      <c r="F92" s="186" t="s">
        <v>695</v>
      </c>
      <c r="G92" s="186">
        <v>8100044</v>
      </c>
      <c r="H92" s="186">
        <v>20000</v>
      </c>
      <c r="I92" s="213">
        <v>0.5</v>
      </c>
      <c r="J92" s="214">
        <v>0.4</v>
      </c>
      <c r="K92" s="215">
        <v>0.1</v>
      </c>
      <c r="L92" s="216"/>
      <c r="M92" s="217"/>
      <c r="N92" s="214"/>
      <c r="O92" s="214"/>
      <c r="P92" s="214"/>
      <c r="Q92" s="214"/>
      <c r="R92" s="215"/>
      <c r="S92" s="214"/>
      <c r="T92" s="215"/>
      <c r="U92" s="213"/>
      <c r="V92" s="214"/>
      <c r="W92" s="214"/>
      <c r="X92" s="216"/>
      <c r="Y92" s="218"/>
      <c r="Z92" s="191" t="s">
        <v>293</v>
      </c>
      <c r="AA92" s="202" t="s">
        <v>426</v>
      </c>
      <c r="AB92" s="250"/>
    </row>
    <row r="93" spans="2:28" ht="36" x14ac:dyDescent="0.3">
      <c r="B93" s="186" t="s">
        <v>202</v>
      </c>
      <c r="C93" s="186" t="s">
        <v>516</v>
      </c>
      <c r="D93" s="186" t="s">
        <v>597</v>
      </c>
      <c r="E93" s="186" t="s">
        <v>598</v>
      </c>
      <c r="F93" s="186" t="s">
        <v>696</v>
      </c>
      <c r="G93" s="186">
        <v>8100045</v>
      </c>
      <c r="H93" s="186">
        <v>20000</v>
      </c>
      <c r="I93" s="213">
        <v>0.5</v>
      </c>
      <c r="J93" s="214">
        <v>0.4</v>
      </c>
      <c r="K93" s="215">
        <v>0.1</v>
      </c>
      <c r="L93" s="216"/>
      <c r="M93" s="217"/>
      <c r="N93" s="214"/>
      <c r="O93" s="214"/>
      <c r="P93" s="214"/>
      <c r="Q93" s="214"/>
      <c r="R93" s="215"/>
      <c r="S93" s="214"/>
      <c r="T93" s="215"/>
      <c r="U93" s="213"/>
      <c r="V93" s="214"/>
      <c r="W93" s="214"/>
      <c r="X93" s="216"/>
      <c r="Y93" s="218"/>
      <c r="Z93" s="191" t="s">
        <v>294</v>
      </c>
      <c r="AA93" s="202" t="s">
        <v>427</v>
      </c>
      <c r="AB93" s="250"/>
    </row>
    <row r="94" spans="2:28" ht="36" x14ac:dyDescent="0.3">
      <c r="B94" s="186" t="s">
        <v>203</v>
      </c>
      <c r="C94" s="186" t="s">
        <v>517</v>
      </c>
      <c r="D94" s="186" t="s">
        <v>599</v>
      </c>
      <c r="E94" s="186" t="s">
        <v>600</v>
      </c>
      <c r="F94" s="186" t="s">
        <v>697</v>
      </c>
      <c r="G94" s="186">
        <v>8100046</v>
      </c>
      <c r="H94" s="186">
        <v>20000</v>
      </c>
      <c r="I94" s="213">
        <v>0.5</v>
      </c>
      <c r="J94" s="214">
        <v>0.4</v>
      </c>
      <c r="K94" s="215">
        <v>0.1</v>
      </c>
      <c r="L94" s="216"/>
      <c r="M94" s="217"/>
      <c r="N94" s="214"/>
      <c r="O94" s="214"/>
      <c r="P94" s="214"/>
      <c r="Q94" s="214"/>
      <c r="R94" s="215"/>
      <c r="S94" s="214"/>
      <c r="T94" s="215"/>
      <c r="U94" s="213"/>
      <c r="V94" s="214"/>
      <c r="W94" s="214"/>
      <c r="X94" s="216"/>
      <c r="Y94" s="218"/>
      <c r="Z94" s="191" t="s">
        <v>295</v>
      </c>
      <c r="AA94" s="202" t="s">
        <v>428</v>
      </c>
      <c r="AB94" s="250"/>
    </row>
    <row r="95" spans="2:28" ht="36" x14ac:dyDescent="0.3">
      <c r="B95" s="186" t="s">
        <v>204</v>
      </c>
      <c r="C95" s="186" t="s">
        <v>518</v>
      </c>
      <c r="D95" s="186" t="s">
        <v>601</v>
      </c>
      <c r="E95" s="186" t="s">
        <v>602</v>
      </c>
      <c r="F95" s="186" t="s">
        <v>698</v>
      </c>
      <c r="G95" s="186">
        <v>8100047</v>
      </c>
      <c r="H95" s="186">
        <v>20000</v>
      </c>
      <c r="I95" s="213">
        <v>0.5</v>
      </c>
      <c r="J95" s="214">
        <v>0.4</v>
      </c>
      <c r="K95" s="215">
        <v>0.1</v>
      </c>
      <c r="L95" s="216"/>
      <c r="M95" s="217"/>
      <c r="N95" s="214"/>
      <c r="O95" s="214"/>
      <c r="P95" s="214"/>
      <c r="Q95" s="214"/>
      <c r="R95" s="215"/>
      <c r="S95" s="214"/>
      <c r="T95" s="215"/>
      <c r="U95" s="213"/>
      <c r="V95" s="214"/>
      <c r="W95" s="214"/>
      <c r="X95" s="216"/>
      <c r="Y95" s="218"/>
      <c r="Z95" s="191" t="s">
        <v>296</v>
      </c>
      <c r="AA95" s="202" t="s">
        <v>429</v>
      </c>
      <c r="AB95" s="250"/>
    </row>
    <row r="96" spans="2:28" ht="36" x14ac:dyDescent="0.3">
      <c r="B96" s="186" t="s">
        <v>205</v>
      </c>
      <c r="C96" s="186" t="s">
        <v>519</v>
      </c>
      <c r="D96" s="186" t="s">
        <v>603</v>
      </c>
      <c r="E96" s="186" t="s">
        <v>604</v>
      </c>
      <c r="F96" s="186" t="s">
        <v>699</v>
      </c>
      <c r="G96" s="186">
        <v>8100048</v>
      </c>
      <c r="H96" s="186">
        <v>20000</v>
      </c>
      <c r="I96" s="213">
        <v>0.5</v>
      </c>
      <c r="J96" s="214">
        <v>0.4</v>
      </c>
      <c r="K96" s="215">
        <v>0.1</v>
      </c>
      <c r="L96" s="216"/>
      <c r="M96" s="217"/>
      <c r="N96" s="214"/>
      <c r="O96" s="214"/>
      <c r="P96" s="214"/>
      <c r="Q96" s="214"/>
      <c r="R96" s="215"/>
      <c r="S96" s="214"/>
      <c r="T96" s="215"/>
      <c r="U96" s="213"/>
      <c r="V96" s="214"/>
      <c r="W96" s="214"/>
      <c r="X96" s="216"/>
      <c r="Y96" s="218"/>
      <c r="Z96" s="191" t="s">
        <v>297</v>
      </c>
      <c r="AA96" s="202" t="s">
        <v>430</v>
      </c>
      <c r="AB96" s="250"/>
    </row>
    <row r="97" spans="2:28" ht="36" x14ac:dyDescent="0.3">
      <c r="B97" s="186" t="s">
        <v>206</v>
      </c>
      <c r="C97" s="186" t="s">
        <v>520</v>
      </c>
      <c r="D97" s="186" t="s">
        <v>605</v>
      </c>
      <c r="E97" s="186" t="s">
        <v>606</v>
      </c>
      <c r="F97" s="186" t="s">
        <v>700</v>
      </c>
      <c r="G97" s="186">
        <v>8100049</v>
      </c>
      <c r="H97" s="186">
        <v>20000</v>
      </c>
      <c r="I97" s="213">
        <v>0.5</v>
      </c>
      <c r="J97" s="214">
        <v>0.4</v>
      </c>
      <c r="K97" s="215">
        <v>0.1</v>
      </c>
      <c r="L97" s="216"/>
      <c r="M97" s="217"/>
      <c r="N97" s="214"/>
      <c r="O97" s="214"/>
      <c r="P97" s="214"/>
      <c r="Q97" s="214"/>
      <c r="R97" s="215"/>
      <c r="S97" s="214"/>
      <c r="T97" s="215"/>
      <c r="U97" s="213"/>
      <c r="V97" s="214"/>
      <c r="W97" s="214"/>
      <c r="X97" s="216"/>
      <c r="Y97" s="218"/>
      <c r="Z97" s="191" t="s">
        <v>298</v>
      </c>
      <c r="AA97" s="202" t="s">
        <v>431</v>
      </c>
      <c r="AB97" s="250"/>
    </row>
    <row r="98" spans="2:28" ht="36" x14ac:dyDescent="0.3">
      <c r="B98" s="186" t="s">
        <v>207</v>
      </c>
      <c r="C98" s="186" t="s">
        <v>521</v>
      </c>
      <c r="D98" s="186" t="s">
        <v>607</v>
      </c>
      <c r="E98" s="186" t="s">
        <v>608</v>
      </c>
      <c r="F98" s="186" t="s">
        <v>701</v>
      </c>
      <c r="G98" s="186">
        <v>8100050</v>
      </c>
      <c r="H98" s="186">
        <v>20000</v>
      </c>
      <c r="I98" s="213">
        <v>0.5</v>
      </c>
      <c r="J98" s="214">
        <v>0.4</v>
      </c>
      <c r="K98" s="215">
        <v>0.1</v>
      </c>
      <c r="L98" s="216"/>
      <c r="M98" s="217"/>
      <c r="N98" s="214"/>
      <c r="O98" s="214"/>
      <c r="P98" s="214"/>
      <c r="Q98" s="214"/>
      <c r="R98" s="215"/>
      <c r="S98" s="214"/>
      <c r="T98" s="215"/>
      <c r="U98" s="213"/>
      <c r="V98" s="214"/>
      <c r="W98" s="214"/>
      <c r="X98" s="216"/>
      <c r="Y98" s="218"/>
      <c r="Z98" s="191" t="s">
        <v>299</v>
      </c>
      <c r="AA98" s="202" t="s">
        <v>432</v>
      </c>
      <c r="AB98" s="250"/>
    </row>
    <row r="99" spans="2:28" ht="36" x14ac:dyDescent="0.3">
      <c r="B99" s="186" t="s">
        <v>208</v>
      </c>
      <c r="C99" s="186" t="s">
        <v>522</v>
      </c>
      <c r="D99" s="186" t="s">
        <v>609</v>
      </c>
      <c r="E99" s="186" t="s">
        <v>610</v>
      </c>
      <c r="F99" s="186" t="s">
        <v>702</v>
      </c>
      <c r="G99" s="186">
        <v>8100051</v>
      </c>
      <c r="H99" s="186">
        <v>20000</v>
      </c>
      <c r="I99" s="213">
        <v>0.5</v>
      </c>
      <c r="J99" s="214">
        <v>0.4</v>
      </c>
      <c r="K99" s="215">
        <v>0.1</v>
      </c>
      <c r="L99" s="216"/>
      <c r="M99" s="217"/>
      <c r="N99" s="214"/>
      <c r="O99" s="214"/>
      <c r="P99" s="214"/>
      <c r="Q99" s="214"/>
      <c r="R99" s="215"/>
      <c r="S99" s="214"/>
      <c r="T99" s="215"/>
      <c r="U99" s="213"/>
      <c r="V99" s="214"/>
      <c r="W99" s="214"/>
      <c r="X99" s="216"/>
      <c r="Y99" s="218"/>
      <c r="Z99" s="191" t="s">
        <v>300</v>
      </c>
      <c r="AA99" s="202" t="s">
        <v>433</v>
      </c>
      <c r="AB99" s="250"/>
    </row>
    <row r="100" spans="2:28" ht="36.75" thickBot="1" x14ac:dyDescent="0.35">
      <c r="B100" s="189" t="s">
        <v>209</v>
      </c>
      <c r="C100" s="186" t="s">
        <v>523</v>
      </c>
      <c r="D100" s="186" t="s">
        <v>611</v>
      </c>
      <c r="E100" s="186" t="s">
        <v>612</v>
      </c>
      <c r="F100" s="186" t="s">
        <v>703</v>
      </c>
      <c r="G100" s="186">
        <v>8100052</v>
      </c>
      <c r="H100" s="186">
        <v>20000</v>
      </c>
      <c r="I100" s="233">
        <v>0.5</v>
      </c>
      <c r="J100" s="234">
        <v>0.4</v>
      </c>
      <c r="K100" s="235">
        <v>0.1</v>
      </c>
      <c r="L100" s="236"/>
      <c r="M100" s="237"/>
      <c r="N100" s="234"/>
      <c r="O100" s="234"/>
      <c r="P100" s="234"/>
      <c r="Q100" s="234"/>
      <c r="R100" s="235"/>
      <c r="S100" s="234"/>
      <c r="T100" s="235"/>
      <c r="U100" s="233"/>
      <c r="V100" s="234"/>
      <c r="W100" s="234"/>
      <c r="X100" s="236"/>
      <c r="Y100" s="238"/>
      <c r="Z100" s="193" t="s">
        <v>301</v>
      </c>
      <c r="AA100" s="203" t="s">
        <v>434</v>
      </c>
      <c r="AB100" s="255"/>
    </row>
    <row r="101" spans="2:28" x14ac:dyDescent="0.3">
      <c r="B101" s="185" t="s">
        <v>210</v>
      </c>
      <c r="C101" s="186" t="s">
        <v>524</v>
      </c>
      <c r="D101" s="186" t="s">
        <v>613</v>
      </c>
      <c r="E101" s="186" t="s">
        <v>614</v>
      </c>
      <c r="F101" s="186" t="s">
        <v>704</v>
      </c>
      <c r="G101" s="186">
        <v>8100053</v>
      </c>
      <c r="H101" s="186">
        <v>20000</v>
      </c>
      <c r="I101" s="204">
        <v>0.4</v>
      </c>
      <c r="J101" s="205">
        <v>0.3</v>
      </c>
      <c r="K101" s="206">
        <v>0.25</v>
      </c>
      <c r="L101" s="207">
        <v>0.05</v>
      </c>
      <c r="M101" s="208"/>
      <c r="N101" s="205"/>
      <c r="O101" s="205"/>
      <c r="P101" s="205"/>
      <c r="Q101" s="205"/>
      <c r="R101" s="206"/>
      <c r="S101" s="205"/>
      <c r="T101" s="206"/>
      <c r="U101" s="204"/>
      <c r="V101" s="205"/>
      <c r="W101" s="205"/>
      <c r="X101" s="207"/>
      <c r="Y101" s="209"/>
      <c r="Z101" s="174" t="s">
        <v>254</v>
      </c>
      <c r="AA101" s="175" t="s">
        <v>255</v>
      </c>
      <c r="AB101" s="176" t="s">
        <v>302</v>
      </c>
    </row>
    <row r="102" spans="2:28" ht="12.75" thickBot="1" x14ac:dyDescent="0.35">
      <c r="B102" s="186" t="s">
        <v>211</v>
      </c>
      <c r="C102" s="189" t="s">
        <v>525</v>
      </c>
      <c r="D102" s="189" t="s">
        <v>615</v>
      </c>
      <c r="E102" s="189" t="s">
        <v>616</v>
      </c>
      <c r="F102" s="189" t="s">
        <v>705</v>
      </c>
      <c r="G102" s="189">
        <v>8100054</v>
      </c>
      <c r="H102" s="189">
        <v>20000</v>
      </c>
      <c r="I102" s="213">
        <v>0.4</v>
      </c>
      <c r="J102" s="214">
        <v>0.3</v>
      </c>
      <c r="K102" s="215">
        <v>0.25</v>
      </c>
      <c r="L102" s="216">
        <v>0.05</v>
      </c>
      <c r="M102" s="217"/>
      <c r="N102" s="214"/>
      <c r="O102" s="214"/>
      <c r="P102" s="214"/>
      <c r="Q102" s="214"/>
      <c r="R102" s="215"/>
      <c r="S102" s="214"/>
      <c r="T102" s="215"/>
      <c r="U102" s="213"/>
      <c r="V102" s="214"/>
      <c r="W102" s="214"/>
      <c r="X102" s="216"/>
      <c r="Y102" s="218"/>
      <c r="Z102" s="191" t="s">
        <v>303</v>
      </c>
      <c r="AA102" s="90" t="s">
        <v>304</v>
      </c>
      <c r="AB102" s="192" t="s">
        <v>305</v>
      </c>
    </row>
    <row r="103" spans="2:28" x14ac:dyDescent="0.3">
      <c r="B103" s="186" t="s">
        <v>212</v>
      </c>
      <c r="C103" s="185" t="s">
        <v>526</v>
      </c>
      <c r="D103" s="185" t="s">
        <v>617</v>
      </c>
      <c r="E103" s="185" t="s">
        <v>618</v>
      </c>
      <c r="F103" s="185" t="s">
        <v>706</v>
      </c>
      <c r="G103" s="185">
        <v>8100055</v>
      </c>
      <c r="H103" s="185">
        <v>20000</v>
      </c>
      <c r="I103" s="213">
        <v>0.4</v>
      </c>
      <c r="J103" s="214">
        <v>0.3</v>
      </c>
      <c r="K103" s="215">
        <v>0.25</v>
      </c>
      <c r="L103" s="216">
        <v>0.05</v>
      </c>
      <c r="M103" s="217"/>
      <c r="N103" s="214"/>
      <c r="O103" s="214"/>
      <c r="P103" s="214"/>
      <c r="Q103" s="214"/>
      <c r="R103" s="215"/>
      <c r="S103" s="214"/>
      <c r="T103" s="215"/>
      <c r="U103" s="213"/>
      <c r="V103" s="214"/>
      <c r="W103" s="214"/>
      <c r="X103" s="216"/>
      <c r="Y103" s="218"/>
      <c r="Z103" s="191" t="s">
        <v>306</v>
      </c>
      <c r="AA103" s="90" t="s">
        <v>307</v>
      </c>
      <c r="AB103" s="192" t="s">
        <v>308</v>
      </c>
    </row>
    <row r="104" spans="2:28" x14ac:dyDescent="0.3">
      <c r="B104" s="186" t="s">
        <v>213</v>
      </c>
      <c r="C104" s="186" t="s">
        <v>527</v>
      </c>
      <c r="D104" s="186" t="s">
        <v>619</v>
      </c>
      <c r="E104" s="186" t="s">
        <v>620</v>
      </c>
      <c r="F104" s="186" t="s">
        <v>707</v>
      </c>
      <c r="G104" s="186">
        <v>8100056</v>
      </c>
      <c r="H104" s="186">
        <v>20000</v>
      </c>
      <c r="I104" s="213">
        <v>0.4</v>
      </c>
      <c r="J104" s="214">
        <v>0.3</v>
      </c>
      <c r="K104" s="215">
        <v>0.25</v>
      </c>
      <c r="L104" s="216">
        <v>0.05</v>
      </c>
      <c r="M104" s="217"/>
      <c r="N104" s="214"/>
      <c r="O104" s="214"/>
      <c r="P104" s="214"/>
      <c r="Q104" s="214"/>
      <c r="R104" s="215"/>
      <c r="S104" s="214"/>
      <c r="T104" s="215"/>
      <c r="U104" s="213"/>
      <c r="V104" s="214"/>
      <c r="W104" s="214"/>
      <c r="X104" s="216"/>
      <c r="Y104" s="218"/>
      <c r="Z104" s="191" t="s">
        <v>309</v>
      </c>
      <c r="AA104" s="90" t="s">
        <v>310</v>
      </c>
      <c r="AB104" s="192" t="s">
        <v>311</v>
      </c>
    </row>
    <row r="105" spans="2:28" x14ac:dyDescent="0.3">
      <c r="B105" s="186" t="s">
        <v>214</v>
      </c>
      <c r="C105" s="186" t="s">
        <v>528</v>
      </c>
      <c r="D105" s="186" t="s">
        <v>621</v>
      </c>
      <c r="E105" s="186" t="s">
        <v>622</v>
      </c>
      <c r="F105" s="186" t="s">
        <v>708</v>
      </c>
      <c r="G105" s="186">
        <v>8100057</v>
      </c>
      <c r="H105" s="186">
        <v>20000</v>
      </c>
      <c r="I105" s="213">
        <v>0.4</v>
      </c>
      <c r="J105" s="214">
        <v>0.3</v>
      </c>
      <c r="K105" s="215">
        <v>0.25</v>
      </c>
      <c r="L105" s="216">
        <v>0.05</v>
      </c>
      <c r="M105" s="217"/>
      <c r="N105" s="214"/>
      <c r="O105" s="214"/>
      <c r="P105" s="214"/>
      <c r="Q105" s="214"/>
      <c r="R105" s="215"/>
      <c r="S105" s="214"/>
      <c r="T105" s="215"/>
      <c r="U105" s="213"/>
      <c r="V105" s="214"/>
      <c r="W105" s="214"/>
      <c r="X105" s="216"/>
      <c r="Y105" s="218"/>
      <c r="Z105" s="191" t="s">
        <v>312</v>
      </c>
      <c r="AA105" s="90" t="s">
        <v>313</v>
      </c>
      <c r="AB105" s="192" t="s">
        <v>314</v>
      </c>
    </row>
    <row r="106" spans="2:28" x14ac:dyDescent="0.3">
      <c r="B106" s="186" t="s">
        <v>215</v>
      </c>
      <c r="C106" s="186" t="s">
        <v>529</v>
      </c>
      <c r="D106" s="186" t="s">
        <v>623</v>
      </c>
      <c r="E106" s="186" t="s">
        <v>624</v>
      </c>
      <c r="F106" s="186" t="s">
        <v>709</v>
      </c>
      <c r="G106" s="186">
        <v>8100058</v>
      </c>
      <c r="H106" s="186">
        <v>20000</v>
      </c>
      <c r="I106" s="213">
        <v>0.4</v>
      </c>
      <c r="J106" s="214">
        <v>0.3</v>
      </c>
      <c r="K106" s="215">
        <v>0.25</v>
      </c>
      <c r="L106" s="216">
        <v>0.05</v>
      </c>
      <c r="M106" s="217"/>
      <c r="N106" s="214"/>
      <c r="O106" s="214"/>
      <c r="P106" s="214"/>
      <c r="Q106" s="214"/>
      <c r="R106" s="215"/>
      <c r="S106" s="214"/>
      <c r="T106" s="215"/>
      <c r="U106" s="213"/>
      <c r="V106" s="214"/>
      <c r="W106" s="214"/>
      <c r="X106" s="216"/>
      <c r="Y106" s="218"/>
      <c r="Z106" s="191" t="s">
        <v>315</v>
      </c>
      <c r="AA106" s="90" t="s">
        <v>316</v>
      </c>
      <c r="AB106" s="192" t="s">
        <v>317</v>
      </c>
    </row>
    <row r="107" spans="2:28" x14ac:dyDescent="0.3">
      <c r="B107" s="186" t="s">
        <v>216</v>
      </c>
      <c r="C107" s="186" t="s">
        <v>530</v>
      </c>
      <c r="D107" s="186" t="s">
        <v>625</v>
      </c>
      <c r="E107" s="186" t="s">
        <v>626</v>
      </c>
      <c r="F107" s="186" t="s">
        <v>710</v>
      </c>
      <c r="G107" s="186">
        <v>8100059</v>
      </c>
      <c r="H107" s="186">
        <v>20000</v>
      </c>
      <c r="I107" s="213">
        <v>0.4</v>
      </c>
      <c r="J107" s="214">
        <v>0.3</v>
      </c>
      <c r="K107" s="215">
        <v>0.25</v>
      </c>
      <c r="L107" s="216">
        <v>0.05</v>
      </c>
      <c r="M107" s="217"/>
      <c r="N107" s="214"/>
      <c r="O107" s="214"/>
      <c r="P107" s="214"/>
      <c r="Q107" s="214"/>
      <c r="R107" s="215"/>
      <c r="S107" s="214"/>
      <c r="T107" s="215"/>
      <c r="U107" s="213"/>
      <c r="V107" s="214"/>
      <c r="W107" s="214"/>
      <c r="X107" s="216"/>
      <c r="Y107" s="218"/>
      <c r="Z107" s="191" t="s">
        <v>318</v>
      </c>
      <c r="AA107" s="90" t="s">
        <v>319</v>
      </c>
      <c r="AB107" s="192" t="s">
        <v>320</v>
      </c>
    </row>
    <row r="108" spans="2:28" x14ac:dyDescent="0.3">
      <c r="B108" s="186" t="s">
        <v>217</v>
      </c>
      <c r="C108" s="186" t="s">
        <v>531</v>
      </c>
      <c r="D108" s="186" t="s">
        <v>627</v>
      </c>
      <c r="E108" s="186" t="s">
        <v>628</v>
      </c>
      <c r="F108" s="186" t="s">
        <v>711</v>
      </c>
      <c r="G108" s="186">
        <v>8100060</v>
      </c>
      <c r="H108" s="186">
        <v>20000</v>
      </c>
      <c r="I108" s="213">
        <v>0.4</v>
      </c>
      <c r="J108" s="214">
        <v>0.3</v>
      </c>
      <c r="K108" s="215">
        <v>0.25</v>
      </c>
      <c r="L108" s="216">
        <v>0.05</v>
      </c>
      <c r="M108" s="217"/>
      <c r="N108" s="214"/>
      <c r="O108" s="214"/>
      <c r="P108" s="214"/>
      <c r="Q108" s="214"/>
      <c r="R108" s="215"/>
      <c r="S108" s="214"/>
      <c r="T108" s="215"/>
      <c r="U108" s="213"/>
      <c r="V108" s="214"/>
      <c r="W108" s="214"/>
      <c r="X108" s="216"/>
      <c r="Y108" s="218"/>
      <c r="Z108" s="191" t="s">
        <v>321</v>
      </c>
      <c r="AA108" s="90" t="s">
        <v>322</v>
      </c>
      <c r="AB108" s="192" t="s">
        <v>323</v>
      </c>
    </row>
    <row r="109" spans="2:28" x14ac:dyDescent="0.3">
      <c r="B109" s="186" t="s">
        <v>218</v>
      </c>
      <c r="C109" s="186" t="s">
        <v>532</v>
      </c>
      <c r="D109" s="186" t="s">
        <v>629</v>
      </c>
      <c r="E109" s="186" t="s">
        <v>630</v>
      </c>
      <c r="F109" s="186" t="s">
        <v>712</v>
      </c>
      <c r="G109" s="186">
        <v>8100061</v>
      </c>
      <c r="H109" s="186">
        <v>20000</v>
      </c>
      <c r="I109" s="213">
        <v>0.4</v>
      </c>
      <c r="J109" s="214">
        <v>0.3</v>
      </c>
      <c r="K109" s="215">
        <v>0.25</v>
      </c>
      <c r="L109" s="216">
        <v>0.05</v>
      </c>
      <c r="M109" s="217"/>
      <c r="N109" s="214"/>
      <c r="O109" s="214"/>
      <c r="P109" s="214"/>
      <c r="Q109" s="214"/>
      <c r="R109" s="215"/>
      <c r="S109" s="214"/>
      <c r="T109" s="215"/>
      <c r="U109" s="213"/>
      <c r="V109" s="214"/>
      <c r="W109" s="214"/>
      <c r="X109" s="216"/>
      <c r="Y109" s="218"/>
      <c r="Z109" s="191" t="s">
        <v>324</v>
      </c>
      <c r="AA109" s="90" t="s">
        <v>325</v>
      </c>
      <c r="AB109" s="192" t="s">
        <v>326</v>
      </c>
    </row>
    <row r="110" spans="2:28" x14ac:dyDescent="0.3">
      <c r="B110" s="186" t="s">
        <v>219</v>
      </c>
      <c r="C110" s="186" t="s">
        <v>533</v>
      </c>
      <c r="D110" s="186" t="s">
        <v>631</v>
      </c>
      <c r="E110" s="186" t="s">
        <v>632</v>
      </c>
      <c r="F110" s="186" t="s">
        <v>713</v>
      </c>
      <c r="G110" s="186">
        <v>8100062</v>
      </c>
      <c r="H110" s="186">
        <v>20000</v>
      </c>
      <c r="I110" s="213">
        <v>0.4</v>
      </c>
      <c r="J110" s="214">
        <v>0.3</v>
      </c>
      <c r="K110" s="215">
        <v>0.25</v>
      </c>
      <c r="L110" s="216">
        <v>0.05</v>
      </c>
      <c r="M110" s="217"/>
      <c r="N110" s="214"/>
      <c r="O110" s="214"/>
      <c r="P110" s="214"/>
      <c r="Q110" s="214"/>
      <c r="R110" s="215"/>
      <c r="S110" s="214"/>
      <c r="T110" s="215"/>
      <c r="U110" s="213"/>
      <c r="V110" s="214"/>
      <c r="W110" s="214"/>
      <c r="X110" s="216"/>
      <c r="Y110" s="218"/>
      <c r="Z110" s="191" t="s">
        <v>327</v>
      </c>
      <c r="AA110" s="90" t="s">
        <v>328</v>
      </c>
      <c r="AB110" s="192" t="s">
        <v>329</v>
      </c>
    </row>
    <row r="111" spans="2:28" x14ac:dyDescent="0.3">
      <c r="B111" s="186" t="s">
        <v>220</v>
      </c>
      <c r="C111" s="186" t="s">
        <v>534</v>
      </c>
      <c r="D111" s="186" t="s">
        <v>633</v>
      </c>
      <c r="E111" s="186" t="s">
        <v>634</v>
      </c>
      <c r="F111" s="186" t="s">
        <v>714</v>
      </c>
      <c r="G111" s="186">
        <v>8100063</v>
      </c>
      <c r="H111" s="186">
        <v>20000</v>
      </c>
      <c r="I111" s="213">
        <v>0.4</v>
      </c>
      <c r="J111" s="214">
        <v>0.3</v>
      </c>
      <c r="K111" s="215">
        <v>0.25</v>
      </c>
      <c r="L111" s="216">
        <v>0.05</v>
      </c>
      <c r="M111" s="217"/>
      <c r="N111" s="214"/>
      <c r="O111" s="214"/>
      <c r="P111" s="214"/>
      <c r="Q111" s="214"/>
      <c r="R111" s="215"/>
      <c r="S111" s="214"/>
      <c r="T111" s="215"/>
      <c r="U111" s="213"/>
      <c r="V111" s="214"/>
      <c r="W111" s="214"/>
      <c r="X111" s="216"/>
      <c r="Y111" s="218"/>
      <c r="Z111" s="191" t="s">
        <v>330</v>
      </c>
      <c r="AA111" s="90" t="s">
        <v>331</v>
      </c>
      <c r="AB111" s="192" t="s">
        <v>332</v>
      </c>
    </row>
    <row r="112" spans="2:28" ht="12.75" thickBot="1" x14ac:dyDescent="0.35">
      <c r="B112" s="188" t="s">
        <v>221</v>
      </c>
      <c r="C112" s="186" t="s">
        <v>535</v>
      </c>
      <c r="D112" s="186" t="s">
        <v>635</v>
      </c>
      <c r="E112" s="186" t="s">
        <v>636</v>
      </c>
      <c r="F112" s="186" t="s">
        <v>715</v>
      </c>
      <c r="G112" s="186">
        <v>8100064</v>
      </c>
      <c r="H112" s="186">
        <v>20000</v>
      </c>
      <c r="I112" s="225">
        <v>0.4</v>
      </c>
      <c r="J112" s="226">
        <v>0.3</v>
      </c>
      <c r="K112" s="227">
        <v>0.25</v>
      </c>
      <c r="L112" s="228">
        <v>0.05</v>
      </c>
      <c r="M112" s="229"/>
      <c r="N112" s="226"/>
      <c r="O112" s="226"/>
      <c r="P112" s="226"/>
      <c r="Q112" s="226"/>
      <c r="R112" s="227"/>
      <c r="S112" s="226"/>
      <c r="T112" s="227"/>
      <c r="U112" s="225"/>
      <c r="V112" s="226"/>
      <c r="W112" s="226"/>
      <c r="X112" s="228"/>
      <c r="Y112" s="230"/>
      <c r="Z112" s="193" t="s">
        <v>333</v>
      </c>
      <c r="AA112" s="194" t="s">
        <v>334</v>
      </c>
      <c r="AB112" s="195" t="s">
        <v>335</v>
      </c>
    </row>
    <row r="113" spans="2:28" x14ac:dyDescent="0.3">
      <c r="B113" s="185" t="s">
        <v>222</v>
      </c>
      <c r="C113" s="186" t="s">
        <v>536</v>
      </c>
      <c r="D113" s="186" t="s">
        <v>637</v>
      </c>
      <c r="E113" s="186" t="s">
        <v>638</v>
      </c>
      <c r="F113" s="186" t="s">
        <v>716</v>
      </c>
      <c r="G113" s="186">
        <v>8100065</v>
      </c>
      <c r="H113" s="186">
        <v>20000</v>
      </c>
      <c r="I113" s="204">
        <v>1</v>
      </c>
      <c r="J113" s="205"/>
      <c r="K113" s="206"/>
      <c r="L113" s="207"/>
      <c r="M113" s="208"/>
      <c r="N113" s="205"/>
      <c r="O113" s="205"/>
      <c r="P113" s="205"/>
      <c r="Q113" s="205"/>
      <c r="R113" s="206"/>
      <c r="S113" s="205"/>
      <c r="T113" s="206"/>
      <c r="U113" s="204"/>
      <c r="V113" s="205"/>
      <c r="W113" s="205"/>
      <c r="X113" s="207"/>
      <c r="Y113" s="209"/>
      <c r="Z113" s="245"/>
      <c r="AA113" s="246"/>
      <c r="AB113" s="247"/>
    </row>
    <row r="114" spans="2:28" ht="12.75" thickBot="1" x14ac:dyDescent="0.35">
      <c r="B114" s="186" t="s">
        <v>170</v>
      </c>
      <c r="C114" s="188" t="s">
        <v>537</v>
      </c>
      <c r="D114" s="188" t="s">
        <v>639</v>
      </c>
      <c r="E114" s="188" t="s">
        <v>640</v>
      </c>
      <c r="F114" s="188" t="s">
        <v>717</v>
      </c>
      <c r="G114" s="188">
        <v>8100066</v>
      </c>
      <c r="H114" s="188">
        <v>20000</v>
      </c>
      <c r="I114" s="213">
        <v>1</v>
      </c>
      <c r="J114" s="214"/>
      <c r="K114" s="215"/>
      <c r="L114" s="216"/>
      <c r="M114" s="217"/>
      <c r="N114" s="214"/>
      <c r="O114" s="214"/>
      <c r="P114" s="214"/>
      <c r="Q114" s="214"/>
      <c r="R114" s="215"/>
      <c r="S114" s="214"/>
      <c r="T114" s="215"/>
      <c r="U114" s="213"/>
      <c r="V114" s="214"/>
      <c r="W114" s="214"/>
      <c r="X114" s="216"/>
      <c r="Y114" s="218"/>
      <c r="Z114" s="248"/>
      <c r="AA114" s="249"/>
      <c r="AB114" s="250"/>
    </row>
    <row r="115" spans="2:28" x14ac:dyDescent="0.3">
      <c r="B115" s="186" t="s">
        <v>171</v>
      </c>
      <c r="C115" s="185" t="s">
        <v>538</v>
      </c>
      <c r="D115" s="185" t="s">
        <v>641</v>
      </c>
      <c r="E115" s="185" t="s">
        <v>642</v>
      </c>
      <c r="F115" s="185" t="s">
        <v>718</v>
      </c>
      <c r="G115" s="185">
        <v>8100067</v>
      </c>
      <c r="H115" s="185">
        <v>20000</v>
      </c>
      <c r="I115" s="213">
        <v>1</v>
      </c>
      <c r="J115" s="214"/>
      <c r="K115" s="215"/>
      <c r="L115" s="216"/>
      <c r="M115" s="217"/>
      <c r="N115" s="214"/>
      <c r="O115" s="214"/>
      <c r="P115" s="214"/>
      <c r="Q115" s="214"/>
      <c r="R115" s="215"/>
      <c r="S115" s="214"/>
      <c r="T115" s="215"/>
      <c r="U115" s="213"/>
      <c r="V115" s="214"/>
      <c r="W115" s="214"/>
      <c r="X115" s="216"/>
      <c r="Y115" s="218"/>
      <c r="Z115" s="248"/>
      <c r="AA115" s="249"/>
      <c r="AB115" s="250"/>
    </row>
    <row r="116" spans="2:28" x14ac:dyDescent="0.3">
      <c r="B116" s="186" t="s">
        <v>172</v>
      </c>
      <c r="C116" s="186" t="s">
        <v>539</v>
      </c>
      <c r="D116" s="186" t="s">
        <v>643</v>
      </c>
      <c r="E116" s="186" t="s">
        <v>644</v>
      </c>
      <c r="F116" s="186" t="s">
        <v>719</v>
      </c>
      <c r="G116" s="186">
        <v>8100068</v>
      </c>
      <c r="H116" s="186">
        <v>20000</v>
      </c>
      <c r="I116" s="213">
        <v>1</v>
      </c>
      <c r="J116" s="214"/>
      <c r="K116" s="215"/>
      <c r="L116" s="216"/>
      <c r="M116" s="217"/>
      <c r="N116" s="214"/>
      <c r="O116" s="214"/>
      <c r="P116" s="214"/>
      <c r="Q116" s="214"/>
      <c r="R116" s="215"/>
      <c r="S116" s="214"/>
      <c r="T116" s="215"/>
      <c r="U116" s="213"/>
      <c r="V116" s="214"/>
      <c r="W116" s="214"/>
      <c r="X116" s="216"/>
      <c r="Y116" s="218"/>
      <c r="Z116" s="248"/>
      <c r="AA116" s="249"/>
      <c r="AB116" s="250"/>
    </row>
    <row r="117" spans="2:28" x14ac:dyDescent="0.3">
      <c r="B117" s="186" t="s">
        <v>173</v>
      </c>
      <c r="C117" s="186" t="s">
        <v>540</v>
      </c>
      <c r="D117" s="186" t="s">
        <v>645</v>
      </c>
      <c r="E117" s="186" t="s">
        <v>646</v>
      </c>
      <c r="F117" s="186" t="s">
        <v>720</v>
      </c>
      <c r="G117" s="186">
        <v>8100069</v>
      </c>
      <c r="H117" s="186">
        <v>20000</v>
      </c>
      <c r="I117" s="213">
        <v>1</v>
      </c>
      <c r="J117" s="214"/>
      <c r="K117" s="215"/>
      <c r="L117" s="216"/>
      <c r="M117" s="217"/>
      <c r="N117" s="214"/>
      <c r="O117" s="214"/>
      <c r="P117" s="214"/>
      <c r="Q117" s="214"/>
      <c r="R117" s="215"/>
      <c r="S117" s="214"/>
      <c r="T117" s="215"/>
      <c r="U117" s="213"/>
      <c r="V117" s="214"/>
      <c r="W117" s="214"/>
      <c r="X117" s="216"/>
      <c r="Y117" s="218"/>
      <c r="Z117" s="248"/>
      <c r="AA117" s="249"/>
      <c r="AB117" s="250"/>
    </row>
    <row r="118" spans="2:28" x14ac:dyDescent="0.3">
      <c r="B118" s="186" t="s">
        <v>174</v>
      </c>
      <c r="C118" s="186" t="s">
        <v>541</v>
      </c>
      <c r="D118" s="186" t="s">
        <v>647</v>
      </c>
      <c r="E118" s="186" t="s">
        <v>648</v>
      </c>
      <c r="F118" s="186" t="s">
        <v>721</v>
      </c>
      <c r="G118" s="186">
        <v>8100070</v>
      </c>
      <c r="H118" s="186">
        <v>20000</v>
      </c>
      <c r="I118" s="213">
        <v>1</v>
      </c>
      <c r="J118" s="214"/>
      <c r="K118" s="215"/>
      <c r="L118" s="216"/>
      <c r="M118" s="217"/>
      <c r="N118" s="214"/>
      <c r="O118" s="214"/>
      <c r="P118" s="214"/>
      <c r="Q118" s="214"/>
      <c r="R118" s="215"/>
      <c r="S118" s="214"/>
      <c r="T118" s="215"/>
      <c r="U118" s="213"/>
      <c r="V118" s="214"/>
      <c r="W118" s="214"/>
      <c r="X118" s="216"/>
      <c r="Y118" s="218"/>
      <c r="Z118" s="248"/>
      <c r="AA118" s="249"/>
      <c r="AB118" s="250"/>
    </row>
    <row r="119" spans="2:28" x14ac:dyDescent="0.3">
      <c r="B119" s="186" t="s">
        <v>175</v>
      </c>
      <c r="C119" s="186" t="s">
        <v>542</v>
      </c>
      <c r="D119" s="186" t="s">
        <v>649</v>
      </c>
      <c r="E119" s="186" t="s">
        <v>650</v>
      </c>
      <c r="F119" s="186" t="s">
        <v>722</v>
      </c>
      <c r="G119" s="186">
        <v>8100071</v>
      </c>
      <c r="H119" s="186">
        <v>20000</v>
      </c>
      <c r="I119" s="213">
        <v>1</v>
      </c>
      <c r="J119" s="214"/>
      <c r="K119" s="215"/>
      <c r="L119" s="216"/>
      <c r="M119" s="217"/>
      <c r="N119" s="214"/>
      <c r="O119" s="214"/>
      <c r="P119" s="214"/>
      <c r="Q119" s="214"/>
      <c r="R119" s="215"/>
      <c r="S119" s="214"/>
      <c r="T119" s="215"/>
      <c r="U119" s="213"/>
      <c r="V119" s="214"/>
      <c r="W119" s="214"/>
      <c r="X119" s="216"/>
      <c r="Y119" s="218"/>
      <c r="Z119" s="248"/>
      <c r="AA119" s="249"/>
      <c r="AB119" s="250"/>
    </row>
    <row r="120" spans="2:28" x14ac:dyDescent="0.3">
      <c r="B120" s="186" t="s">
        <v>176</v>
      </c>
      <c r="C120" s="186" t="s">
        <v>543</v>
      </c>
      <c r="D120" s="186" t="s">
        <v>651</v>
      </c>
      <c r="E120" s="186" t="s">
        <v>652</v>
      </c>
      <c r="F120" s="186" t="s">
        <v>723</v>
      </c>
      <c r="G120" s="186">
        <v>8100072</v>
      </c>
      <c r="H120" s="186">
        <v>20000</v>
      </c>
      <c r="I120" s="213">
        <v>1</v>
      </c>
      <c r="J120" s="214"/>
      <c r="K120" s="215"/>
      <c r="L120" s="216"/>
      <c r="M120" s="217"/>
      <c r="N120" s="214"/>
      <c r="O120" s="214"/>
      <c r="P120" s="214"/>
      <c r="Q120" s="214"/>
      <c r="R120" s="215"/>
      <c r="S120" s="214"/>
      <c r="T120" s="215"/>
      <c r="U120" s="213"/>
      <c r="V120" s="214"/>
      <c r="W120" s="214"/>
      <c r="X120" s="216"/>
      <c r="Y120" s="218"/>
      <c r="Z120" s="248"/>
      <c r="AA120" s="249"/>
      <c r="AB120" s="250"/>
    </row>
    <row r="121" spans="2:28" x14ac:dyDescent="0.3">
      <c r="B121" s="186" t="s">
        <v>177</v>
      </c>
      <c r="C121" s="186" t="s">
        <v>544</v>
      </c>
      <c r="D121" s="186" t="s">
        <v>653</v>
      </c>
      <c r="E121" s="186" t="s">
        <v>654</v>
      </c>
      <c r="F121" s="186" t="s">
        <v>724</v>
      </c>
      <c r="G121" s="186">
        <v>8100073</v>
      </c>
      <c r="H121" s="186">
        <v>20000</v>
      </c>
      <c r="I121" s="213">
        <v>1</v>
      </c>
      <c r="J121" s="214"/>
      <c r="K121" s="215"/>
      <c r="L121" s="216"/>
      <c r="M121" s="217"/>
      <c r="N121" s="214"/>
      <c r="O121" s="214"/>
      <c r="P121" s="214"/>
      <c r="Q121" s="214"/>
      <c r="R121" s="215"/>
      <c r="S121" s="214"/>
      <c r="T121" s="215"/>
      <c r="U121" s="213"/>
      <c r="V121" s="214"/>
      <c r="W121" s="214"/>
      <c r="X121" s="216"/>
      <c r="Y121" s="218"/>
      <c r="Z121" s="248"/>
      <c r="AA121" s="249"/>
      <c r="AB121" s="250"/>
    </row>
    <row r="122" spans="2:28" x14ac:dyDescent="0.3">
      <c r="B122" s="186" t="s">
        <v>178</v>
      </c>
      <c r="C122" s="186" t="s">
        <v>545</v>
      </c>
      <c r="D122" s="186" t="s">
        <v>655</v>
      </c>
      <c r="E122" s="186" t="s">
        <v>656</v>
      </c>
      <c r="F122" s="186" t="s">
        <v>725</v>
      </c>
      <c r="G122" s="186">
        <v>8100074</v>
      </c>
      <c r="H122" s="186">
        <v>20000</v>
      </c>
      <c r="I122" s="213">
        <v>1</v>
      </c>
      <c r="J122" s="214"/>
      <c r="K122" s="215"/>
      <c r="L122" s="216"/>
      <c r="M122" s="217"/>
      <c r="N122" s="214"/>
      <c r="O122" s="214"/>
      <c r="P122" s="214"/>
      <c r="Q122" s="214"/>
      <c r="R122" s="215"/>
      <c r="S122" s="214"/>
      <c r="T122" s="215"/>
      <c r="U122" s="213"/>
      <c r="V122" s="214"/>
      <c r="W122" s="214"/>
      <c r="X122" s="216"/>
      <c r="Y122" s="218"/>
      <c r="Z122" s="248"/>
      <c r="AA122" s="249"/>
      <c r="AB122" s="250"/>
    </row>
    <row r="123" spans="2:28" x14ac:dyDescent="0.3">
      <c r="B123" s="186" t="s">
        <v>179</v>
      </c>
      <c r="C123" s="186" t="s">
        <v>546</v>
      </c>
      <c r="D123" s="186" t="s">
        <v>657</v>
      </c>
      <c r="E123" s="186" t="s">
        <v>658</v>
      </c>
      <c r="F123" s="186" t="s">
        <v>726</v>
      </c>
      <c r="G123" s="186">
        <v>8100075</v>
      </c>
      <c r="H123" s="186">
        <v>20000</v>
      </c>
      <c r="I123" s="213">
        <v>1</v>
      </c>
      <c r="J123" s="214"/>
      <c r="K123" s="215"/>
      <c r="L123" s="216"/>
      <c r="M123" s="217"/>
      <c r="N123" s="214"/>
      <c r="O123" s="214"/>
      <c r="P123" s="214"/>
      <c r="Q123" s="214"/>
      <c r="R123" s="215"/>
      <c r="S123" s="214"/>
      <c r="T123" s="215"/>
      <c r="U123" s="213"/>
      <c r="V123" s="214"/>
      <c r="W123" s="214"/>
      <c r="X123" s="216"/>
      <c r="Y123" s="218"/>
      <c r="Z123" s="248"/>
      <c r="AA123" s="249"/>
      <c r="AB123" s="250"/>
    </row>
    <row r="124" spans="2:28" x14ac:dyDescent="0.3">
      <c r="B124" s="186" t="s">
        <v>180</v>
      </c>
      <c r="C124" s="186" t="s">
        <v>547</v>
      </c>
      <c r="D124" s="186" t="s">
        <v>659</v>
      </c>
      <c r="E124" s="186" t="s">
        <v>660</v>
      </c>
      <c r="F124" s="186" t="s">
        <v>727</v>
      </c>
      <c r="G124" s="186">
        <v>8100076</v>
      </c>
      <c r="H124" s="186">
        <v>20000</v>
      </c>
      <c r="I124" s="213">
        <v>1</v>
      </c>
      <c r="J124" s="214"/>
      <c r="K124" s="215"/>
      <c r="L124" s="216"/>
      <c r="M124" s="217"/>
      <c r="N124" s="214"/>
      <c r="O124" s="214"/>
      <c r="P124" s="214"/>
      <c r="Q124" s="214"/>
      <c r="R124" s="215"/>
      <c r="S124" s="214"/>
      <c r="T124" s="215"/>
      <c r="U124" s="213"/>
      <c r="V124" s="214"/>
      <c r="W124" s="214"/>
      <c r="X124" s="216"/>
      <c r="Y124" s="218"/>
      <c r="Z124" s="248"/>
      <c r="AA124" s="249"/>
      <c r="AB124" s="250"/>
    </row>
    <row r="125" spans="2:28" x14ac:dyDescent="0.3">
      <c r="B125" s="186" t="s">
        <v>181</v>
      </c>
      <c r="C125" s="186" t="s">
        <v>548</v>
      </c>
      <c r="D125" s="186" t="s">
        <v>661</v>
      </c>
      <c r="E125" s="186" t="s">
        <v>662</v>
      </c>
      <c r="F125" s="186" t="s">
        <v>728</v>
      </c>
      <c r="G125" s="186">
        <v>8100077</v>
      </c>
      <c r="H125" s="186">
        <v>20000</v>
      </c>
      <c r="I125" s="213">
        <v>1</v>
      </c>
      <c r="J125" s="214"/>
      <c r="K125" s="215"/>
      <c r="L125" s="216"/>
      <c r="M125" s="217"/>
      <c r="N125" s="214"/>
      <c r="O125" s="214"/>
      <c r="P125" s="214"/>
      <c r="Q125" s="214"/>
      <c r="R125" s="215"/>
      <c r="S125" s="214"/>
      <c r="T125" s="215"/>
      <c r="U125" s="213"/>
      <c r="V125" s="214"/>
      <c r="W125" s="214"/>
      <c r="X125" s="216"/>
      <c r="Y125" s="218"/>
      <c r="Z125" s="248"/>
      <c r="AA125" s="249"/>
      <c r="AB125" s="250"/>
    </row>
    <row r="126" spans="2:28" x14ac:dyDescent="0.3">
      <c r="B126" s="186" t="s">
        <v>182</v>
      </c>
      <c r="C126" s="186" t="s">
        <v>549</v>
      </c>
      <c r="D126" s="186" t="s">
        <v>663</v>
      </c>
      <c r="E126" s="186" t="s">
        <v>664</v>
      </c>
      <c r="F126" s="186" t="s">
        <v>729</v>
      </c>
      <c r="G126" s="186">
        <v>8100078</v>
      </c>
      <c r="H126" s="186">
        <v>20000</v>
      </c>
      <c r="I126" s="213">
        <v>1</v>
      </c>
      <c r="J126" s="214"/>
      <c r="K126" s="215"/>
      <c r="L126" s="216"/>
      <c r="M126" s="217"/>
      <c r="N126" s="214"/>
      <c r="O126" s="214"/>
      <c r="P126" s="214"/>
      <c r="Q126" s="214"/>
      <c r="R126" s="215"/>
      <c r="S126" s="214"/>
      <c r="T126" s="215"/>
      <c r="U126" s="213"/>
      <c r="V126" s="214"/>
      <c r="W126" s="214"/>
      <c r="X126" s="216"/>
      <c r="Y126" s="218"/>
      <c r="Z126" s="248"/>
      <c r="AA126" s="249"/>
      <c r="AB126" s="250"/>
    </row>
    <row r="127" spans="2:28" x14ac:dyDescent="0.3">
      <c r="B127" s="186" t="s">
        <v>183</v>
      </c>
      <c r="C127" s="186" t="s">
        <v>550</v>
      </c>
      <c r="D127" s="186" t="s">
        <v>665</v>
      </c>
      <c r="E127" s="186" t="s">
        <v>666</v>
      </c>
      <c r="F127" s="186" t="s">
        <v>730</v>
      </c>
      <c r="G127" s="186">
        <v>8100079</v>
      </c>
      <c r="H127" s="186">
        <v>20000</v>
      </c>
      <c r="I127" s="213">
        <v>1</v>
      </c>
      <c r="J127" s="214"/>
      <c r="K127" s="215"/>
      <c r="L127" s="216"/>
      <c r="M127" s="217"/>
      <c r="N127" s="214"/>
      <c r="O127" s="214"/>
      <c r="P127" s="214"/>
      <c r="Q127" s="214"/>
      <c r="R127" s="215"/>
      <c r="S127" s="214"/>
      <c r="T127" s="215"/>
      <c r="U127" s="213"/>
      <c r="V127" s="214"/>
      <c r="W127" s="214"/>
      <c r="X127" s="216"/>
      <c r="Y127" s="218"/>
      <c r="Z127" s="248"/>
      <c r="AA127" s="249"/>
      <c r="AB127" s="250"/>
    </row>
    <row r="128" spans="2:28" x14ac:dyDescent="0.3">
      <c r="B128" s="186" t="s">
        <v>184</v>
      </c>
      <c r="C128" s="186" t="s">
        <v>551</v>
      </c>
      <c r="D128" s="186" t="s">
        <v>667</v>
      </c>
      <c r="E128" s="186" t="s">
        <v>668</v>
      </c>
      <c r="F128" s="186" t="s">
        <v>731</v>
      </c>
      <c r="G128" s="186">
        <v>8100080</v>
      </c>
      <c r="H128" s="186">
        <v>20000</v>
      </c>
      <c r="I128" s="213">
        <v>1</v>
      </c>
      <c r="J128" s="214"/>
      <c r="K128" s="215"/>
      <c r="L128" s="216"/>
      <c r="M128" s="217"/>
      <c r="N128" s="214"/>
      <c r="O128" s="214"/>
      <c r="P128" s="214"/>
      <c r="Q128" s="214"/>
      <c r="R128" s="215"/>
      <c r="S128" s="214"/>
      <c r="T128" s="215"/>
      <c r="U128" s="213"/>
      <c r="V128" s="214"/>
      <c r="W128" s="214"/>
      <c r="X128" s="216"/>
      <c r="Y128" s="218"/>
      <c r="Z128" s="248"/>
      <c r="AA128" s="249"/>
      <c r="AB128" s="250"/>
    </row>
    <row r="129" spans="2:29" ht="12.75" thickBot="1" x14ac:dyDescent="0.35">
      <c r="B129" s="188" t="s">
        <v>185</v>
      </c>
      <c r="C129" s="186" t="s">
        <v>552</v>
      </c>
      <c r="D129" s="186" t="s">
        <v>669</v>
      </c>
      <c r="E129" s="186" t="s">
        <v>670</v>
      </c>
      <c r="F129" s="186" t="s">
        <v>732</v>
      </c>
      <c r="G129" s="186">
        <v>8100081</v>
      </c>
      <c r="H129" s="186">
        <v>20000</v>
      </c>
      <c r="I129" s="225">
        <v>1</v>
      </c>
      <c r="J129" s="226"/>
      <c r="K129" s="227"/>
      <c r="L129" s="228"/>
      <c r="M129" s="229"/>
      <c r="N129" s="226"/>
      <c r="O129" s="226"/>
      <c r="P129" s="226"/>
      <c r="Q129" s="226"/>
      <c r="R129" s="227"/>
      <c r="S129" s="226"/>
      <c r="T129" s="227"/>
      <c r="U129" s="225"/>
      <c r="V129" s="226"/>
      <c r="W129" s="226"/>
      <c r="X129" s="228"/>
      <c r="Y129" s="230"/>
      <c r="Z129" s="256"/>
      <c r="AA129" s="257"/>
      <c r="AB129" s="255"/>
    </row>
    <row r="130" spans="2:29" x14ac:dyDescent="0.3">
      <c r="C130" s="186" t="s">
        <v>553</v>
      </c>
      <c r="D130" s="186" t="s">
        <v>671</v>
      </c>
      <c r="E130" s="186" t="s">
        <v>672</v>
      </c>
      <c r="F130" s="186" t="s">
        <v>733</v>
      </c>
      <c r="G130" s="186">
        <v>8100082</v>
      </c>
      <c r="H130" s="186">
        <v>20000</v>
      </c>
    </row>
    <row r="131" spans="2:29" ht="12.75" thickBot="1" x14ac:dyDescent="0.35">
      <c r="C131" s="188" t="s">
        <v>554</v>
      </c>
      <c r="D131" s="188" t="s">
        <v>673</v>
      </c>
      <c r="E131" s="188" t="s">
        <v>674</v>
      </c>
      <c r="F131" s="188" t="s">
        <v>734</v>
      </c>
      <c r="G131" s="188">
        <v>8100083</v>
      </c>
      <c r="H131" s="188">
        <v>20000</v>
      </c>
    </row>
    <row r="132" spans="2:29" x14ac:dyDescent="0.3">
      <c r="B132" s="285" t="s">
        <v>148</v>
      </c>
      <c r="C132" s="285" t="s">
        <v>492</v>
      </c>
      <c r="D132" s="285" t="s">
        <v>492</v>
      </c>
      <c r="E132" s="285" t="s">
        <v>737</v>
      </c>
      <c r="F132" s="285" t="s">
        <v>737</v>
      </c>
      <c r="G132" s="285" t="s">
        <v>492</v>
      </c>
      <c r="H132" s="285" t="s">
        <v>492</v>
      </c>
      <c r="I132" s="286">
        <v>0.5</v>
      </c>
      <c r="J132" s="287">
        <v>0.4</v>
      </c>
      <c r="K132" s="288">
        <v>0.1</v>
      </c>
      <c r="L132" s="289">
        <v>0</v>
      </c>
      <c r="M132" s="290">
        <v>0</v>
      </c>
      <c r="N132" s="291">
        <v>0</v>
      </c>
      <c r="O132" s="291">
        <v>0</v>
      </c>
      <c r="P132" s="287">
        <v>0</v>
      </c>
      <c r="Q132" s="287">
        <v>0</v>
      </c>
      <c r="R132" s="288">
        <v>0</v>
      </c>
      <c r="S132" s="291">
        <v>0</v>
      </c>
      <c r="T132" s="292">
        <v>0</v>
      </c>
      <c r="U132" s="286">
        <v>0</v>
      </c>
      <c r="V132" s="287">
        <v>0</v>
      </c>
      <c r="W132" s="287">
        <v>0</v>
      </c>
      <c r="X132" s="289">
        <v>0</v>
      </c>
      <c r="Y132" s="293">
        <f t="shared" ref="Y132:Y153" si="4">1-SUM(I132:X132)</f>
        <v>0</v>
      </c>
      <c r="Z132" s="294" t="s">
        <v>256</v>
      </c>
      <c r="AA132" s="295" t="s">
        <v>242</v>
      </c>
      <c r="AB132" s="254"/>
      <c r="AC132" s="170" t="s">
        <v>481</v>
      </c>
    </row>
    <row r="133" spans="2:29" x14ac:dyDescent="0.3">
      <c r="B133" s="296" t="s">
        <v>149</v>
      </c>
      <c r="C133" s="296" t="s">
        <v>493</v>
      </c>
      <c r="D133" s="296" t="s">
        <v>493</v>
      </c>
      <c r="E133" s="296" t="s">
        <v>737</v>
      </c>
      <c r="F133" s="296" t="s">
        <v>737</v>
      </c>
      <c r="G133" s="296" t="s">
        <v>493</v>
      </c>
      <c r="H133" s="296" t="s">
        <v>493</v>
      </c>
      <c r="I133" s="297">
        <v>0.5</v>
      </c>
      <c r="J133" s="298">
        <v>0.4</v>
      </c>
      <c r="K133" s="299">
        <v>0.1</v>
      </c>
      <c r="L133" s="300">
        <v>0</v>
      </c>
      <c r="M133" s="301">
        <v>0</v>
      </c>
      <c r="N133" s="298">
        <v>0</v>
      </c>
      <c r="O133" s="298">
        <v>0</v>
      </c>
      <c r="P133" s="298">
        <v>0</v>
      </c>
      <c r="Q133" s="298">
        <v>0</v>
      </c>
      <c r="R133" s="299">
        <v>0</v>
      </c>
      <c r="S133" s="298">
        <v>0</v>
      </c>
      <c r="T133" s="299">
        <v>0</v>
      </c>
      <c r="U133" s="297">
        <v>0</v>
      </c>
      <c r="V133" s="298">
        <v>0</v>
      </c>
      <c r="W133" s="298">
        <v>0</v>
      </c>
      <c r="X133" s="300">
        <v>0</v>
      </c>
      <c r="Y133" s="302">
        <f t="shared" si="4"/>
        <v>0</v>
      </c>
      <c r="Z133" s="248" t="s">
        <v>257</v>
      </c>
      <c r="AA133" s="249" t="s">
        <v>253</v>
      </c>
      <c r="AB133" s="250"/>
    </row>
    <row r="134" spans="2:29" x14ac:dyDescent="0.3">
      <c r="B134" s="296" t="s">
        <v>150</v>
      </c>
      <c r="C134" s="296" t="s">
        <v>493</v>
      </c>
      <c r="D134" s="296" t="s">
        <v>493</v>
      </c>
      <c r="E134" s="296" t="s">
        <v>737</v>
      </c>
      <c r="F134" s="296" t="s">
        <v>737</v>
      </c>
      <c r="G134" s="296" t="s">
        <v>493</v>
      </c>
      <c r="H134" s="296" t="s">
        <v>493</v>
      </c>
      <c r="I134" s="297">
        <v>0.5</v>
      </c>
      <c r="J134" s="298">
        <v>0.4</v>
      </c>
      <c r="K134" s="299">
        <v>0.1</v>
      </c>
      <c r="L134" s="300">
        <v>0</v>
      </c>
      <c r="M134" s="301">
        <v>0</v>
      </c>
      <c r="N134" s="298">
        <v>0</v>
      </c>
      <c r="O134" s="298">
        <v>0</v>
      </c>
      <c r="P134" s="298">
        <v>0</v>
      </c>
      <c r="Q134" s="298">
        <v>0</v>
      </c>
      <c r="R134" s="299">
        <v>0</v>
      </c>
      <c r="S134" s="298">
        <v>0</v>
      </c>
      <c r="T134" s="299">
        <v>0</v>
      </c>
      <c r="U134" s="297">
        <v>0</v>
      </c>
      <c r="V134" s="298">
        <v>0</v>
      </c>
      <c r="W134" s="298">
        <v>0</v>
      </c>
      <c r="X134" s="300">
        <v>0</v>
      </c>
      <c r="Y134" s="302">
        <f t="shared" si="4"/>
        <v>0</v>
      </c>
      <c r="Z134" s="248" t="s">
        <v>258</v>
      </c>
      <c r="AA134" s="249" t="s">
        <v>243</v>
      </c>
      <c r="AB134" s="250"/>
    </row>
    <row r="135" spans="2:29" x14ac:dyDescent="0.3">
      <c r="B135" s="296" t="s">
        <v>151</v>
      </c>
      <c r="C135" s="296" t="s">
        <v>493</v>
      </c>
      <c r="D135" s="296" t="s">
        <v>493</v>
      </c>
      <c r="E135" s="296" t="s">
        <v>737</v>
      </c>
      <c r="F135" s="296" t="s">
        <v>737</v>
      </c>
      <c r="G135" s="296" t="s">
        <v>493</v>
      </c>
      <c r="H135" s="296" t="s">
        <v>493</v>
      </c>
      <c r="I135" s="297">
        <v>0.5</v>
      </c>
      <c r="J135" s="298">
        <v>0.4</v>
      </c>
      <c r="K135" s="299">
        <v>0.1</v>
      </c>
      <c r="L135" s="300">
        <v>0</v>
      </c>
      <c r="M135" s="301">
        <v>0</v>
      </c>
      <c r="N135" s="298">
        <v>0</v>
      </c>
      <c r="O135" s="298">
        <v>0</v>
      </c>
      <c r="P135" s="298">
        <v>0</v>
      </c>
      <c r="Q135" s="298">
        <v>0</v>
      </c>
      <c r="R135" s="299">
        <v>0</v>
      </c>
      <c r="S135" s="298">
        <v>0</v>
      </c>
      <c r="T135" s="299">
        <v>0</v>
      </c>
      <c r="U135" s="297">
        <v>0</v>
      </c>
      <c r="V135" s="298">
        <v>0</v>
      </c>
      <c r="W135" s="298">
        <v>0</v>
      </c>
      <c r="X135" s="300">
        <v>0</v>
      </c>
      <c r="Y135" s="302">
        <f t="shared" si="4"/>
        <v>0</v>
      </c>
      <c r="Z135" s="248" t="s">
        <v>259</v>
      </c>
      <c r="AA135" s="249" t="s">
        <v>244</v>
      </c>
      <c r="AB135" s="250"/>
    </row>
    <row r="136" spans="2:29" x14ac:dyDescent="0.3">
      <c r="B136" s="296" t="s">
        <v>152</v>
      </c>
      <c r="C136" s="296" t="s">
        <v>493</v>
      </c>
      <c r="D136" s="296" t="s">
        <v>493</v>
      </c>
      <c r="E136" s="296" t="s">
        <v>737</v>
      </c>
      <c r="F136" s="296" t="s">
        <v>737</v>
      </c>
      <c r="G136" s="296" t="s">
        <v>493</v>
      </c>
      <c r="H136" s="296" t="s">
        <v>493</v>
      </c>
      <c r="I136" s="297">
        <v>0.5</v>
      </c>
      <c r="J136" s="298">
        <v>0.4</v>
      </c>
      <c r="K136" s="299">
        <v>0.1</v>
      </c>
      <c r="L136" s="300">
        <v>0</v>
      </c>
      <c r="M136" s="301">
        <v>0</v>
      </c>
      <c r="N136" s="298">
        <v>0</v>
      </c>
      <c r="O136" s="298">
        <v>0</v>
      </c>
      <c r="P136" s="298">
        <v>0</v>
      </c>
      <c r="Q136" s="298">
        <v>0</v>
      </c>
      <c r="R136" s="299">
        <v>0</v>
      </c>
      <c r="S136" s="298">
        <v>0</v>
      </c>
      <c r="T136" s="299">
        <v>0</v>
      </c>
      <c r="U136" s="297">
        <v>0</v>
      </c>
      <c r="V136" s="298">
        <v>0</v>
      </c>
      <c r="W136" s="298">
        <v>0</v>
      </c>
      <c r="X136" s="300">
        <v>0</v>
      </c>
      <c r="Y136" s="302">
        <f t="shared" si="4"/>
        <v>0</v>
      </c>
      <c r="Z136" s="248" t="s">
        <v>260</v>
      </c>
      <c r="AA136" s="249" t="s">
        <v>245</v>
      </c>
      <c r="AB136" s="250"/>
    </row>
    <row r="137" spans="2:29" x14ac:dyDescent="0.3">
      <c r="B137" s="296" t="s">
        <v>153</v>
      </c>
      <c r="C137" s="296" t="s">
        <v>493</v>
      </c>
      <c r="D137" s="296" t="s">
        <v>493</v>
      </c>
      <c r="E137" s="296" t="s">
        <v>737</v>
      </c>
      <c r="F137" s="296" t="s">
        <v>737</v>
      </c>
      <c r="G137" s="296" t="s">
        <v>493</v>
      </c>
      <c r="H137" s="296" t="s">
        <v>493</v>
      </c>
      <c r="I137" s="297">
        <v>0.5</v>
      </c>
      <c r="J137" s="298">
        <v>0.4</v>
      </c>
      <c r="K137" s="299">
        <v>0.1</v>
      </c>
      <c r="L137" s="300">
        <v>0</v>
      </c>
      <c r="M137" s="301">
        <v>0</v>
      </c>
      <c r="N137" s="298">
        <v>0</v>
      </c>
      <c r="O137" s="298">
        <v>0</v>
      </c>
      <c r="P137" s="298">
        <v>0</v>
      </c>
      <c r="Q137" s="298">
        <v>0</v>
      </c>
      <c r="R137" s="299">
        <v>0</v>
      </c>
      <c r="S137" s="298">
        <v>0</v>
      </c>
      <c r="T137" s="299">
        <v>0</v>
      </c>
      <c r="U137" s="297">
        <v>0</v>
      </c>
      <c r="V137" s="298">
        <v>0</v>
      </c>
      <c r="W137" s="298">
        <v>0</v>
      </c>
      <c r="X137" s="300">
        <v>0</v>
      </c>
      <c r="Y137" s="302">
        <f t="shared" si="4"/>
        <v>0</v>
      </c>
      <c r="Z137" s="248" t="s">
        <v>261</v>
      </c>
      <c r="AA137" s="249" t="s">
        <v>246</v>
      </c>
      <c r="AB137" s="250"/>
    </row>
    <row r="138" spans="2:29" x14ac:dyDescent="0.3">
      <c r="B138" s="296" t="s">
        <v>154</v>
      </c>
      <c r="C138" s="296" t="s">
        <v>493</v>
      </c>
      <c r="D138" s="296" t="s">
        <v>493</v>
      </c>
      <c r="E138" s="296" t="s">
        <v>737</v>
      </c>
      <c r="F138" s="296" t="s">
        <v>737</v>
      </c>
      <c r="G138" s="296" t="s">
        <v>493</v>
      </c>
      <c r="H138" s="296" t="s">
        <v>493</v>
      </c>
      <c r="I138" s="297">
        <v>0.5</v>
      </c>
      <c r="J138" s="298">
        <v>0.4</v>
      </c>
      <c r="K138" s="299">
        <v>0.1</v>
      </c>
      <c r="L138" s="300">
        <v>0</v>
      </c>
      <c r="M138" s="301">
        <v>0</v>
      </c>
      <c r="N138" s="298">
        <v>0</v>
      </c>
      <c r="O138" s="298">
        <v>0</v>
      </c>
      <c r="P138" s="298">
        <v>0</v>
      </c>
      <c r="Q138" s="298">
        <v>0</v>
      </c>
      <c r="R138" s="299">
        <v>0</v>
      </c>
      <c r="S138" s="298">
        <v>0</v>
      </c>
      <c r="T138" s="299">
        <v>0</v>
      </c>
      <c r="U138" s="297">
        <v>0</v>
      </c>
      <c r="V138" s="298">
        <v>0</v>
      </c>
      <c r="W138" s="298">
        <v>0</v>
      </c>
      <c r="X138" s="300">
        <v>0</v>
      </c>
      <c r="Y138" s="302">
        <f t="shared" si="4"/>
        <v>0</v>
      </c>
      <c r="Z138" s="248" t="s">
        <v>262</v>
      </c>
      <c r="AA138" s="249" t="s">
        <v>247</v>
      </c>
      <c r="AB138" s="250"/>
    </row>
    <row r="139" spans="2:29" x14ac:dyDescent="0.3">
      <c r="B139" s="296" t="s">
        <v>155</v>
      </c>
      <c r="C139" s="296" t="s">
        <v>493</v>
      </c>
      <c r="D139" s="296" t="s">
        <v>493</v>
      </c>
      <c r="E139" s="296" t="s">
        <v>737</v>
      </c>
      <c r="F139" s="296" t="s">
        <v>737</v>
      </c>
      <c r="G139" s="296" t="s">
        <v>493</v>
      </c>
      <c r="H139" s="296" t="s">
        <v>493</v>
      </c>
      <c r="I139" s="297">
        <v>0.5</v>
      </c>
      <c r="J139" s="298">
        <v>0.4</v>
      </c>
      <c r="K139" s="299">
        <v>0.1</v>
      </c>
      <c r="L139" s="300">
        <v>0</v>
      </c>
      <c r="M139" s="301">
        <v>0</v>
      </c>
      <c r="N139" s="298">
        <v>0</v>
      </c>
      <c r="O139" s="298">
        <v>0</v>
      </c>
      <c r="P139" s="298">
        <v>0</v>
      </c>
      <c r="Q139" s="298">
        <v>0</v>
      </c>
      <c r="R139" s="299">
        <v>0</v>
      </c>
      <c r="S139" s="298">
        <v>0</v>
      </c>
      <c r="T139" s="299">
        <v>0</v>
      </c>
      <c r="U139" s="297">
        <v>0</v>
      </c>
      <c r="V139" s="298">
        <v>0</v>
      </c>
      <c r="W139" s="298">
        <v>0</v>
      </c>
      <c r="X139" s="300">
        <v>0</v>
      </c>
      <c r="Y139" s="302">
        <f t="shared" si="4"/>
        <v>0</v>
      </c>
      <c r="Z139" s="248" t="s">
        <v>263</v>
      </c>
      <c r="AA139" s="249" t="s">
        <v>248</v>
      </c>
      <c r="AB139" s="250"/>
    </row>
    <row r="140" spans="2:29" x14ac:dyDescent="0.3">
      <c r="B140" s="296" t="s">
        <v>156</v>
      </c>
      <c r="C140" s="296" t="s">
        <v>493</v>
      </c>
      <c r="D140" s="296" t="s">
        <v>493</v>
      </c>
      <c r="E140" s="296" t="s">
        <v>737</v>
      </c>
      <c r="F140" s="296" t="s">
        <v>737</v>
      </c>
      <c r="G140" s="296" t="s">
        <v>493</v>
      </c>
      <c r="H140" s="296" t="s">
        <v>493</v>
      </c>
      <c r="I140" s="297">
        <v>0.5</v>
      </c>
      <c r="J140" s="298">
        <v>0.4</v>
      </c>
      <c r="K140" s="299">
        <v>0.1</v>
      </c>
      <c r="L140" s="300">
        <v>0</v>
      </c>
      <c r="M140" s="301">
        <v>0</v>
      </c>
      <c r="N140" s="298">
        <v>0</v>
      </c>
      <c r="O140" s="298">
        <v>0</v>
      </c>
      <c r="P140" s="298">
        <v>0</v>
      </c>
      <c r="Q140" s="298">
        <v>0</v>
      </c>
      <c r="R140" s="299">
        <v>0</v>
      </c>
      <c r="S140" s="298">
        <v>0</v>
      </c>
      <c r="T140" s="299">
        <v>0</v>
      </c>
      <c r="U140" s="297">
        <v>0</v>
      </c>
      <c r="V140" s="298">
        <v>0</v>
      </c>
      <c r="W140" s="298">
        <v>0</v>
      </c>
      <c r="X140" s="300">
        <v>0</v>
      </c>
      <c r="Y140" s="302">
        <f t="shared" si="4"/>
        <v>0</v>
      </c>
      <c r="Z140" s="248" t="s">
        <v>264</v>
      </c>
      <c r="AA140" s="249" t="s">
        <v>249</v>
      </c>
      <c r="AB140" s="250"/>
    </row>
    <row r="141" spans="2:29" x14ac:dyDescent="0.3">
      <c r="B141" s="296" t="s">
        <v>157</v>
      </c>
      <c r="C141" s="296" t="s">
        <v>493</v>
      </c>
      <c r="D141" s="296" t="s">
        <v>493</v>
      </c>
      <c r="E141" s="296" t="s">
        <v>737</v>
      </c>
      <c r="F141" s="296" t="s">
        <v>737</v>
      </c>
      <c r="G141" s="296" t="s">
        <v>493</v>
      </c>
      <c r="H141" s="296" t="s">
        <v>493</v>
      </c>
      <c r="I141" s="297">
        <v>0.5</v>
      </c>
      <c r="J141" s="298">
        <v>0.4</v>
      </c>
      <c r="K141" s="299">
        <v>0.1</v>
      </c>
      <c r="L141" s="300">
        <v>0</v>
      </c>
      <c r="M141" s="301">
        <v>0</v>
      </c>
      <c r="N141" s="298">
        <v>0</v>
      </c>
      <c r="O141" s="298">
        <v>0</v>
      </c>
      <c r="P141" s="298">
        <v>0</v>
      </c>
      <c r="Q141" s="298">
        <v>0</v>
      </c>
      <c r="R141" s="299">
        <v>0</v>
      </c>
      <c r="S141" s="298">
        <v>0</v>
      </c>
      <c r="T141" s="299">
        <v>0</v>
      </c>
      <c r="U141" s="297">
        <v>0</v>
      </c>
      <c r="V141" s="298">
        <v>0</v>
      </c>
      <c r="W141" s="298">
        <v>0</v>
      </c>
      <c r="X141" s="300">
        <v>0</v>
      </c>
      <c r="Y141" s="302">
        <f t="shared" si="4"/>
        <v>0</v>
      </c>
      <c r="Z141" s="248" t="s">
        <v>265</v>
      </c>
      <c r="AA141" s="249" t="s">
        <v>250</v>
      </c>
      <c r="AB141" s="250"/>
    </row>
    <row r="142" spans="2:29" x14ac:dyDescent="0.3">
      <c r="B142" s="296" t="s">
        <v>158</v>
      </c>
      <c r="C142" s="296" t="s">
        <v>493</v>
      </c>
      <c r="D142" s="296" t="s">
        <v>493</v>
      </c>
      <c r="E142" s="296" t="s">
        <v>737</v>
      </c>
      <c r="F142" s="296" t="s">
        <v>737</v>
      </c>
      <c r="G142" s="296" t="s">
        <v>493</v>
      </c>
      <c r="H142" s="296" t="s">
        <v>493</v>
      </c>
      <c r="I142" s="297">
        <v>0.5</v>
      </c>
      <c r="J142" s="298">
        <v>0.4</v>
      </c>
      <c r="K142" s="299">
        <v>0.1</v>
      </c>
      <c r="L142" s="300">
        <v>0</v>
      </c>
      <c r="M142" s="301">
        <v>0</v>
      </c>
      <c r="N142" s="298">
        <v>0</v>
      </c>
      <c r="O142" s="298">
        <v>0</v>
      </c>
      <c r="P142" s="298">
        <v>0</v>
      </c>
      <c r="Q142" s="298">
        <v>0</v>
      </c>
      <c r="R142" s="299">
        <v>0</v>
      </c>
      <c r="S142" s="298">
        <v>0</v>
      </c>
      <c r="T142" s="299">
        <v>0</v>
      </c>
      <c r="U142" s="297">
        <v>0</v>
      </c>
      <c r="V142" s="298">
        <v>0</v>
      </c>
      <c r="W142" s="298">
        <v>0</v>
      </c>
      <c r="X142" s="300">
        <v>0</v>
      </c>
      <c r="Y142" s="302">
        <f t="shared" si="4"/>
        <v>0</v>
      </c>
      <c r="Z142" s="248" t="s">
        <v>266</v>
      </c>
      <c r="AA142" s="249" t="s">
        <v>251</v>
      </c>
      <c r="AB142" s="250"/>
    </row>
    <row r="143" spans="2:29" x14ac:dyDescent="0.3">
      <c r="B143" s="296" t="s">
        <v>159</v>
      </c>
      <c r="C143" s="296" t="s">
        <v>493</v>
      </c>
      <c r="D143" s="296" t="s">
        <v>493</v>
      </c>
      <c r="E143" s="296" t="s">
        <v>737</v>
      </c>
      <c r="F143" s="296" t="s">
        <v>737</v>
      </c>
      <c r="G143" s="296" t="s">
        <v>493</v>
      </c>
      <c r="H143" s="296" t="s">
        <v>493</v>
      </c>
      <c r="I143" s="297">
        <v>0.5</v>
      </c>
      <c r="J143" s="298">
        <v>0.4</v>
      </c>
      <c r="K143" s="299">
        <v>0.1</v>
      </c>
      <c r="L143" s="300">
        <v>0</v>
      </c>
      <c r="M143" s="301">
        <v>0</v>
      </c>
      <c r="N143" s="298">
        <v>0</v>
      </c>
      <c r="O143" s="298">
        <v>0</v>
      </c>
      <c r="P143" s="298">
        <v>0</v>
      </c>
      <c r="Q143" s="298">
        <v>0</v>
      </c>
      <c r="R143" s="299">
        <v>0</v>
      </c>
      <c r="S143" s="298">
        <v>0</v>
      </c>
      <c r="T143" s="299">
        <v>0</v>
      </c>
      <c r="U143" s="297">
        <v>0</v>
      </c>
      <c r="V143" s="298">
        <v>0</v>
      </c>
      <c r="W143" s="298">
        <v>0</v>
      </c>
      <c r="X143" s="300">
        <v>0</v>
      </c>
      <c r="Y143" s="302">
        <f t="shared" si="4"/>
        <v>0</v>
      </c>
      <c r="Z143" s="248" t="s">
        <v>267</v>
      </c>
      <c r="AA143" s="249" t="s">
        <v>252</v>
      </c>
      <c r="AB143" s="250"/>
    </row>
    <row r="144" spans="2:29" x14ac:dyDescent="0.3">
      <c r="B144" s="296" t="s">
        <v>160</v>
      </c>
      <c r="C144" s="296" t="s">
        <v>493</v>
      </c>
      <c r="D144" s="296" t="s">
        <v>493</v>
      </c>
      <c r="E144" s="296" t="s">
        <v>737</v>
      </c>
      <c r="F144" s="296" t="s">
        <v>737</v>
      </c>
      <c r="G144" s="296" t="s">
        <v>493</v>
      </c>
      <c r="H144" s="296" t="s">
        <v>493</v>
      </c>
      <c r="I144" s="297">
        <v>0.5</v>
      </c>
      <c r="J144" s="298">
        <v>0.4</v>
      </c>
      <c r="K144" s="299">
        <v>0.1</v>
      </c>
      <c r="L144" s="300">
        <v>0</v>
      </c>
      <c r="M144" s="301">
        <v>0</v>
      </c>
      <c r="N144" s="298">
        <v>0</v>
      </c>
      <c r="O144" s="298">
        <v>0</v>
      </c>
      <c r="P144" s="298">
        <v>0</v>
      </c>
      <c r="Q144" s="298">
        <v>0</v>
      </c>
      <c r="R144" s="299">
        <v>0</v>
      </c>
      <c r="S144" s="298">
        <v>0</v>
      </c>
      <c r="T144" s="299">
        <v>0</v>
      </c>
      <c r="U144" s="297">
        <v>0</v>
      </c>
      <c r="V144" s="298">
        <v>0</v>
      </c>
      <c r="W144" s="298">
        <v>0</v>
      </c>
      <c r="X144" s="300">
        <v>0</v>
      </c>
      <c r="Y144" s="302">
        <f t="shared" si="4"/>
        <v>0</v>
      </c>
      <c r="Z144" s="248" t="s">
        <v>268</v>
      </c>
      <c r="AA144" s="249" t="s">
        <v>242</v>
      </c>
      <c r="AB144" s="250"/>
    </row>
    <row r="145" spans="2:28" x14ac:dyDescent="0.3">
      <c r="B145" s="296" t="s">
        <v>161</v>
      </c>
      <c r="C145" s="296" t="s">
        <v>493</v>
      </c>
      <c r="D145" s="296" t="s">
        <v>493</v>
      </c>
      <c r="E145" s="296" t="s">
        <v>737</v>
      </c>
      <c r="F145" s="296" t="s">
        <v>737</v>
      </c>
      <c r="G145" s="296" t="s">
        <v>493</v>
      </c>
      <c r="H145" s="296" t="s">
        <v>493</v>
      </c>
      <c r="I145" s="297">
        <v>0.5</v>
      </c>
      <c r="J145" s="298">
        <v>0.4</v>
      </c>
      <c r="K145" s="299">
        <v>0.1</v>
      </c>
      <c r="L145" s="300">
        <v>0</v>
      </c>
      <c r="M145" s="301">
        <v>0</v>
      </c>
      <c r="N145" s="298">
        <v>0</v>
      </c>
      <c r="O145" s="298">
        <v>0</v>
      </c>
      <c r="P145" s="298">
        <v>0</v>
      </c>
      <c r="Q145" s="298">
        <v>0</v>
      </c>
      <c r="R145" s="299">
        <v>0</v>
      </c>
      <c r="S145" s="298">
        <v>0</v>
      </c>
      <c r="T145" s="299">
        <v>0</v>
      </c>
      <c r="U145" s="297">
        <v>0</v>
      </c>
      <c r="V145" s="298">
        <v>0</v>
      </c>
      <c r="W145" s="298">
        <v>0</v>
      </c>
      <c r="X145" s="300">
        <v>0</v>
      </c>
      <c r="Y145" s="302">
        <f t="shared" si="4"/>
        <v>0</v>
      </c>
      <c r="Z145" s="248" t="s">
        <v>269</v>
      </c>
      <c r="AA145" s="249" t="s">
        <v>253</v>
      </c>
      <c r="AB145" s="250"/>
    </row>
    <row r="146" spans="2:28" x14ac:dyDescent="0.3">
      <c r="B146" s="296" t="s">
        <v>162</v>
      </c>
      <c r="C146" s="296" t="s">
        <v>493</v>
      </c>
      <c r="D146" s="296" t="s">
        <v>493</v>
      </c>
      <c r="E146" s="296" t="s">
        <v>737</v>
      </c>
      <c r="F146" s="296" t="s">
        <v>737</v>
      </c>
      <c r="G146" s="296" t="s">
        <v>493</v>
      </c>
      <c r="H146" s="296" t="s">
        <v>493</v>
      </c>
      <c r="I146" s="297">
        <v>0.5</v>
      </c>
      <c r="J146" s="298">
        <v>0.4</v>
      </c>
      <c r="K146" s="299">
        <v>0.1</v>
      </c>
      <c r="L146" s="300">
        <v>0</v>
      </c>
      <c r="M146" s="301">
        <v>0</v>
      </c>
      <c r="N146" s="298">
        <v>0</v>
      </c>
      <c r="O146" s="298">
        <v>0</v>
      </c>
      <c r="P146" s="298">
        <v>0</v>
      </c>
      <c r="Q146" s="298">
        <v>0</v>
      </c>
      <c r="R146" s="299">
        <v>0</v>
      </c>
      <c r="S146" s="298">
        <v>0</v>
      </c>
      <c r="T146" s="299">
        <v>0</v>
      </c>
      <c r="U146" s="297">
        <v>0</v>
      </c>
      <c r="V146" s="298">
        <v>0</v>
      </c>
      <c r="W146" s="298">
        <v>0</v>
      </c>
      <c r="X146" s="300">
        <v>0</v>
      </c>
      <c r="Y146" s="302">
        <f t="shared" si="4"/>
        <v>0</v>
      </c>
      <c r="Z146" s="248" t="s">
        <v>270</v>
      </c>
      <c r="AA146" s="249" t="s">
        <v>243</v>
      </c>
      <c r="AB146" s="250"/>
    </row>
    <row r="147" spans="2:28" x14ac:dyDescent="0.3">
      <c r="B147" s="296" t="s">
        <v>163</v>
      </c>
      <c r="C147" s="296" t="s">
        <v>493</v>
      </c>
      <c r="D147" s="296" t="s">
        <v>493</v>
      </c>
      <c r="E147" s="296" t="s">
        <v>737</v>
      </c>
      <c r="F147" s="296" t="s">
        <v>737</v>
      </c>
      <c r="G147" s="296" t="s">
        <v>493</v>
      </c>
      <c r="H147" s="296" t="s">
        <v>493</v>
      </c>
      <c r="I147" s="297">
        <v>0.5</v>
      </c>
      <c r="J147" s="298">
        <v>0.4</v>
      </c>
      <c r="K147" s="299">
        <v>0.1</v>
      </c>
      <c r="L147" s="300">
        <v>0</v>
      </c>
      <c r="M147" s="301">
        <v>0</v>
      </c>
      <c r="N147" s="298">
        <v>0</v>
      </c>
      <c r="O147" s="298">
        <v>0</v>
      </c>
      <c r="P147" s="298">
        <v>0</v>
      </c>
      <c r="Q147" s="298">
        <v>0</v>
      </c>
      <c r="R147" s="299">
        <v>0</v>
      </c>
      <c r="S147" s="298">
        <v>0</v>
      </c>
      <c r="T147" s="299">
        <v>0</v>
      </c>
      <c r="U147" s="297">
        <v>0</v>
      </c>
      <c r="V147" s="298">
        <v>0</v>
      </c>
      <c r="W147" s="298">
        <v>0</v>
      </c>
      <c r="X147" s="300">
        <v>0</v>
      </c>
      <c r="Y147" s="302">
        <f t="shared" si="4"/>
        <v>0</v>
      </c>
      <c r="Z147" s="248" t="s">
        <v>271</v>
      </c>
      <c r="AA147" s="249" t="s">
        <v>244</v>
      </c>
      <c r="AB147" s="250"/>
    </row>
    <row r="148" spans="2:28" x14ac:dyDescent="0.3">
      <c r="B148" s="296" t="s">
        <v>164</v>
      </c>
      <c r="C148" s="296" t="s">
        <v>493</v>
      </c>
      <c r="D148" s="296" t="s">
        <v>493</v>
      </c>
      <c r="E148" s="296" t="s">
        <v>737</v>
      </c>
      <c r="F148" s="296" t="s">
        <v>737</v>
      </c>
      <c r="G148" s="296" t="s">
        <v>493</v>
      </c>
      <c r="H148" s="296" t="s">
        <v>493</v>
      </c>
      <c r="I148" s="297">
        <v>0.5</v>
      </c>
      <c r="J148" s="298">
        <v>0.4</v>
      </c>
      <c r="K148" s="299">
        <v>0.1</v>
      </c>
      <c r="L148" s="300">
        <v>0</v>
      </c>
      <c r="M148" s="301">
        <v>0</v>
      </c>
      <c r="N148" s="298">
        <v>0</v>
      </c>
      <c r="O148" s="298">
        <v>0</v>
      </c>
      <c r="P148" s="298">
        <v>0</v>
      </c>
      <c r="Q148" s="298">
        <v>0</v>
      </c>
      <c r="R148" s="299">
        <v>0</v>
      </c>
      <c r="S148" s="298">
        <v>0</v>
      </c>
      <c r="T148" s="299">
        <v>0</v>
      </c>
      <c r="U148" s="297">
        <v>0</v>
      </c>
      <c r="V148" s="298">
        <v>0</v>
      </c>
      <c r="W148" s="298">
        <v>0</v>
      </c>
      <c r="X148" s="300">
        <v>0</v>
      </c>
      <c r="Y148" s="302">
        <f t="shared" si="4"/>
        <v>0</v>
      </c>
      <c r="Z148" s="248" t="s">
        <v>272</v>
      </c>
      <c r="AA148" s="249" t="s">
        <v>245</v>
      </c>
      <c r="AB148" s="250"/>
    </row>
    <row r="149" spans="2:28" x14ac:dyDescent="0.3">
      <c r="B149" s="296" t="s">
        <v>165</v>
      </c>
      <c r="C149" s="296" t="s">
        <v>493</v>
      </c>
      <c r="D149" s="296" t="s">
        <v>493</v>
      </c>
      <c r="E149" s="296" t="s">
        <v>737</v>
      </c>
      <c r="F149" s="296" t="s">
        <v>737</v>
      </c>
      <c r="G149" s="296" t="s">
        <v>493</v>
      </c>
      <c r="H149" s="296" t="s">
        <v>493</v>
      </c>
      <c r="I149" s="297">
        <v>0.5</v>
      </c>
      <c r="J149" s="298">
        <v>0.4</v>
      </c>
      <c r="K149" s="299">
        <v>0.1</v>
      </c>
      <c r="L149" s="300">
        <v>0</v>
      </c>
      <c r="M149" s="301">
        <v>0</v>
      </c>
      <c r="N149" s="298">
        <v>0</v>
      </c>
      <c r="O149" s="298">
        <v>0</v>
      </c>
      <c r="P149" s="298">
        <v>0</v>
      </c>
      <c r="Q149" s="298">
        <v>0</v>
      </c>
      <c r="R149" s="299">
        <v>0</v>
      </c>
      <c r="S149" s="298">
        <v>0</v>
      </c>
      <c r="T149" s="299">
        <v>0</v>
      </c>
      <c r="U149" s="297">
        <v>0</v>
      </c>
      <c r="V149" s="298">
        <v>0</v>
      </c>
      <c r="W149" s="298">
        <v>0</v>
      </c>
      <c r="X149" s="300">
        <v>0</v>
      </c>
      <c r="Y149" s="302">
        <f t="shared" si="4"/>
        <v>0</v>
      </c>
      <c r="Z149" s="248" t="s">
        <v>273</v>
      </c>
      <c r="AA149" s="249" t="s">
        <v>246</v>
      </c>
      <c r="AB149" s="250"/>
    </row>
    <row r="150" spans="2:28" x14ac:dyDescent="0.3">
      <c r="B150" s="296" t="s">
        <v>166</v>
      </c>
      <c r="C150" s="296" t="s">
        <v>493</v>
      </c>
      <c r="D150" s="296" t="s">
        <v>493</v>
      </c>
      <c r="E150" s="296" t="s">
        <v>737</v>
      </c>
      <c r="F150" s="296" t="s">
        <v>737</v>
      </c>
      <c r="G150" s="296" t="s">
        <v>493</v>
      </c>
      <c r="H150" s="296" t="s">
        <v>493</v>
      </c>
      <c r="I150" s="297">
        <v>0.5</v>
      </c>
      <c r="J150" s="298">
        <v>0.4</v>
      </c>
      <c r="K150" s="299">
        <v>0.1</v>
      </c>
      <c r="L150" s="300">
        <v>0</v>
      </c>
      <c r="M150" s="301">
        <v>0</v>
      </c>
      <c r="N150" s="298">
        <v>0</v>
      </c>
      <c r="O150" s="298">
        <v>0</v>
      </c>
      <c r="P150" s="298">
        <v>0</v>
      </c>
      <c r="Q150" s="298">
        <v>0</v>
      </c>
      <c r="R150" s="299">
        <v>0</v>
      </c>
      <c r="S150" s="298">
        <v>0</v>
      </c>
      <c r="T150" s="299">
        <v>0</v>
      </c>
      <c r="U150" s="297">
        <v>0</v>
      </c>
      <c r="V150" s="298">
        <v>0</v>
      </c>
      <c r="W150" s="298">
        <v>0</v>
      </c>
      <c r="X150" s="300">
        <v>0</v>
      </c>
      <c r="Y150" s="302">
        <f t="shared" si="4"/>
        <v>0</v>
      </c>
      <c r="Z150" s="248" t="s">
        <v>274</v>
      </c>
      <c r="AA150" s="249" t="s">
        <v>247</v>
      </c>
      <c r="AB150" s="250"/>
    </row>
    <row r="151" spans="2:28" x14ac:dyDescent="0.3">
      <c r="B151" s="296" t="s">
        <v>167</v>
      </c>
      <c r="C151" s="296" t="s">
        <v>493</v>
      </c>
      <c r="D151" s="296" t="s">
        <v>493</v>
      </c>
      <c r="E151" s="296" t="s">
        <v>737</v>
      </c>
      <c r="F151" s="296" t="s">
        <v>737</v>
      </c>
      <c r="G151" s="296" t="s">
        <v>493</v>
      </c>
      <c r="H151" s="296" t="s">
        <v>493</v>
      </c>
      <c r="I151" s="297">
        <v>0.5</v>
      </c>
      <c r="J151" s="298">
        <v>0.4</v>
      </c>
      <c r="K151" s="299">
        <v>0.1</v>
      </c>
      <c r="L151" s="300">
        <v>0</v>
      </c>
      <c r="M151" s="301">
        <v>0</v>
      </c>
      <c r="N151" s="298">
        <v>0</v>
      </c>
      <c r="O151" s="298">
        <v>0</v>
      </c>
      <c r="P151" s="298">
        <v>0</v>
      </c>
      <c r="Q151" s="298">
        <v>0</v>
      </c>
      <c r="R151" s="299">
        <v>0</v>
      </c>
      <c r="S151" s="298">
        <v>0</v>
      </c>
      <c r="T151" s="299">
        <v>0</v>
      </c>
      <c r="U151" s="297">
        <v>0</v>
      </c>
      <c r="V151" s="298">
        <v>0</v>
      </c>
      <c r="W151" s="298">
        <v>0</v>
      </c>
      <c r="X151" s="300">
        <v>0</v>
      </c>
      <c r="Y151" s="302">
        <f t="shared" si="4"/>
        <v>0</v>
      </c>
      <c r="Z151" s="248" t="s">
        <v>275</v>
      </c>
      <c r="AA151" s="249" t="s">
        <v>248</v>
      </c>
      <c r="AB151" s="250"/>
    </row>
    <row r="152" spans="2:28" x14ac:dyDescent="0.3">
      <c r="B152" s="296" t="s">
        <v>168</v>
      </c>
      <c r="C152" s="296" t="s">
        <v>493</v>
      </c>
      <c r="D152" s="296" t="s">
        <v>493</v>
      </c>
      <c r="E152" s="296" t="s">
        <v>737</v>
      </c>
      <c r="F152" s="296" t="s">
        <v>737</v>
      </c>
      <c r="G152" s="296" t="s">
        <v>493</v>
      </c>
      <c r="H152" s="296" t="s">
        <v>493</v>
      </c>
      <c r="I152" s="297">
        <v>0.5</v>
      </c>
      <c r="J152" s="298">
        <v>0.4</v>
      </c>
      <c r="K152" s="299">
        <v>0.1</v>
      </c>
      <c r="L152" s="300">
        <v>0</v>
      </c>
      <c r="M152" s="301">
        <v>0</v>
      </c>
      <c r="N152" s="298">
        <v>0</v>
      </c>
      <c r="O152" s="298">
        <v>0</v>
      </c>
      <c r="P152" s="298">
        <v>0</v>
      </c>
      <c r="Q152" s="298">
        <v>0</v>
      </c>
      <c r="R152" s="299">
        <v>0</v>
      </c>
      <c r="S152" s="298">
        <v>0</v>
      </c>
      <c r="T152" s="299">
        <v>0</v>
      </c>
      <c r="U152" s="297">
        <v>0</v>
      </c>
      <c r="V152" s="298">
        <v>0</v>
      </c>
      <c r="W152" s="298">
        <v>0</v>
      </c>
      <c r="X152" s="300">
        <v>0</v>
      </c>
      <c r="Y152" s="302">
        <f t="shared" si="4"/>
        <v>0</v>
      </c>
      <c r="Z152" s="248" t="s">
        <v>276</v>
      </c>
      <c r="AA152" s="249" t="s">
        <v>249</v>
      </c>
      <c r="AB152" s="250"/>
    </row>
    <row r="153" spans="2:28" ht="12.75" thickBot="1" x14ac:dyDescent="0.35">
      <c r="B153" s="303" t="s">
        <v>169</v>
      </c>
      <c r="C153" s="303" t="s">
        <v>494</v>
      </c>
      <c r="D153" s="303" t="s">
        <v>494</v>
      </c>
      <c r="E153" s="303" t="s">
        <v>737</v>
      </c>
      <c r="F153" s="303" t="s">
        <v>737</v>
      </c>
      <c r="G153" s="303" t="s">
        <v>494</v>
      </c>
      <c r="H153" s="303" t="s">
        <v>494</v>
      </c>
      <c r="I153" s="304">
        <v>0.5</v>
      </c>
      <c r="J153" s="305">
        <v>0.4</v>
      </c>
      <c r="K153" s="306">
        <v>0.1</v>
      </c>
      <c r="L153" s="307">
        <v>0</v>
      </c>
      <c r="M153" s="308">
        <v>0</v>
      </c>
      <c r="N153" s="305">
        <v>0</v>
      </c>
      <c r="O153" s="305">
        <v>0</v>
      </c>
      <c r="P153" s="305">
        <v>0</v>
      </c>
      <c r="Q153" s="305">
        <v>0</v>
      </c>
      <c r="R153" s="306">
        <v>0</v>
      </c>
      <c r="S153" s="305">
        <v>0</v>
      </c>
      <c r="T153" s="306">
        <v>0</v>
      </c>
      <c r="U153" s="304">
        <v>0</v>
      </c>
      <c r="V153" s="305">
        <v>0</v>
      </c>
      <c r="W153" s="305">
        <v>0</v>
      </c>
      <c r="X153" s="307">
        <v>0</v>
      </c>
      <c r="Y153" s="309">
        <f t="shared" si="4"/>
        <v>0</v>
      </c>
      <c r="Z153" s="256" t="s">
        <v>277</v>
      </c>
      <c r="AA153" s="257" t="s">
        <v>250</v>
      </c>
      <c r="AB153" s="255"/>
    </row>
    <row r="154" spans="2:28" ht="13.5" x14ac:dyDescent="0.3">
      <c r="B154" s="366"/>
      <c r="C154" s="374"/>
      <c r="D154" s="378"/>
      <c r="E154" s="379"/>
      <c r="F154" s="171"/>
      <c r="G154" s="378"/>
      <c r="H154" s="379"/>
    </row>
    <row r="155" spans="2:28" ht="13.5" x14ac:dyDescent="0.3">
      <c r="B155" s="367"/>
      <c r="C155" s="374"/>
      <c r="D155" s="378"/>
      <c r="E155" s="379"/>
      <c r="F155" s="171"/>
      <c r="G155" s="378"/>
      <c r="H155" s="379"/>
    </row>
    <row r="156" spans="2:28" ht="13.5" x14ac:dyDescent="0.3">
      <c r="B156" s="367"/>
      <c r="C156" s="374"/>
      <c r="D156" s="378"/>
      <c r="E156" s="379"/>
      <c r="F156" s="171"/>
      <c r="G156" s="378"/>
      <c r="H156" s="379"/>
    </row>
    <row r="157" spans="2:28" ht="13.5" x14ac:dyDescent="0.3">
      <c r="B157" s="367"/>
      <c r="C157" s="374"/>
      <c r="D157" s="378"/>
      <c r="E157" s="379"/>
      <c r="F157" s="171"/>
      <c r="G157" s="378"/>
      <c r="H157" s="379"/>
    </row>
    <row r="158" spans="2:28" ht="13.5" x14ac:dyDescent="0.3">
      <c r="B158" s="367"/>
      <c r="C158" s="374"/>
      <c r="D158" s="378"/>
      <c r="E158" s="379"/>
      <c r="F158" s="171"/>
      <c r="G158" s="378"/>
      <c r="H158" s="379"/>
    </row>
    <row r="159" spans="2:28" ht="13.5" x14ac:dyDescent="0.3">
      <c r="B159" s="367"/>
      <c r="C159" s="374"/>
      <c r="D159" s="378"/>
      <c r="E159" s="379"/>
      <c r="F159" s="171"/>
      <c r="G159" s="378"/>
      <c r="H159" s="379"/>
    </row>
    <row r="160" spans="2:28" ht="13.5" x14ac:dyDescent="0.3">
      <c r="B160" s="367"/>
      <c r="C160" s="374"/>
      <c r="D160" s="378"/>
      <c r="E160" s="379"/>
      <c r="F160" s="171"/>
      <c r="G160" s="378"/>
      <c r="H160" s="379"/>
    </row>
    <row r="161" spans="2:8" ht="13.5" x14ac:dyDescent="0.3">
      <c r="B161" s="367"/>
      <c r="C161" s="374"/>
      <c r="D161" s="378"/>
      <c r="E161" s="379"/>
      <c r="F161" s="171"/>
      <c r="G161" s="378"/>
      <c r="H161" s="379"/>
    </row>
    <row r="162" spans="2:8" ht="13.5" x14ac:dyDescent="0.3">
      <c r="B162" s="368"/>
      <c r="C162" s="375"/>
      <c r="D162" s="378"/>
      <c r="E162" s="379"/>
      <c r="F162" s="171"/>
      <c r="G162" s="378"/>
      <c r="H162" s="379"/>
    </row>
    <row r="163" spans="2:8" ht="13.5" x14ac:dyDescent="0.3">
      <c r="B163" s="369"/>
      <c r="C163" s="376"/>
      <c r="D163" s="378"/>
      <c r="E163" s="379"/>
      <c r="F163" s="171"/>
      <c r="G163" s="378"/>
      <c r="H163" s="379"/>
    </row>
    <row r="164" spans="2:8" ht="13.5" x14ac:dyDescent="0.3">
      <c r="B164" s="369"/>
      <c r="C164" s="376"/>
      <c r="D164" s="378"/>
      <c r="E164" s="379"/>
      <c r="F164" s="171"/>
      <c r="G164" s="378"/>
      <c r="H164" s="379"/>
    </row>
    <row r="165" spans="2:8" ht="13.5" x14ac:dyDescent="0.3">
      <c r="B165" s="369"/>
      <c r="C165" s="376"/>
      <c r="D165" s="378"/>
      <c r="E165" s="379"/>
      <c r="F165" s="171"/>
      <c r="G165" s="378"/>
      <c r="H165" s="379"/>
    </row>
    <row r="166" spans="2:8" ht="13.5" x14ac:dyDescent="0.3">
      <c r="B166" s="369"/>
      <c r="C166" s="376"/>
      <c r="D166" s="378"/>
      <c r="E166" s="379"/>
      <c r="F166" s="171"/>
      <c r="G166" s="378"/>
      <c r="H166" s="379"/>
    </row>
    <row r="167" spans="2:8" ht="13.5" x14ac:dyDescent="0.3">
      <c r="B167" s="369"/>
      <c r="C167" s="376"/>
      <c r="D167" s="378"/>
      <c r="E167" s="379"/>
      <c r="F167" s="171"/>
      <c r="G167" s="378"/>
      <c r="H167" s="379"/>
    </row>
    <row r="168" spans="2:8" ht="13.5" x14ac:dyDescent="0.3">
      <c r="B168" s="369"/>
      <c r="C168" s="376"/>
      <c r="D168" s="378"/>
      <c r="E168" s="379"/>
      <c r="F168" s="171"/>
      <c r="G168" s="378"/>
      <c r="H168" s="379"/>
    </row>
    <row r="169" spans="2:8" ht="13.5" x14ac:dyDescent="0.3">
      <c r="B169" s="369"/>
      <c r="C169" s="376"/>
      <c r="D169" s="378"/>
      <c r="E169" s="379"/>
      <c r="F169" s="171"/>
      <c r="G169" s="378"/>
      <c r="H169" s="379"/>
    </row>
    <row r="170" spans="2:8" ht="13.5" x14ac:dyDescent="0.3">
      <c r="B170" s="369"/>
      <c r="C170" s="376"/>
      <c r="D170" s="378"/>
      <c r="E170" s="379"/>
      <c r="F170" s="171"/>
      <c r="G170" s="378"/>
      <c r="H170" s="379"/>
    </row>
    <row r="171" spans="2:8" ht="13.5" x14ac:dyDescent="0.3">
      <c r="B171" s="369"/>
      <c r="C171" s="376"/>
      <c r="D171" s="378"/>
      <c r="E171" s="379"/>
      <c r="F171" s="171"/>
      <c r="G171" s="378"/>
      <c r="H171" s="379"/>
    </row>
    <row r="172" spans="2:8" ht="13.5" x14ac:dyDescent="0.3">
      <c r="B172" s="369"/>
      <c r="C172" s="376"/>
      <c r="D172" s="378"/>
      <c r="E172" s="379"/>
      <c r="F172" s="171"/>
      <c r="G172" s="378"/>
      <c r="H172" s="379"/>
    </row>
    <row r="173" spans="2:8" ht="13.5" x14ac:dyDescent="0.3">
      <c r="B173" s="369"/>
      <c r="C173" s="376"/>
      <c r="D173" s="378"/>
      <c r="E173" s="379"/>
      <c r="F173" s="171"/>
      <c r="G173" s="378"/>
      <c r="H173" s="379"/>
    </row>
    <row r="174" spans="2:8" ht="13.5" x14ac:dyDescent="0.3">
      <c r="B174" s="369"/>
      <c r="C174" s="376"/>
      <c r="D174" s="378"/>
      <c r="E174" s="379"/>
      <c r="F174" s="171"/>
      <c r="G174" s="378"/>
      <c r="H174" s="379"/>
    </row>
    <row r="175" spans="2:8" ht="13.5" x14ac:dyDescent="0.3">
      <c r="B175" s="369"/>
      <c r="C175" s="376"/>
      <c r="D175" s="378"/>
      <c r="E175" s="379"/>
      <c r="F175" s="171"/>
      <c r="G175" s="378"/>
      <c r="H175" s="379"/>
    </row>
    <row r="176" spans="2:8" ht="13.5" x14ac:dyDescent="0.3">
      <c r="B176" s="369"/>
      <c r="C176" s="376"/>
      <c r="D176" s="378"/>
      <c r="E176" s="379"/>
      <c r="F176" s="171"/>
      <c r="G176" s="378"/>
      <c r="H176" s="379"/>
    </row>
    <row r="177" spans="2:8" ht="13.5" x14ac:dyDescent="0.3">
      <c r="B177" s="369"/>
      <c r="C177" s="376"/>
      <c r="D177" s="378"/>
      <c r="E177" s="379"/>
      <c r="F177" s="171"/>
      <c r="G177" s="378"/>
      <c r="H177" s="379"/>
    </row>
    <row r="178" spans="2:8" ht="13.5" x14ac:dyDescent="0.3">
      <c r="B178" s="369"/>
      <c r="C178" s="376"/>
      <c r="D178" s="378"/>
      <c r="E178" s="379"/>
      <c r="F178" s="171"/>
      <c r="G178" s="378"/>
      <c r="H178" s="379"/>
    </row>
    <row r="179" spans="2:8" ht="13.5" x14ac:dyDescent="0.3">
      <c r="B179" s="369"/>
      <c r="C179" s="376"/>
      <c r="D179" s="378"/>
      <c r="E179" s="379"/>
      <c r="F179" s="171"/>
      <c r="G179" s="378"/>
      <c r="H179" s="379"/>
    </row>
    <row r="180" spans="2:8" ht="13.5" x14ac:dyDescent="0.3">
      <c r="B180" s="369"/>
      <c r="C180" s="376"/>
      <c r="D180" s="378"/>
      <c r="E180" s="379"/>
      <c r="F180" s="171"/>
      <c r="G180" s="378"/>
      <c r="H180" s="379"/>
    </row>
    <row r="181" spans="2:8" ht="13.5" x14ac:dyDescent="0.3">
      <c r="B181" s="369"/>
      <c r="C181" s="376"/>
      <c r="D181" s="378"/>
      <c r="E181" s="379"/>
      <c r="F181" s="171"/>
      <c r="G181" s="378"/>
      <c r="H181" s="379"/>
    </row>
    <row r="182" spans="2:8" ht="13.5" x14ac:dyDescent="0.3">
      <c r="B182" s="369"/>
      <c r="C182" s="376"/>
      <c r="D182" s="378"/>
      <c r="E182" s="379"/>
      <c r="F182" s="171"/>
      <c r="G182" s="378"/>
      <c r="H182" s="379"/>
    </row>
    <row r="183" spans="2:8" ht="13.5" x14ac:dyDescent="0.3">
      <c r="B183" s="370"/>
      <c r="C183" s="377"/>
      <c r="D183" s="378"/>
      <c r="E183" s="379"/>
      <c r="F183" s="171"/>
      <c r="G183" s="378"/>
      <c r="H183" s="379"/>
    </row>
    <row r="184" spans="2:8" ht="13.5" x14ac:dyDescent="0.3">
      <c r="B184" s="371"/>
      <c r="C184" s="374"/>
      <c r="D184" s="378"/>
      <c r="E184" s="379"/>
      <c r="F184" s="171"/>
      <c r="G184" s="378"/>
      <c r="H184" s="379"/>
    </row>
    <row r="185" spans="2:8" ht="13.5" x14ac:dyDescent="0.3">
      <c r="B185" s="371"/>
      <c r="C185" s="374"/>
      <c r="D185" s="378"/>
      <c r="E185" s="379"/>
      <c r="F185" s="171"/>
      <c r="G185" s="378"/>
      <c r="H185" s="379"/>
    </row>
    <row r="186" spans="2:8" ht="13.5" x14ac:dyDescent="0.3">
      <c r="B186" s="371"/>
      <c r="C186" s="374"/>
      <c r="D186" s="378"/>
      <c r="E186" s="379"/>
      <c r="F186" s="171"/>
      <c r="G186" s="378"/>
      <c r="H186" s="379"/>
    </row>
    <row r="187" spans="2:8" ht="13.5" x14ac:dyDescent="0.3">
      <c r="B187" s="371"/>
      <c r="C187" s="374"/>
      <c r="D187" s="378"/>
      <c r="E187" s="379"/>
      <c r="F187" s="171"/>
      <c r="G187" s="378"/>
      <c r="H187" s="379"/>
    </row>
    <row r="188" spans="2:8" ht="13.5" x14ac:dyDescent="0.3">
      <c r="B188" s="371"/>
      <c r="C188" s="374"/>
      <c r="D188" s="378"/>
      <c r="E188" s="379"/>
      <c r="F188" s="171"/>
      <c r="G188" s="378"/>
      <c r="H188" s="379"/>
    </row>
    <row r="189" spans="2:8" ht="13.5" x14ac:dyDescent="0.3">
      <c r="B189" s="371"/>
      <c r="C189" s="374"/>
      <c r="D189" s="378"/>
      <c r="E189" s="379"/>
      <c r="F189" s="171"/>
      <c r="G189" s="378"/>
      <c r="H189" s="379"/>
    </row>
    <row r="190" spans="2:8" ht="13.5" x14ac:dyDescent="0.3">
      <c r="B190" s="371"/>
      <c r="C190" s="374"/>
      <c r="D190" s="378"/>
      <c r="E190" s="379"/>
      <c r="F190" s="171"/>
      <c r="G190" s="378"/>
      <c r="H190" s="379"/>
    </row>
    <row r="191" spans="2:8" ht="13.5" x14ac:dyDescent="0.3">
      <c r="B191" s="371"/>
      <c r="C191" s="374"/>
      <c r="D191" s="378"/>
      <c r="E191" s="379"/>
      <c r="F191" s="171"/>
      <c r="G191" s="378"/>
      <c r="H191" s="379"/>
    </row>
    <row r="192" spans="2:8" ht="13.5" x14ac:dyDescent="0.3">
      <c r="B192" s="371"/>
      <c r="C192" s="374"/>
      <c r="D192" s="378"/>
      <c r="E192" s="379"/>
      <c r="F192" s="171"/>
      <c r="G192" s="378"/>
      <c r="H192" s="379"/>
    </row>
    <row r="193" spans="2:8" ht="13.5" x14ac:dyDescent="0.3">
      <c r="B193" s="371"/>
      <c r="C193" s="374"/>
      <c r="D193" s="378"/>
      <c r="E193" s="379"/>
      <c r="F193" s="171"/>
      <c r="G193" s="378"/>
      <c r="H193" s="379"/>
    </row>
    <row r="194" spans="2:8" ht="13.5" x14ac:dyDescent="0.3">
      <c r="B194" s="371"/>
      <c r="C194" s="374"/>
      <c r="D194" s="378"/>
      <c r="E194" s="379"/>
      <c r="F194" s="171"/>
      <c r="G194" s="378"/>
      <c r="H194" s="379"/>
    </row>
    <row r="195" spans="2:8" ht="13.5" x14ac:dyDescent="0.3">
      <c r="B195" s="371"/>
      <c r="C195" s="374"/>
      <c r="D195" s="378"/>
      <c r="E195" s="379"/>
      <c r="F195" s="171"/>
      <c r="G195" s="378"/>
      <c r="H195" s="379"/>
    </row>
    <row r="196" spans="2:8" ht="13.5" x14ac:dyDescent="0.3">
      <c r="B196" s="371"/>
      <c r="C196" s="374"/>
      <c r="D196" s="378"/>
      <c r="E196" s="379"/>
      <c r="F196" s="171"/>
      <c r="G196" s="378"/>
      <c r="H196" s="379"/>
    </row>
    <row r="197" spans="2:8" ht="13.5" x14ac:dyDescent="0.3">
      <c r="B197" s="371"/>
      <c r="C197" s="374"/>
      <c r="D197" s="378"/>
      <c r="E197" s="379"/>
      <c r="F197" s="171"/>
      <c r="G197" s="378"/>
      <c r="H197" s="379"/>
    </row>
    <row r="198" spans="2:8" ht="13.5" x14ac:dyDescent="0.3">
      <c r="B198" s="371"/>
      <c r="C198" s="374"/>
      <c r="D198" s="378"/>
      <c r="E198" s="379"/>
      <c r="F198" s="171"/>
      <c r="G198" s="378"/>
      <c r="H198" s="379"/>
    </row>
    <row r="199" spans="2:8" ht="13.5" x14ac:dyDescent="0.3">
      <c r="B199" s="371"/>
      <c r="C199" s="374"/>
      <c r="D199" s="378"/>
      <c r="E199" s="379"/>
      <c r="F199" s="171"/>
      <c r="G199" s="378"/>
      <c r="H199" s="379"/>
    </row>
    <row r="200" spans="2:8" ht="13.5" x14ac:dyDescent="0.3">
      <c r="B200" s="371"/>
      <c r="C200" s="374"/>
      <c r="D200" s="378"/>
      <c r="E200" s="379"/>
      <c r="F200" s="171"/>
      <c r="G200" s="378"/>
      <c r="H200" s="379"/>
    </row>
    <row r="201" spans="2:8" ht="13.5" x14ac:dyDescent="0.3">
      <c r="B201" s="371"/>
      <c r="C201" s="374"/>
      <c r="D201" s="378"/>
      <c r="E201" s="379"/>
      <c r="F201" s="171"/>
      <c r="G201" s="378"/>
      <c r="H201" s="379"/>
    </row>
    <row r="202" spans="2:8" ht="13.5" x14ac:dyDescent="0.3">
      <c r="B202" s="371"/>
      <c r="C202" s="374"/>
      <c r="D202" s="378"/>
      <c r="E202" s="379"/>
      <c r="F202" s="171"/>
      <c r="G202" s="378"/>
      <c r="H202" s="379"/>
    </row>
    <row r="203" spans="2:8" ht="13.5" x14ac:dyDescent="0.3">
      <c r="B203" s="371"/>
      <c r="C203" s="374"/>
      <c r="D203" s="378"/>
      <c r="E203" s="379"/>
      <c r="F203" s="171"/>
      <c r="G203" s="378"/>
      <c r="H203" s="379"/>
    </row>
    <row r="204" spans="2:8" ht="13.5" x14ac:dyDescent="0.3">
      <c r="B204" s="371"/>
      <c r="C204" s="374"/>
      <c r="D204" s="378"/>
      <c r="E204" s="379"/>
      <c r="F204" s="171"/>
      <c r="G204" s="378"/>
      <c r="H204" s="379"/>
    </row>
    <row r="205" spans="2:8" ht="13.5" x14ac:dyDescent="0.3">
      <c r="B205" s="371"/>
      <c r="C205" s="374"/>
      <c r="D205" s="378"/>
      <c r="E205" s="379"/>
      <c r="F205" s="171"/>
      <c r="G205" s="378"/>
      <c r="H205" s="379"/>
    </row>
    <row r="206" spans="2:8" ht="13.5" x14ac:dyDescent="0.3">
      <c r="B206" s="371"/>
      <c r="C206" s="374"/>
      <c r="D206" s="378"/>
      <c r="E206" s="379"/>
      <c r="F206" s="171"/>
      <c r="G206" s="378"/>
      <c r="H206" s="379"/>
    </row>
    <row r="207" spans="2:8" ht="13.5" x14ac:dyDescent="0.3">
      <c r="B207" s="371"/>
      <c r="C207" s="374"/>
      <c r="D207" s="378"/>
      <c r="E207" s="379"/>
      <c r="F207" s="171"/>
      <c r="G207" s="378"/>
      <c r="H207" s="379"/>
    </row>
    <row r="208" spans="2:8" ht="13.5" x14ac:dyDescent="0.3">
      <c r="B208" s="366"/>
      <c r="C208" s="374"/>
      <c r="D208" s="378"/>
      <c r="E208" s="379"/>
      <c r="F208" s="171"/>
      <c r="G208" s="378"/>
      <c r="H208" s="379"/>
    </row>
    <row r="209" spans="2:8" ht="13.5" x14ac:dyDescent="0.3">
      <c r="B209" s="367"/>
      <c r="C209" s="374"/>
      <c r="D209" s="378"/>
      <c r="E209" s="379"/>
      <c r="F209" s="171"/>
      <c r="G209" s="378"/>
      <c r="H209" s="379"/>
    </row>
    <row r="210" spans="2:8" ht="13.5" x14ac:dyDescent="0.3">
      <c r="B210" s="367"/>
      <c r="C210" s="374"/>
      <c r="D210" s="378"/>
      <c r="E210" s="379"/>
      <c r="F210" s="171"/>
      <c r="G210" s="378"/>
      <c r="H210" s="379"/>
    </row>
    <row r="211" spans="2:8" ht="13.5" x14ac:dyDescent="0.3">
      <c r="B211" s="367"/>
      <c r="C211" s="374"/>
      <c r="D211" s="378"/>
      <c r="E211" s="379"/>
      <c r="F211" s="171"/>
      <c r="G211" s="378"/>
      <c r="H211" s="379"/>
    </row>
    <row r="212" spans="2:8" ht="13.5" x14ac:dyDescent="0.3">
      <c r="B212" s="367"/>
      <c r="C212" s="374"/>
      <c r="D212" s="378"/>
      <c r="E212" s="379"/>
      <c r="F212" s="171"/>
      <c r="G212" s="378"/>
      <c r="H212" s="379"/>
    </row>
    <row r="213" spans="2:8" ht="13.5" x14ac:dyDescent="0.3">
      <c r="B213" s="367"/>
      <c r="C213" s="374"/>
      <c r="D213" s="378"/>
      <c r="E213" s="379"/>
      <c r="F213" s="171"/>
      <c r="G213" s="378"/>
      <c r="H213" s="379"/>
    </row>
    <row r="214" spans="2:8" ht="13.5" x14ac:dyDescent="0.3">
      <c r="B214" s="367"/>
      <c r="C214" s="374"/>
      <c r="D214" s="378"/>
      <c r="E214" s="379"/>
      <c r="F214" s="171"/>
      <c r="G214" s="378"/>
      <c r="H214" s="379"/>
    </row>
    <row r="215" spans="2:8" ht="13.5" x14ac:dyDescent="0.3">
      <c r="B215" s="367"/>
      <c r="C215" s="374"/>
      <c r="D215" s="378"/>
      <c r="E215" s="379"/>
      <c r="F215" s="171"/>
      <c r="G215" s="378"/>
      <c r="H215" s="379"/>
    </row>
    <row r="216" spans="2:8" ht="13.5" x14ac:dyDescent="0.3">
      <c r="B216" s="367"/>
      <c r="C216" s="374"/>
      <c r="D216" s="378"/>
      <c r="E216" s="379"/>
      <c r="F216" s="171"/>
      <c r="G216" s="378"/>
      <c r="H216" s="379"/>
    </row>
    <row r="217" spans="2:8" ht="13.5" x14ac:dyDescent="0.3">
      <c r="B217" s="367"/>
      <c r="C217" s="374"/>
      <c r="D217" s="378"/>
      <c r="E217" s="379"/>
      <c r="F217" s="171"/>
      <c r="G217" s="378"/>
      <c r="H217" s="379"/>
    </row>
    <row r="218" spans="2:8" ht="13.5" x14ac:dyDescent="0.3">
      <c r="B218" s="367"/>
      <c r="C218" s="374"/>
      <c r="D218" s="378"/>
      <c r="E218" s="379"/>
      <c r="F218" s="171"/>
      <c r="G218" s="378"/>
      <c r="H218" s="379"/>
    </row>
    <row r="219" spans="2:8" ht="13.5" x14ac:dyDescent="0.3">
      <c r="B219" s="372"/>
      <c r="C219" s="374"/>
      <c r="D219" s="378"/>
      <c r="E219" s="379"/>
      <c r="F219" s="171"/>
      <c r="G219" s="378"/>
      <c r="H219" s="379"/>
    </row>
    <row r="220" spans="2:8" ht="13.5" x14ac:dyDescent="0.3">
      <c r="B220" s="373"/>
      <c r="C220" s="374"/>
      <c r="D220" s="378"/>
      <c r="E220" s="379"/>
      <c r="F220" s="171"/>
      <c r="G220" s="378"/>
      <c r="H220" s="379"/>
    </row>
    <row r="221" spans="2:8" ht="13.5" x14ac:dyDescent="0.3">
      <c r="B221" s="373"/>
      <c r="C221" s="374"/>
      <c r="D221" s="378"/>
      <c r="E221" s="379"/>
      <c r="F221" s="171"/>
      <c r="G221" s="378"/>
      <c r="H221" s="379"/>
    </row>
    <row r="222" spans="2:8" ht="13.5" x14ac:dyDescent="0.3">
      <c r="B222" s="373"/>
      <c r="C222" s="374"/>
      <c r="D222" s="378"/>
      <c r="E222" s="379"/>
      <c r="F222" s="171"/>
      <c r="G222" s="378"/>
      <c r="H222" s="379"/>
    </row>
    <row r="223" spans="2:8" ht="13.5" x14ac:dyDescent="0.3">
      <c r="B223" s="373"/>
      <c r="C223" s="374"/>
      <c r="D223" s="378"/>
      <c r="E223" s="379"/>
      <c r="F223" s="171"/>
      <c r="G223" s="378"/>
      <c r="H223" s="379"/>
    </row>
    <row r="224" spans="2:8" ht="13.5" x14ac:dyDescent="0.3">
      <c r="B224" s="373"/>
      <c r="C224" s="374"/>
      <c r="D224" s="378"/>
      <c r="E224" s="379"/>
      <c r="F224" s="171"/>
      <c r="G224" s="378"/>
      <c r="H224" s="379"/>
    </row>
    <row r="225" spans="2:8" ht="13.5" x14ac:dyDescent="0.3">
      <c r="B225" s="373"/>
      <c r="C225" s="374"/>
      <c r="D225" s="378"/>
      <c r="E225" s="379"/>
      <c r="F225" s="171"/>
      <c r="G225" s="378"/>
      <c r="H225" s="379"/>
    </row>
    <row r="226" spans="2:8" ht="13.5" x14ac:dyDescent="0.3">
      <c r="B226" s="373"/>
      <c r="C226" s="374"/>
      <c r="D226" s="378"/>
      <c r="E226" s="379"/>
      <c r="F226" s="171"/>
      <c r="G226" s="378"/>
      <c r="H226" s="379"/>
    </row>
    <row r="227" spans="2:8" ht="13.5" x14ac:dyDescent="0.3">
      <c r="B227" s="373"/>
      <c r="C227" s="374"/>
      <c r="D227" s="378"/>
      <c r="E227" s="379"/>
      <c r="F227" s="171"/>
      <c r="G227" s="378"/>
      <c r="H227" s="379"/>
    </row>
    <row r="228" spans="2:8" ht="13.5" x14ac:dyDescent="0.3">
      <c r="B228" s="373"/>
      <c r="C228" s="374"/>
      <c r="D228" s="378"/>
      <c r="E228" s="379"/>
      <c r="F228" s="171"/>
      <c r="G228" s="378"/>
      <c r="H228" s="379"/>
    </row>
    <row r="229" spans="2:8" ht="13.5" x14ac:dyDescent="0.3">
      <c r="B229" s="373"/>
      <c r="C229" s="374"/>
      <c r="D229" s="378"/>
      <c r="E229" s="379"/>
      <c r="F229" s="171"/>
      <c r="G229" s="378"/>
      <c r="H229" s="379"/>
    </row>
    <row r="230" spans="2:8" ht="13.5" x14ac:dyDescent="0.3">
      <c r="B230" s="373"/>
      <c r="C230" s="374"/>
      <c r="D230" s="378"/>
      <c r="E230" s="379"/>
      <c r="F230" s="171"/>
      <c r="G230" s="378"/>
      <c r="H230" s="379"/>
    </row>
    <row r="231" spans="2:8" ht="13.5" x14ac:dyDescent="0.3">
      <c r="B231" s="373"/>
      <c r="C231" s="374"/>
      <c r="D231" s="378"/>
      <c r="E231" s="379"/>
      <c r="F231" s="171"/>
      <c r="G231" s="378"/>
      <c r="H231" s="379"/>
    </row>
    <row r="232" spans="2:8" ht="13.5" x14ac:dyDescent="0.3">
      <c r="B232" s="373"/>
      <c r="C232" s="374"/>
      <c r="D232" s="378"/>
      <c r="E232" s="379"/>
      <c r="F232" s="171"/>
      <c r="G232" s="378"/>
      <c r="H232" s="379"/>
    </row>
    <row r="233" spans="2:8" ht="13.5" x14ac:dyDescent="0.3">
      <c r="B233" s="373"/>
      <c r="C233" s="374"/>
      <c r="D233" s="378"/>
      <c r="E233" s="379"/>
      <c r="F233" s="171"/>
      <c r="G233" s="378"/>
      <c r="H233" s="379"/>
    </row>
    <row r="234" spans="2:8" ht="13.5" x14ac:dyDescent="0.3">
      <c r="B234" s="373"/>
      <c r="C234" s="374"/>
      <c r="D234" s="378"/>
      <c r="E234" s="379"/>
      <c r="F234" s="171"/>
      <c r="G234" s="378"/>
      <c r="H234" s="379"/>
    </row>
    <row r="235" spans="2:8" ht="13.5" x14ac:dyDescent="0.3">
      <c r="B235" s="373"/>
      <c r="C235" s="374"/>
      <c r="D235" s="378"/>
      <c r="E235" s="379"/>
      <c r="F235" s="171"/>
      <c r="G235" s="378"/>
      <c r="H235" s="379"/>
    </row>
    <row r="236" spans="2:8" ht="13.5" x14ac:dyDescent="0.3">
      <c r="B236" s="373"/>
      <c r="C236" s="374"/>
      <c r="D236" s="378"/>
      <c r="E236" s="379"/>
      <c r="F236" s="171"/>
      <c r="G236" s="378"/>
      <c r="H236" s="379"/>
    </row>
  </sheetData>
  <mergeCells count="9">
    <mergeCell ref="U75:W75"/>
    <mergeCell ref="U74:V74"/>
    <mergeCell ref="S74:T74"/>
    <mergeCell ref="S75:T75"/>
    <mergeCell ref="U69:V69"/>
    <mergeCell ref="U70:V70"/>
    <mergeCell ref="U71:V71"/>
    <mergeCell ref="U72:W72"/>
    <mergeCell ref="U73:W73"/>
  </mergeCells>
  <phoneticPr fontId="2" type="noConversion"/>
  <conditionalFormatting sqref="I3:Y12">
    <cfRule type="cellIs" dxfId="6" priority="11" operator="greaterThan">
      <formula>0</formula>
    </cfRule>
  </conditionalFormatting>
  <conditionalFormatting sqref="I132:Y153">
    <cfRule type="cellIs" dxfId="5" priority="10" operator="greaterThan">
      <formula>0</formula>
    </cfRule>
  </conditionalFormatting>
  <conditionalFormatting sqref="I37:Y48 M13:Y36">
    <cfRule type="cellIs" dxfId="4" priority="9" operator="greaterThan">
      <formula>0</formula>
    </cfRule>
  </conditionalFormatting>
  <conditionalFormatting sqref="I13:L36">
    <cfRule type="cellIs" dxfId="3" priority="8" operator="greaterThan">
      <formula>0</formula>
    </cfRule>
  </conditionalFormatting>
  <conditionalFormatting sqref="I49:Y65">
    <cfRule type="cellIs" dxfId="2" priority="7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35"/>
  <sheetViews>
    <sheetView topLeftCell="B1" workbookViewId="0">
      <selection activeCell="C56" sqref="C56:C57"/>
    </sheetView>
  </sheetViews>
  <sheetFormatPr defaultRowHeight="12" x14ac:dyDescent="0.3"/>
  <cols>
    <col min="1" max="1" width="1.625" style="89" customWidth="1"/>
    <col min="2" max="2" width="9.5" style="89" bestFit="1" customWidth="1"/>
    <col min="3" max="3" width="15.5" style="89" bestFit="1" customWidth="1"/>
    <col min="4" max="5" width="9" style="89" customWidth="1"/>
    <col min="6" max="6" width="15.5" style="89" bestFit="1" customWidth="1"/>
    <col min="7" max="8" width="9" style="89" customWidth="1"/>
    <col min="9" max="9" width="8.375" style="89" bestFit="1" customWidth="1"/>
    <col min="10" max="10" width="7.75" style="89" bestFit="1" customWidth="1"/>
    <col min="11" max="11" width="8.5" style="89" bestFit="1" customWidth="1"/>
    <col min="12" max="14" width="7.5" style="89" customWidth="1"/>
    <col min="15" max="15" width="1.625" style="89" customWidth="1"/>
    <col min="16" max="16" width="9" style="89"/>
    <col min="17" max="17" width="11.625" style="89" bestFit="1" customWidth="1"/>
    <col min="18" max="18" width="9" style="89"/>
    <col min="19" max="19" width="8" style="89" bestFit="1" customWidth="1"/>
    <col min="20" max="20" width="1.625" style="89" customWidth="1"/>
    <col min="21" max="21" width="6" style="89" bestFit="1" customWidth="1"/>
    <col min="22" max="22" width="17.25" style="89" bestFit="1" customWidth="1"/>
    <col min="23" max="23" width="14.625" style="89" bestFit="1" customWidth="1"/>
    <col min="24" max="24" width="13.375" style="89" bestFit="1" customWidth="1"/>
    <col min="25" max="25" width="36.125" style="89" bestFit="1" customWidth="1"/>
    <col min="26" max="16384" width="9" style="89"/>
  </cols>
  <sheetData>
    <row r="1" spans="1:26" x14ac:dyDescent="0.3">
      <c r="A1" s="89" t="s">
        <v>484</v>
      </c>
    </row>
    <row r="2" spans="1:26" ht="12.75" thickBot="1" x14ac:dyDescent="0.35">
      <c r="C2" s="89" t="s">
        <v>486</v>
      </c>
      <c r="F2" s="89" t="s">
        <v>487</v>
      </c>
      <c r="I2" s="89" t="s">
        <v>486</v>
      </c>
      <c r="L2" s="89" t="s">
        <v>487</v>
      </c>
    </row>
    <row r="3" spans="1:26" x14ac:dyDescent="0.3">
      <c r="B3" s="155" t="s">
        <v>117</v>
      </c>
      <c r="C3" s="156" t="s">
        <v>123</v>
      </c>
      <c r="D3" s="156" t="s">
        <v>116</v>
      </c>
      <c r="E3" s="156" t="s">
        <v>122</v>
      </c>
      <c r="F3" s="316" t="s">
        <v>123</v>
      </c>
      <c r="G3" s="316" t="s">
        <v>116</v>
      </c>
      <c r="H3" s="316" t="s">
        <v>122</v>
      </c>
      <c r="I3" s="156" t="s">
        <v>114</v>
      </c>
      <c r="J3" s="156" t="s">
        <v>121</v>
      </c>
      <c r="K3" s="357" t="s">
        <v>115</v>
      </c>
      <c r="L3" s="358" t="s">
        <v>114</v>
      </c>
      <c r="M3" s="359" t="s">
        <v>121</v>
      </c>
      <c r="N3" s="360" t="s">
        <v>72</v>
      </c>
      <c r="O3" s="142"/>
      <c r="P3" s="156" t="s">
        <v>118</v>
      </c>
      <c r="Q3" s="156" t="s">
        <v>488</v>
      </c>
      <c r="R3" s="156" t="s">
        <v>119</v>
      </c>
      <c r="S3" s="156" t="s">
        <v>120</v>
      </c>
      <c r="U3" s="156" t="s">
        <v>127</v>
      </c>
      <c r="V3" s="156" t="s">
        <v>485</v>
      </c>
      <c r="W3" s="156" t="s">
        <v>129</v>
      </c>
      <c r="X3" s="156" t="s">
        <v>128</v>
      </c>
      <c r="Y3" s="156" t="s">
        <v>130</v>
      </c>
    </row>
    <row r="4" spans="1:26" x14ac:dyDescent="0.3">
      <c r="B4" s="146">
        <v>8000225</v>
      </c>
      <c r="C4" s="147">
        <f t="shared" ref="C4:C34" si="0">D4*E4</f>
        <v>40</v>
      </c>
      <c r="D4" s="159">
        <v>40</v>
      </c>
      <c r="E4" s="159">
        <v>1</v>
      </c>
      <c r="F4" s="147">
        <f t="shared" ref="F4:F34" si="1">G4*H4</f>
        <v>0</v>
      </c>
      <c r="G4" s="159">
        <v>0</v>
      </c>
      <c r="H4" s="159">
        <f>E4</f>
        <v>1</v>
      </c>
      <c r="I4" s="148">
        <f>1-(C4/100)</f>
        <v>0.6</v>
      </c>
      <c r="J4" s="149">
        <f>D4/100</f>
        <v>0.4</v>
      </c>
      <c r="K4" s="345">
        <f>SUM(I4:J4)</f>
        <v>1</v>
      </c>
      <c r="L4" s="350">
        <f>1-(F4/100)</f>
        <v>1</v>
      </c>
      <c r="M4" s="149">
        <f>G4/100</f>
        <v>0</v>
      </c>
      <c r="N4" s="351">
        <f>SUM(L4:M4)</f>
        <v>1</v>
      </c>
      <c r="O4" s="143"/>
      <c r="P4" s="147" t="s">
        <v>2</v>
      </c>
      <c r="Q4" s="160">
        <f>J7+M7 - (J7*M7)</f>
        <v>2.0466472522649999E-2</v>
      </c>
      <c r="R4" s="93">
        <v>150</v>
      </c>
      <c r="S4" s="152">
        <f>Q4 + ((1/R4) * POWER(1-Q4, R4))</f>
        <v>2.0766253853790249E-2</v>
      </c>
      <c r="U4" s="93" t="s">
        <v>125</v>
      </c>
      <c r="V4" s="93">
        <f>(1/S39) * S9</f>
        <v>2.1526086984630002</v>
      </c>
      <c r="W4" s="164">
        <f>100 * S9</f>
        <v>2.5480871290325862</v>
      </c>
      <c r="X4" s="93">
        <f>'Markov''s Chain'!W28</f>
        <v>5.847410140086744</v>
      </c>
      <c r="Y4" s="93">
        <f>1/S9 * X4</f>
        <v>229.4823467165657</v>
      </c>
    </row>
    <row r="5" spans="1:26" x14ac:dyDescent="0.3">
      <c r="B5" s="147">
        <v>8000226</v>
      </c>
      <c r="C5" s="147">
        <f t="shared" si="0"/>
        <v>9.8000000000000007</v>
      </c>
      <c r="D5" s="147">
        <v>9.8000000000000007</v>
      </c>
      <c r="E5" s="159">
        <v>1</v>
      </c>
      <c r="F5" s="147">
        <f t="shared" si="1"/>
        <v>9.8000000000000007</v>
      </c>
      <c r="G5" s="147">
        <v>9.8000000000000007</v>
      </c>
      <c r="H5" s="159">
        <f t="shared" ref="H5:H34" si="2">E5</f>
        <v>1</v>
      </c>
      <c r="I5" s="148">
        <f t="shared" ref="I5:I34" si="3">I4*(1-(C5/100))</f>
        <v>0.54120000000000001</v>
      </c>
      <c r="J5" s="148">
        <f t="shared" ref="J5:J34" si="4">I4*(C5/100)</f>
        <v>5.8799999999999998E-2</v>
      </c>
      <c r="K5" s="345">
        <f>J4+J5+I5</f>
        <v>1</v>
      </c>
      <c r="L5" s="350">
        <f t="shared" ref="L5:L34" si="5">L4*(1-(F5/100))</f>
        <v>0.90200000000000002</v>
      </c>
      <c r="M5" s="148">
        <f t="shared" ref="M5:M34" si="6">L4*(F5/100)</f>
        <v>9.8000000000000004E-2</v>
      </c>
      <c r="N5" s="351">
        <f>M4+M5+L5</f>
        <v>1</v>
      </c>
      <c r="O5" s="144"/>
      <c r="P5" s="148" t="s">
        <v>111</v>
      </c>
      <c r="Q5" s="152">
        <f>J29+M29- (J29*M29)</f>
        <v>4.3783168982358261E-3</v>
      </c>
      <c r="R5" s="93">
        <v>170</v>
      </c>
      <c r="S5" s="152">
        <f t="shared" ref="S5:S8" si="7">Q5 + ((1/R5) * POWER(1-Q5, R5))</f>
        <v>7.1682253337285954E-3</v>
      </c>
      <c r="U5" s="93" t="s">
        <v>126</v>
      </c>
      <c r="V5" s="93">
        <f>S39*(1/S39) + (1/S39) * S40 + (1/S39) * S41</f>
        <v>3.0353662370198791</v>
      </c>
      <c r="W5" s="164">
        <f>S39*100 + 100 * S40 + 100 * S41</f>
        <v>3.593025358474538</v>
      </c>
      <c r="X5" s="93">
        <f>'Markov''s Chain'!V9 + 2</f>
        <v>5.1746031746031758</v>
      </c>
      <c r="Y5" s="93">
        <f>1/(S39+S40+S41) * X5</f>
        <v>144.01799760189044</v>
      </c>
    </row>
    <row r="6" spans="1:26" x14ac:dyDescent="0.3">
      <c r="B6" s="159">
        <v>8000191</v>
      </c>
      <c r="C6" s="147">
        <f t="shared" si="0"/>
        <v>5</v>
      </c>
      <c r="D6" s="147">
        <v>5</v>
      </c>
      <c r="E6" s="159">
        <v>1</v>
      </c>
      <c r="F6" s="147">
        <f t="shared" si="1"/>
        <v>5</v>
      </c>
      <c r="G6" s="147">
        <v>5</v>
      </c>
      <c r="H6" s="159">
        <f t="shared" si="2"/>
        <v>1</v>
      </c>
      <c r="I6" s="148">
        <f t="shared" si="3"/>
        <v>0.51414000000000004</v>
      </c>
      <c r="J6" s="148">
        <f t="shared" si="4"/>
        <v>2.7060000000000001E-2</v>
      </c>
      <c r="K6" s="345">
        <f>J5+J6+I6+J4</f>
        <v>1</v>
      </c>
      <c r="L6" s="350">
        <f t="shared" si="5"/>
        <v>0.8569</v>
      </c>
      <c r="M6" s="148">
        <f t="shared" si="6"/>
        <v>4.5100000000000001E-2</v>
      </c>
      <c r="N6" s="351">
        <f>M5+M6+L6+M4</f>
        <v>1</v>
      </c>
      <c r="O6" s="144"/>
      <c r="P6" s="148" t="s">
        <v>112</v>
      </c>
      <c r="Q6" s="152">
        <f t="shared" ref="Q6:Q8" si="8">J30+M30- (J30*M30)</f>
        <v>4.3608215671424961E-3</v>
      </c>
      <c r="R6" s="93">
        <v>151</v>
      </c>
      <c r="S6" s="152">
        <f t="shared" si="7"/>
        <v>7.7839381991749099E-3</v>
      </c>
      <c r="U6" s="93" t="s">
        <v>131</v>
      </c>
      <c r="V6" s="93">
        <f>V5/V4</f>
        <v>1.4100873229710458</v>
      </c>
      <c r="W6" s="93">
        <f>W5/W4</f>
        <v>1.4100873229710462</v>
      </c>
      <c r="X6" s="93"/>
      <c r="Y6" s="165">
        <f>Y4/Y5</f>
        <v>1.5934282557581776</v>
      </c>
    </row>
    <row r="7" spans="1:26" x14ac:dyDescent="0.3">
      <c r="B7" s="141" t="s">
        <v>84</v>
      </c>
      <c r="C7" s="157">
        <f t="shared" si="0"/>
        <v>1.5</v>
      </c>
      <c r="D7" s="157">
        <v>1.5</v>
      </c>
      <c r="E7" s="157">
        <v>1</v>
      </c>
      <c r="F7" s="157">
        <f t="shared" si="1"/>
        <v>1.5</v>
      </c>
      <c r="G7" s="157">
        <v>1.5</v>
      </c>
      <c r="H7" s="159">
        <f t="shared" si="2"/>
        <v>1</v>
      </c>
      <c r="I7" s="140">
        <f t="shared" si="3"/>
        <v>0.50642790000000004</v>
      </c>
      <c r="J7" s="140">
        <f t="shared" si="4"/>
        <v>7.7121000000000004E-3</v>
      </c>
      <c r="K7" s="346">
        <f>J6+J7+I7+J5+J4</f>
        <v>1</v>
      </c>
      <c r="L7" s="352">
        <f t="shared" si="5"/>
        <v>0.84404650000000003</v>
      </c>
      <c r="M7" s="140">
        <f t="shared" si="6"/>
        <v>1.2853499999999999E-2</v>
      </c>
      <c r="N7" s="353">
        <f>M6+M7+L7+M5+M4</f>
        <v>1</v>
      </c>
      <c r="O7" s="145"/>
      <c r="P7" s="92" t="s">
        <v>113</v>
      </c>
      <c r="Q7" s="152">
        <f t="shared" si="8"/>
        <v>4.3433960741685257E-3</v>
      </c>
      <c r="R7" s="93">
        <v>152</v>
      </c>
      <c r="S7" s="152">
        <f t="shared" si="7"/>
        <v>7.7381817950776862E-3</v>
      </c>
      <c r="U7" s="108" t="s">
        <v>132</v>
      </c>
      <c r="V7" s="108"/>
      <c r="W7" s="108"/>
      <c r="X7" s="93">
        <f>'Markov''s Chain'!V9</f>
        <v>3.1746031746031753</v>
      </c>
      <c r="Y7" s="93">
        <f>X7*(1/S4)</f>
        <v>152.87317572802124</v>
      </c>
    </row>
    <row r="8" spans="1:26" x14ac:dyDescent="0.3">
      <c r="B8" s="147">
        <v>8000227</v>
      </c>
      <c r="C8" s="147">
        <f t="shared" si="0"/>
        <v>1</v>
      </c>
      <c r="D8" s="147">
        <v>1</v>
      </c>
      <c r="E8" s="159">
        <v>1</v>
      </c>
      <c r="F8" s="147">
        <f t="shared" si="1"/>
        <v>1</v>
      </c>
      <c r="G8" s="147">
        <v>1</v>
      </c>
      <c r="H8" s="159">
        <f t="shared" si="2"/>
        <v>1</v>
      </c>
      <c r="I8" s="148">
        <f t="shared" si="3"/>
        <v>0.50136362099999998</v>
      </c>
      <c r="J8" s="148">
        <f t="shared" si="4"/>
        <v>5.0642790000000005E-3</v>
      </c>
      <c r="K8" s="345">
        <f>SUM($J$4:J8, I8)</f>
        <v>1</v>
      </c>
      <c r="L8" s="350">
        <f t="shared" si="5"/>
        <v>0.83560603500000008</v>
      </c>
      <c r="M8" s="148">
        <f t="shared" si="6"/>
        <v>8.4404650000000012E-3</v>
      </c>
      <c r="N8" s="361">
        <f>SUM($M$3:M8, L8)</f>
        <v>1</v>
      </c>
      <c r="P8" s="93" t="s">
        <v>8</v>
      </c>
      <c r="Q8" s="152">
        <f t="shared" si="8"/>
        <v>1.0798618514008091E-2</v>
      </c>
      <c r="R8" s="93">
        <v>155</v>
      </c>
      <c r="S8" s="152">
        <f t="shared" si="7"/>
        <v>1.1997562806340007E-2</v>
      </c>
    </row>
    <row r="9" spans="1:26" x14ac:dyDescent="0.3">
      <c r="B9" s="153">
        <v>0</v>
      </c>
      <c r="C9" s="153">
        <f t="shared" si="0"/>
        <v>0</v>
      </c>
      <c r="D9" s="153">
        <v>0</v>
      </c>
      <c r="E9" s="153">
        <v>1</v>
      </c>
      <c r="F9" s="153">
        <f t="shared" si="1"/>
        <v>0</v>
      </c>
      <c r="G9" s="153">
        <v>0</v>
      </c>
      <c r="H9" s="159">
        <f t="shared" si="2"/>
        <v>1</v>
      </c>
      <c r="I9" s="148">
        <f t="shared" si="3"/>
        <v>0.50136362099999998</v>
      </c>
      <c r="J9" s="148">
        <f t="shared" si="4"/>
        <v>0</v>
      </c>
      <c r="K9" s="345">
        <f>SUM($J$4:J9, I9)</f>
        <v>1</v>
      </c>
      <c r="L9" s="350">
        <f t="shared" si="5"/>
        <v>0.83560603500000008</v>
      </c>
      <c r="M9" s="148">
        <f t="shared" si="6"/>
        <v>0</v>
      </c>
      <c r="N9" s="361">
        <f>SUM($M$3:M9, L9)</f>
        <v>1</v>
      </c>
      <c r="P9" s="161" t="s">
        <v>0</v>
      </c>
      <c r="Q9" s="162">
        <f>J34+M34 - (J34 * M34)</f>
        <v>2.5338982462224376E-2</v>
      </c>
      <c r="R9" s="161">
        <v>150</v>
      </c>
      <c r="S9" s="163">
        <f>Q9 + ((1/R9) * POWER(1-Q9, R9))</f>
        <v>2.5480871290325863E-2</v>
      </c>
      <c r="Y9" s="89">
        <f>Y5/Y7</f>
        <v>0.94207500378035469</v>
      </c>
    </row>
    <row r="10" spans="1:26" x14ac:dyDescent="0.3">
      <c r="B10" s="147">
        <v>8000212</v>
      </c>
      <c r="C10" s="147">
        <f t="shared" si="0"/>
        <v>3.3</v>
      </c>
      <c r="D10" s="147">
        <v>3.3</v>
      </c>
      <c r="E10" s="159">
        <v>1</v>
      </c>
      <c r="F10" s="147">
        <f t="shared" si="1"/>
        <v>3.3</v>
      </c>
      <c r="G10" s="147">
        <v>3.3</v>
      </c>
      <c r="H10" s="159">
        <f t="shared" si="2"/>
        <v>1</v>
      </c>
      <c r="I10" s="148">
        <f t="shared" si="3"/>
        <v>0.48481862150699995</v>
      </c>
      <c r="J10" s="148">
        <f t="shared" si="4"/>
        <v>1.6544999493E-2</v>
      </c>
      <c r="K10" s="345">
        <f>SUM($J$4:J10, I10)</f>
        <v>1</v>
      </c>
      <c r="L10" s="350">
        <f t="shared" si="5"/>
        <v>0.80803103584500002</v>
      </c>
      <c r="M10" s="148">
        <f t="shared" si="6"/>
        <v>2.7574999155000005E-2</v>
      </c>
      <c r="N10" s="361">
        <f>SUM($M$3:M10, L10)</f>
        <v>1</v>
      </c>
      <c r="X10" s="89">
        <f>X4/X5</f>
        <v>1.1300209779922232</v>
      </c>
      <c r="Y10" s="89">
        <v>2.0437812723990079</v>
      </c>
      <c r="Z10" s="89" t="s">
        <v>133</v>
      </c>
    </row>
    <row r="11" spans="1:26" x14ac:dyDescent="0.3">
      <c r="B11" s="150">
        <v>9001047</v>
      </c>
      <c r="C11" s="146">
        <f t="shared" si="0"/>
        <v>3.3</v>
      </c>
      <c r="D11" s="146">
        <v>3.3</v>
      </c>
      <c r="E11" s="151">
        <v>1</v>
      </c>
      <c r="F11" s="146">
        <f t="shared" si="1"/>
        <v>3.3</v>
      </c>
      <c r="G11" s="146">
        <v>3.3</v>
      </c>
      <c r="H11" s="159">
        <f t="shared" si="2"/>
        <v>1</v>
      </c>
      <c r="I11" s="148">
        <f t="shared" si="3"/>
        <v>0.46881960699726893</v>
      </c>
      <c r="J11" s="148">
        <f t="shared" si="4"/>
        <v>1.5999014509730999E-2</v>
      </c>
      <c r="K11" s="345">
        <f>SUM($J$4:J11, I11)</f>
        <v>1</v>
      </c>
      <c r="L11" s="350">
        <f t="shared" si="5"/>
        <v>0.78136601166211495</v>
      </c>
      <c r="M11" s="148">
        <f t="shared" si="6"/>
        <v>2.6665024182885001E-2</v>
      </c>
      <c r="N11" s="361">
        <f>SUM($M$3:M11, L11)</f>
        <v>1</v>
      </c>
      <c r="Y11" s="89">
        <v>1.5656438602465017</v>
      </c>
      <c r="Z11" s="89" t="s">
        <v>134</v>
      </c>
    </row>
    <row r="12" spans="1:26" x14ac:dyDescent="0.3">
      <c r="B12" s="147">
        <v>8000474</v>
      </c>
      <c r="C12" s="147">
        <f t="shared" si="0"/>
        <v>1.5</v>
      </c>
      <c r="D12" s="147">
        <v>1.5</v>
      </c>
      <c r="E12" s="159">
        <v>1</v>
      </c>
      <c r="F12" s="147">
        <f t="shared" si="1"/>
        <v>1.5</v>
      </c>
      <c r="G12" s="147">
        <v>1.5</v>
      </c>
      <c r="H12" s="159">
        <f t="shared" si="2"/>
        <v>1</v>
      </c>
      <c r="I12" s="148">
        <f t="shared" si="3"/>
        <v>0.4617873128923099</v>
      </c>
      <c r="J12" s="148">
        <f t="shared" si="4"/>
        <v>7.0322941049590333E-3</v>
      </c>
      <c r="K12" s="345">
        <f>SUM($J$4:J12, I12)</f>
        <v>0.99999999999999989</v>
      </c>
      <c r="L12" s="350">
        <f t="shared" si="5"/>
        <v>0.76964552148718324</v>
      </c>
      <c r="M12" s="148">
        <f t="shared" si="6"/>
        <v>1.1720490174931724E-2</v>
      </c>
      <c r="N12" s="361">
        <f>SUM($M$3:M12, L12)</f>
        <v>1</v>
      </c>
    </row>
    <row r="13" spans="1:26" x14ac:dyDescent="0.3">
      <c r="B13" s="147">
        <v>8000475</v>
      </c>
      <c r="C13" s="147">
        <f t="shared" si="0"/>
        <v>1.5</v>
      </c>
      <c r="D13" s="147">
        <v>1.5</v>
      </c>
      <c r="E13" s="159">
        <v>1</v>
      </c>
      <c r="F13" s="147">
        <f t="shared" si="1"/>
        <v>1.5</v>
      </c>
      <c r="G13" s="147">
        <v>1.5</v>
      </c>
      <c r="H13" s="159">
        <f t="shared" si="2"/>
        <v>1</v>
      </c>
      <c r="I13" s="148">
        <f t="shared" si="3"/>
        <v>0.45486050319892524</v>
      </c>
      <c r="J13" s="148">
        <f t="shared" si="4"/>
        <v>6.9268096933846482E-3</v>
      </c>
      <c r="K13" s="345">
        <f>SUM($J$4:J13, I13)</f>
        <v>0.99999999999999989</v>
      </c>
      <c r="L13" s="350">
        <f t="shared" si="5"/>
        <v>0.75810083866487543</v>
      </c>
      <c r="M13" s="148">
        <f t="shared" si="6"/>
        <v>1.1544682822307748E-2</v>
      </c>
      <c r="N13" s="361">
        <f>SUM($M$3:M13, L13)</f>
        <v>0.99999999999999989</v>
      </c>
    </row>
    <row r="14" spans="1:26" x14ac:dyDescent="0.3">
      <c r="B14" s="147">
        <v>8000476</v>
      </c>
      <c r="C14" s="147">
        <f t="shared" si="0"/>
        <v>1</v>
      </c>
      <c r="D14" s="147">
        <v>1</v>
      </c>
      <c r="E14" s="159">
        <v>1</v>
      </c>
      <c r="F14" s="147">
        <f t="shared" si="1"/>
        <v>1</v>
      </c>
      <c r="G14" s="147">
        <v>1</v>
      </c>
      <c r="H14" s="159">
        <f t="shared" si="2"/>
        <v>1</v>
      </c>
      <c r="I14" s="148">
        <f t="shared" si="3"/>
        <v>0.45031189816693595</v>
      </c>
      <c r="J14" s="148">
        <f t="shared" si="4"/>
        <v>4.5486050319892522E-3</v>
      </c>
      <c r="K14" s="345">
        <f>SUM($J$4:J14, I14)</f>
        <v>0.99999999999999989</v>
      </c>
      <c r="L14" s="350">
        <f t="shared" si="5"/>
        <v>0.75051983027822666</v>
      </c>
      <c r="M14" s="148">
        <f t="shared" si="6"/>
        <v>7.5810083866487549E-3</v>
      </c>
      <c r="N14" s="361">
        <f>SUM($M$3:M14, L14)</f>
        <v>0.99999999999999989</v>
      </c>
      <c r="S14" s="362">
        <f>S45/S9</f>
        <v>1.410087322971046</v>
      </c>
    </row>
    <row r="15" spans="1:26" x14ac:dyDescent="0.3">
      <c r="B15" s="147">
        <v>8000185</v>
      </c>
      <c r="C15" s="147">
        <f t="shared" si="0"/>
        <v>1.5</v>
      </c>
      <c r="D15" s="147">
        <v>1.5</v>
      </c>
      <c r="E15" s="159">
        <v>1</v>
      </c>
      <c r="F15" s="147">
        <f t="shared" si="1"/>
        <v>1.5</v>
      </c>
      <c r="G15" s="147">
        <v>1.5</v>
      </c>
      <c r="H15" s="159">
        <f t="shared" si="2"/>
        <v>1</v>
      </c>
      <c r="I15" s="148">
        <f t="shared" si="3"/>
        <v>0.4435572196944319</v>
      </c>
      <c r="J15" s="148">
        <f t="shared" si="4"/>
        <v>6.7546784725040394E-3</v>
      </c>
      <c r="K15" s="345">
        <f>SUM($J$4:J15, I15)</f>
        <v>0.99999999999999978</v>
      </c>
      <c r="L15" s="350">
        <f t="shared" si="5"/>
        <v>0.73926203282405323</v>
      </c>
      <c r="M15" s="148">
        <f t="shared" si="6"/>
        <v>1.12577974541734E-2</v>
      </c>
      <c r="N15" s="361">
        <f>SUM($M$3:M15, L15)</f>
        <v>0.99999999999999978</v>
      </c>
    </row>
    <row r="16" spans="1:26" x14ac:dyDescent="0.3">
      <c r="B16" s="147">
        <v>8000186</v>
      </c>
      <c r="C16" s="147">
        <f t="shared" si="0"/>
        <v>2</v>
      </c>
      <c r="D16" s="147">
        <v>2</v>
      </c>
      <c r="E16" s="159">
        <v>1</v>
      </c>
      <c r="F16" s="147">
        <f t="shared" si="1"/>
        <v>2</v>
      </c>
      <c r="G16" s="147">
        <v>2</v>
      </c>
      <c r="H16" s="159">
        <f t="shared" si="2"/>
        <v>1</v>
      </c>
      <c r="I16" s="148">
        <f t="shared" si="3"/>
        <v>0.43468607530054326</v>
      </c>
      <c r="J16" s="148">
        <f t="shared" si="4"/>
        <v>8.8711443938886379E-3</v>
      </c>
      <c r="K16" s="345">
        <f>SUM($J$4:J16, I16)</f>
        <v>0.99999999999999978</v>
      </c>
      <c r="L16" s="350">
        <f t="shared" si="5"/>
        <v>0.7244767921675721</v>
      </c>
      <c r="M16" s="148">
        <f t="shared" si="6"/>
        <v>1.4785240656481066E-2</v>
      </c>
      <c r="N16" s="361">
        <f>SUM($M$3:M16, L16)</f>
        <v>0.99999999999999978</v>
      </c>
    </row>
    <row r="17" spans="2:19" x14ac:dyDescent="0.3">
      <c r="B17" s="147">
        <v>8000187</v>
      </c>
      <c r="C17" s="147">
        <f t="shared" si="0"/>
        <v>1.5</v>
      </c>
      <c r="D17" s="147">
        <v>1.5</v>
      </c>
      <c r="E17" s="159">
        <v>1</v>
      </c>
      <c r="F17" s="147">
        <f t="shared" si="1"/>
        <v>1.5</v>
      </c>
      <c r="G17" s="147">
        <v>1.5</v>
      </c>
      <c r="H17" s="159">
        <f t="shared" si="2"/>
        <v>1</v>
      </c>
      <c r="I17" s="148">
        <f t="shared" si="3"/>
        <v>0.42816578417103512</v>
      </c>
      <c r="J17" s="148">
        <f t="shared" si="4"/>
        <v>6.5202911295081491E-3</v>
      </c>
      <c r="K17" s="345">
        <f>SUM($J$4:J17, I17)</f>
        <v>0.99999999999999978</v>
      </c>
      <c r="L17" s="350">
        <f t="shared" si="5"/>
        <v>0.71360964028505847</v>
      </c>
      <c r="M17" s="148">
        <f t="shared" si="6"/>
        <v>1.0867151882513582E-2</v>
      </c>
      <c r="N17" s="361">
        <f>SUM($M$3:M17, L17)</f>
        <v>0.99999999999999978</v>
      </c>
    </row>
    <row r="18" spans="2:19" x14ac:dyDescent="0.3">
      <c r="B18" s="147">
        <v>8000477</v>
      </c>
      <c r="C18" s="147">
        <f t="shared" si="0"/>
        <v>1</v>
      </c>
      <c r="D18" s="147">
        <v>1</v>
      </c>
      <c r="E18" s="159">
        <v>1</v>
      </c>
      <c r="F18" s="147">
        <f t="shared" si="1"/>
        <v>1</v>
      </c>
      <c r="G18" s="147">
        <v>1</v>
      </c>
      <c r="H18" s="159">
        <f t="shared" si="2"/>
        <v>1</v>
      </c>
      <c r="I18" s="148">
        <f t="shared" si="3"/>
        <v>0.42388412632932476</v>
      </c>
      <c r="J18" s="148">
        <f t="shared" si="4"/>
        <v>4.2816578417103511E-3</v>
      </c>
      <c r="K18" s="345">
        <f>SUM($J$4:J18, I18)</f>
        <v>0.99999999999999978</v>
      </c>
      <c r="L18" s="350">
        <f t="shared" si="5"/>
        <v>0.70647354388220784</v>
      </c>
      <c r="M18" s="148">
        <f t="shared" si="6"/>
        <v>7.1360964028505851E-3</v>
      </c>
      <c r="N18" s="361">
        <f>SUM($M$3:M18, L18)</f>
        <v>0.99999999999999967</v>
      </c>
    </row>
    <row r="19" spans="2:19" x14ac:dyDescent="0.3">
      <c r="B19" s="147">
        <v>8000183</v>
      </c>
      <c r="C19" s="147">
        <f t="shared" si="0"/>
        <v>1</v>
      </c>
      <c r="D19" s="147">
        <v>1</v>
      </c>
      <c r="E19" s="159">
        <v>1</v>
      </c>
      <c r="F19" s="147">
        <f t="shared" si="1"/>
        <v>1</v>
      </c>
      <c r="G19" s="147">
        <v>1</v>
      </c>
      <c r="H19" s="159">
        <f t="shared" si="2"/>
        <v>1</v>
      </c>
      <c r="I19" s="148">
        <f t="shared" si="3"/>
        <v>0.41964528506603149</v>
      </c>
      <c r="J19" s="148">
        <f t="shared" si="4"/>
        <v>4.2388412632932476E-3</v>
      </c>
      <c r="K19" s="345">
        <f>SUM($J$4:J19, I19)</f>
        <v>0.99999999999999967</v>
      </c>
      <c r="L19" s="350">
        <f t="shared" si="5"/>
        <v>0.69940880844338571</v>
      </c>
      <c r="M19" s="148">
        <f t="shared" si="6"/>
        <v>7.0647354388220784E-3</v>
      </c>
      <c r="N19" s="361">
        <f>SUM($M$3:M19, L19)</f>
        <v>0.99999999999999956</v>
      </c>
    </row>
    <row r="20" spans="2:19" x14ac:dyDescent="0.3">
      <c r="B20" s="147">
        <v>8000478</v>
      </c>
      <c r="C20" s="147">
        <f t="shared" si="0"/>
        <v>0.9</v>
      </c>
      <c r="D20" s="147">
        <v>0.9</v>
      </c>
      <c r="E20" s="159">
        <v>1</v>
      </c>
      <c r="F20" s="147">
        <f t="shared" si="1"/>
        <v>0.9</v>
      </c>
      <c r="G20" s="147">
        <v>0.9</v>
      </c>
      <c r="H20" s="159">
        <f t="shared" si="2"/>
        <v>1</v>
      </c>
      <c r="I20" s="148">
        <f t="shared" si="3"/>
        <v>0.41586847750043721</v>
      </c>
      <c r="J20" s="148">
        <f t="shared" si="4"/>
        <v>3.7768075655942837E-3</v>
      </c>
      <c r="K20" s="345">
        <f>SUM($J$4:J20, I20)</f>
        <v>0.99999999999999967</v>
      </c>
      <c r="L20" s="350">
        <f t="shared" si="5"/>
        <v>0.69311412916739523</v>
      </c>
      <c r="M20" s="148">
        <f t="shared" si="6"/>
        <v>6.2946792759904719E-3</v>
      </c>
      <c r="N20" s="361">
        <f>SUM($M$3:M20, L20)</f>
        <v>0.99999999999999956</v>
      </c>
    </row>
    <row r="21" spans="2:19" x14ac:dyDescent="0.3">
      <c r="B21" s="147">
        <v>8000473</v>
      </c>
      <c r="C21" s="147">
        <f t="shared" si="0"/>
        <v>0.9</v>
      </c>
      <c r="D21" s="147">
        <v>0.9</v>
      </c>
      <c r="E21" s="159">
        <v>1</v>
      </c>
      <c r="F21" s="147">
        <f t="shared" si="1"/>
        <v>0.9</v>
      </c>
      <c r="G21" s="147">
        <v>0.9</v>
      </c>
      <c r="H21" s="159">
        <f t="shared" si="2"/>
        <v>1</v>
      </c>
      <c r="I21" s="148">
        <f t="shared" si="3"/>
        <v>0.41212566120293326</v>
      </c>
      <c r="J21" s="148">
        <f t="shared" si="4"/>
        <v>3.7428162975039355E-3</v>
      </c>
      <c r="K21" s="345">
        <f>SUM($J$4:J21, I21)</f>
        <v>0.99999999999999967</v>
      </c>
      <c r="L21" s="350">
        <f t="shared" si="5"/>
        <v>0.68687610200488869</v>
      </c>
      <c r="M21" s="148">
        <f t="shared" si="6"/>
        <v>6.2380271625065578E-3</v>
      </c>
      <c r="N21" s="361">
        <f>SUM($M$3:M21, L21)</f>
        <v>0.99999999999999956</v>
      </c>
    </row>
    <row r="22" spans="2:19" x14ac:dyDescent="0.3">
      <c r="B22" s="150" t="s">
        <v>124</v>
      </c>
      <c r="C22" s="150">
        <f t="shared" si="0"/>
        <v>0</v>
      </c>
      <c r="D22" s="150">
        <v>0</v>
      </c>
      <c r="E22" s="153">
        <v>1</v>
      </c>
      <c r="F22" s="150">
        <f t="shared" si="1"/>
        <v>0</v>
      </c>
      <c r="G22" s="150">
        <v>0</v>
      </c>
      <c r="H22" s="159">
        <f t="shared" si="2"/>
        <v>1</v>
      </c>
      <c r="I22" s="148">
        <f t="shared" si="3"/>
        <v>0.41212566120293326</v>
      </c>
      <c r="J22" s="148">
        <f t="shared" si="4"/>
        <v>0</v>
      </c>
      <c r="K22" s="345">
        <f>SUM($J$4:J22, I22)</f>
        <v>0.99999999999999967</v>
      </c>
      <c r="L22" s="350">
        <f t="shared" si="5"/>
        <v>0.68687610200488869</v>
      </c>
      <c r="M22" s="148">
        <f t="shared" si="6"/>
        <v>0</v>
      </c>
      <c r="N22" s="361">
        <f>SUM($M$3:M22, L22)</f>
        <v>0.99999999999999956</v>
      </c>
      <c r="S22" s="89" t="s">
        <v>489</v>
      </c>
    </row>
    <row r="23" spans="2:19" x14ac:dyDescent="0.3">
      <c r="B23" s="159">
        <v>0</v>
      </c>
      <c r="C23" s="159">
        <f t="shared" si="0"/>
        <v>0</v>
      </c>
      <c r="D23" s="159">
        <v>0</v>
      </c>
      <c r="E23" s="159">
        <v>1</v>
      </c>
      <c r="F23" s="159">
        <f t="shared" si="1"/>
        <v>0</v>
      </c>
      <c r="G23" s="159">
        <v>0</v>
      </c>
      <c r="H23" s="159">
        <f t="shared" si="2"/>
        <v>1</v>
      </c>
      <c r="I23" s="148">
        <f t="shared" si="3"/>
        <v>0.41212566120293326</v>
      </c>
      <c r="J23" s="148">
        <f t="shared" si="4"/>
        <v>0</v>
      </c>
      <c r="K23" s="345">
        <f>SUM($J$4:J23, I23)</f>
        <v>0.99999999999999967</v>
      </c>
      <c r="L23" s="350">
        <f t="shared" si="5"/>
        <v>0.68687610200488869</v>
      </c>
      <c r="M23" s="148">
        <f t="shared" si="6"/>
        <v>0</v>
      </c>
      <c r="N23" s="361">
        <f>SUM($M$3:M23, L23)</f>
        <v>0.99999999999999956</v>
      </c>
    </row>
    <row r="24" spans="2:19" x14ac:dyDescent="0.3">
      <c r="B24" s="147">
        <v>8000480</v>
      </c>
      <c r="C24" s="159">
        <f t="shared" si="0"/>
        <v>0</v>
      </c>
      <c r="D24" s="159">
        <v>0</v>
      </c>
      <c r="E24" s="159">
        <v>1</v>
      </c>
      <c r="F24" s="159">
        <f t="shared" si="1"/>
        <v>0</v>
      </c>
      <c r="G24" s="159">
        <v>0</v>
      </c>
      <c r="H24" s="159">
        <f t="shared" si="2"/>
        <v>1</v>
      </c>
      <c r="I24" s="148">
        <f t="shared" si="3"/>
        <v>0.41212566120293326</v>
      </c>
      <c r="J24" s="148">
        <f t="shared" si="4"/>
        <v>0</v>
      </c>
      <c r="K24" s="345">
        <f>SUM($J$4:J24, I24)</f>
        <v>0.99999999999999967</v>
      </c>
      <c r="L24" s="350">
        <f t="shared" si="5"/>
        <v>0.68687610200488869</v>
      </c>
      <c r="M24" s="148">
        <f t="shared" si="6"/>
        <v>0</v>
      </c>
      <c r="N24" s="361">
        <f>SUM($M$3:M24, L24)</f>
        <v>0.99999999999999956</v>
      </c>
    </row>
    <row r="25" spans="2:19" x14ac:dyDescent="0.3">
      <c r="B25" s="147">
        <v>8000481</v>
      </c>
      <c r="C25" s="159">
        <f t="shared" si="0"/>
        <v>0</v>
      </c>
      <c r="D25" s="159">
        <v>0</v>
      </c>
      <c r="E25" s="159">
        <v>1</v>
      </c>
      <c r="F25" s="159">
        <f t="shared" si="1"/>
        <v>0</v>
      </c>
      <c r="G25" s="159">
        <v>0</v>
      </c>
      <c r="H25" s="159">
        <f t="shared" si="2"/>
        <v>1</v>
      </c>
      <c r="I25" s="148">
        <f t="shared" si="3"/>
        <v>0.41212566120293326</v>
      </c>
      <c r="J25" s="148">
        <f t="shared" si="4"/>
        <v>0</v>
      </c>
      <c r="K25" s="345">
        <f>SUM($J$4:J25, I25)</f>
        <v>0.99999999999999967</v>
      </c>
      <c r="L25" s="350">
        <f t="shared" si="5"/>
        <v>0.68687610200488869</v>
      </c>
      <c r="M25" s="148">
        <f t="shared" si="6"/>
        <v>0</v>
      </c>
      <c r="N25" s="361">
        <f>SUM($M$3:M25, L25)</f>
        <v>0.99999999999999956</v>
      </c>
    </row>
    <row r="26" spans="2:19" x14ac:dyDescent="0.3">
      <c r="B26" s="147">
        <v>8000162</v>
      </c>
      <c r="C26" s="147">
        <f t="shared" si="0"/>
        <v>0</v>
      </c>
      <c r="D26" s="147">
        <v>0</v>
      </c>
      <c r="E26" s="159">
        <v>1</v>
      </c>
      <c r="F26" s="147">
        <f t="shared" si="1"/>
        <v>0</v>
      </c>
      <c r="G26" s="147">
        <v>0</v>
      </c>
      <c r="H26" s="159">
        <f t="shared" si="2"/>
        <v>1</v>
      </c>
      <c r="I26" s="148">
        <f t="shared" si="3"/>
        <v>0.41212566120293326</v>
      </c>
      <c r="J26" s="148">
        <f t="shared" si="4"/>
        <v>0</v>
      </c>
      <c r="K26" s="345">
        <f>SUM($J$4:J26, I26)</f>
        <v>0.99999999999999967</v>
      </c>
      <c r="L26" s="350">
        <f t="shared" si="5"/>
        <v>0.68687610200488869</v>
      </c>
      <c r="M26" s="148">
        <f t="shared" si="6"/>
        <v>0</v>
      </c>
      <c r="N26" s="361">
        <f>SUM($M$3:M26, L26)</f>
        <v>0.99999999999999956</v>
      </c>
    </row>
    <row r="27" spans="2:19" x14ac:dyDescent="0.3">
      <c r="B27" s="147">
        <v>0</v>
      </c>
      <c r="C27" s="159">
        <f t="shared" si="0"/>
        <v>0</v>
      </c>
      <c r="D27" s="159">
        <v>0</v>
      </c>
      <c r="E27" s="159">
        <v>1</v>
      </c>
      <c r="F27" s="159">
        <f t="shared" si="1"/>
        <v>0</v>
      </c>
      <c r="G27" s="159">
        <v>0</v>
      </c>
      <c r="H27" s="159">
        <f t="shared" si="2"/>
        <v>1</v>
      </c>
      <c r="I27" s="148">
        <f t="shared" si="3"/>
        <v>0.41212566120293326</v>
      </c>
      <c r="J27" s="148">
        <f t="shared" si="4"/>
        <v>0</v>
      </c>
      <c r="K27" s="345">
        <f>SUM($J$4:J27, I27)</f>
        <v>0.99999999999999967</v>
      </c>
      <c r="L27" s="350">
        <f t="shared" si="5"/>
        <v>0.68687610200488869</v>
      </c>
      <c r="M27" s="148">
        <f t="shared" si="6"/>
        <v>0</v>
      </c>
      <c r="N27" s="361">
        <f>SUM($M$3:M27, L27)</f>
        <v>0.99999999999999956</v>
      </c>
    </row>
    <row r="28" spans="2:19" x14ac:dyDescent="0.3">
      <c r="B28" s="159">
        <v>1</v>
      </c>
      <c r="C28" s="151">
        <f t="shared" si="0"/>
        <v>0.3</v>
      </c>
      <c r="D28" s="151">
        <v>0.3</v>
      </c>
      <c r="E28" s="151">
        <v>1</v>
      </c>
      <c r="F28" s="151">
        <f t="shared" si="1"/>
        <v>0.3</v>
      </c>
      <c r="G28" s="151">
        <v>0.3</v>
      </c>
      <c r="H28" s="159">
        <f t="shared" si="2"/>
        <v>1</v>
      </c>
      <c r="I28" s="148">
        <f t="shared" si="3"/>
        <v>0.41088928421932447</v>
      </c>
      <c r="J28" s="148">
        <f t="shared" si="4"/>
        <v>1.2363769836087998E-3</v>
      </c>
      <c r="K28" s="345">
        <f>SUM($J$4:J28, I28)</f>
        <v>0.99999999999999967</v>
      </c>
      <c r="L28" s="350">
        <f t="shared" si="5"/>
        <v>0.68481547369887397</v>
      </c>
      <c r="M28" s="148">
        <f t="shared" si="6"/>
        <v>2.060628306014666E-3</v>
      </c>
      <c r="N28" s="361">
        <f>SUM($M$3:M28, L28)</f>
        <v>0.99999999999999956</v>
      </c>
    </row>
    <row r="29" spans="2:19" x14ac:dyDescent="0.3">
      <c r="B29" s="141" t="s">
        <v>111</v>
      </c>
      <c r="C29" s="157">
        <f t="shared" si="0"/>
        <v>0.4</v>
      </c>
      <c r="D29" s="157">
        <v>0.4</v>
      </c>
      <c r="E29" s="157">
        <v>1</v>
      </c>
      <c r="F29" s="157">
        <f t="shared" si="1"/>
        <v>0.4</v>
      </c>
      <c r="G29" s="157">
        <v>0.4</v>
      </c>
      <c r="H29" s="159">
        <f t="shared" si="2"/>
        <v>1</v>
      </c>
      <c r="I29" s="140">
        <f t="shared" si="3"/>
        <v>0.40924572708244716</v>
      </c>
      <c r="J29" s="140">
        <f t="shared" si="4"/>
        <v>1.6435571368772978E-3</v>
      </c>
      <c r="K29" s="346">
        <f>SUM(J4:J29)+I29</f>
        <v>0.99999999999999956</v>
      </c>
      <c r="L29" s="352">
        <f t="shared" si="5"/>
        <v>0.68207621180407851</v>
      </c>
      <c r="M29" s="140">
        <f t="shared" si="6"/>
        <v>2.7392618947954957E-3</v>
      </c>
      <c r="N29" s="353">
        <f>SUM($M$3:M29, L29)</f>
        <v>0.99999999999999956</v>
      </c>
    </row>
    <row r="30" spans="2:19" x14ac:dyDescent="0.3">
      <c r="B30" s="141" t="s">
        <v>112</v>
      </c>
      <c r="C30" s="157">
        <f t="shared" si="0"/>
        <v>0.4</v>
      </c>
      <c r="D30" s="157">
        <v>0.4</v>
      </c>
      <c r="E30" s="157">
        <v>1</v>
      </c>
      <c r="F30" s="157">
        <f t="shared" si="1"/>
        <v>0.4</v>
      </c>
      <c r="G30" s="157">
        <v>0.4</v>
      </c>
      <c r="H30" s="159">
        <f t="shared" si="2"/>
        <v>1</v>
      </c>
      <c r="I30" s="140">
        <f t="shared" si="3"/>
        <v>0.40760874417411735</v>
      </c>
      <c r="J30" s="140">
        <f t="shared" si="4"/>
        <v>1.6369829083297887E-3</v>
      </c>
      <c r="K30" s="346">
        <f>SUM($J$4:J30, I30)</f>
        <v>0.99999999999999956</v>
      </c>
      <c r="L30" s="352">
        <f t="shared" si="5"/>
        <v>0.6793479069568622</v>
      </c>
      <c r="M30" s="140">
        <f t="shared" si="6"/>
        <v>2.728304847216314E-3</v>
      </c>
      <c r="N30" s="353">
        <f>SUM($M$3:M30, L30)</f>
        <v>0.99999999999999956</v>
      </c>
    </row>
    <row r="31" spans="2:19" x14ac:dyDescent="0.3">
      <c r="B31" s="141" t="s">
        <v>113</v>
      </c>
      <c r="C31" s="157">
        <f t="shared" si="0"/>
        <v>0.4</v>
      </c>
      <c r="D31" s="157">
        <v>0.4</v>
      </c>
      <c r="E31" s="157">
        <v>1</v>
      </c>
      <c r="F31" s="157">
        <f t="shared" si="1"/>
        <v>0.4</v>
      </c>
      <c r="G31" s="157">
        <v>0.4</v>
      </c>
      <c r="H31" s="159">
        <f t="shared" si="2"/>
        <v>1</v>
      </c>
      <c r="I31" s="140">
        <f t="shared" si="3"/>
        <v>0.40597830919742089</v>
      </c>
      <c r="J31" s="140">
        <f t="shared" si="4"/>
        <v>1.6304349766964694E-3</v>
      </c>
      <c r="K31" s="346">
        <f>SUM($J$4:J31, I31)</f>
        <v>0.99999999999999956</v>
      </c>
      <c r="L31" s="352">
        <f t="shared" si="5"/>
        <v>0.67663051532903473</v>
      </c>
      <c r="M31" s="140">
        <f t="shared" si="6"/>
        <v>2.7173916278274489E-3</v>
      </c>
      <c r="N31" s="353">
        <f>SUM($M$3:M31, L31)</f>
        <v>0.99999999999999956</v>
      </c>
    </row>
    <row r="32" spans="2:19" x14ac:dyDescent="0.3">
      <c r="B32" s="141" t="s">
        <v>8</v>
      </c>
      <c r="C32" s="158">
        <f t="shared" si="0"/>
        <v>1</v>
      </c>
      <c r="D32" s="158">
        <v>1</v>
      </c>
      <c r="E32" s="157">
        <v>1</v>
      </c>
      <c r="F32" s="158">
        <f t="shared" si="1"/>
        <v>1</v>
      </c>
      <c r="G32" s="158">
        <v>1</v>
      </c>
      <c r="H32" s="159">
        <f t="shared" si="2"/>
        <v>1</v>
      </c>
      <c r="I32" s="140">
        <f t="shared" si="3"/>
        <v>0.40191852610544671</v>
      </c>
      <c r="J32" s="140">
        <f t="shared" si="4"/>
        <v>4.0597830919742086E-3</v>
      </c>
      <c r="K32" s="346">
        <f>SUM($J$4:J32, I32)</f>
        <v>0.99999999999999956</v>
      </c>
      <c r="L32" s="352">
        <f t="shared" si="5"/>
        <v>0.66986421017574438</v>
      </c>
      <c r="M32" s="140">
        <f t="shared" si="6"/>
        <v>6.7663051532903477E-3</v>
      </c>
      <c r="N32" s="353">
        <f>SUM($M$3:M32, L32)</f>
        <v>0.99999999999999956</v>
      </c>
    </row>
    <row r="33" spans="1:19" x14ac:dyDescent="0.3">
      <c r="B33" s="154">
        <v>8000664</v>
      </c>
      <c r="C33" s="153">
        <f t="shared" si="0"/>
        <v>0.9</v>
      </c>
      <c r="D33" s="153">
        <v>0.9</v>
      </c>
      <c r="E33" s="153">
        <v>1</v>
      </c>
      <c r="F33" s="153">
        <f t="shared" si="1"/>
        <v>0.9</v>
      </c>
      <c r="G33" s="153">
        <v>0.9</v>
      </c>
      <c r="H33" s="159">
        <f t="shared" si="2"/>
        <v>1</v>
      </c>
      <c r="I33" s="148">
        <f t="shared" si="3"/>
        <v>0.39830125937049771</v>
      </c>
      <c r="J33" s="148">
        <f t="shared" si="4"/>
        <v>3.617266734949021E-3</v>
      </c>
      <c r="K33" s="345">
        <f>SUM($J$4:J33, I33)</f>
        <v>0.99999999999999956</v>
      </c>
      <c r="L33" s="350">
        <f t="shared" si="5"/>
        <v>0.66383543228416264</v>
      </c>
      <c r="M33" s="148">
        <f t="shared" si="6"/>
        <v>6.0287778915816999E-3</v>
      </c>
      <c r="N33" s="351">
        <f>SUM($M$3:M33, L33)</f>
        <v>0.99999999999999956</v>
      </c>
    </row>
    <row r="34" spans="1:19" ht="12.75" thickBot="1" x14ac:dyDescent="0.35">
      <c r="B34" s="141" t="s">
        <v>0</v>
      </c>
      <c r="C34" s="158">
        <f t="shared" si="0"/>
        <v>2.4000000000000004</v>
      </c>
      <c r="D34" s="363">
        <v>0.8</v>
      </c>
      <c r="E34" s="363">
        <v>3</v>
      </c>
      <c r="F34" s="158">
        <f t="shared" si="1"/>
        <v>2.4000000000000004</v>
      </c>
      <c r="G34" s="158">
        <f>D34</f>
        <v>0.8</v>
      </c>
      <c r="H34" s="159">
        <f t="shared" si="2"/>
        <v>3</v>
      </c>
      <c r="I34" s="140">
        <f t="shared" si="3"/>
        <v>0.38874202914560574</v>
      </c>
      <c r="J34" s="140">
        <f t="shared" si="4"/>
        <v>9.5592302248919472E-3</v>
      </c>
      <c r="K34" s="346">
        <f>SUM(J4:J34, I34)</f>
        <v>0.99999999999999956</v>
      </c>
      <c r="L34" s="354">
        <f t="shared" si="5"/>
        <v>0.64790338190934271</v>
      </c>
      <c r="M34" s="355">
        <f t="shared" si="6"/>
        <v>1.5932050374819907E-2</v>
      </c>
      <c r="N34" s="356">
        <f>SUM($M$3:M34, L34)</f>
        <v>0.99999999999999956</v>
      </c>
    </row>
    <row r="35" spans="1:19" x14ac:dyDescent="0.3">
      <c r="A35" s="89" t="s">
        <v>483</v>
      </c>
    </row>
    <row r="36" spans="1:19" ht="12.75" thickBot="1" x14ac:dyDescent="0.35">
      <c r="C36" s="89" t="s">
        <v>486</v>
      </c>
      <c r="F36" s="89" t="s">
        <v>487</v>
      </c>
      <c r="I36" s="89" t="s">
        <v>486</v>
      </c>
      <c r="L36" s="89" t="s">
        <v>487</v>
      </c>
    </row>
    <row r="37" spans="1:19" ht="12.75" thickBot="1" x14ac:dyDescent="0.35">
      <c r="B37" s="313" t="s">
        <v>117</v>
      </c>
      <c r="C37" s="314" t="s">
        <v>123</v>
      </c>
      <c r="D37" s="314" t="s">
        <v>116</v>
      </c>
      <c r="E37" s="314" t="s">
        <v>122</v>
      </c>
      <c r="F37" s="328" t="s">
        <v>123</v>
      </c>
      <c r="G37" s="328" t="s">
        <v>116</v>
      </c>
      <c r="H37" s="328" t="s">
        <v>122</v>
      </c>
      <c r="I37" s="314" t="s">
        <v>114</v>
      </c>
      <c r="J37" s="314" t="s">
        <v>121</v>
      </c>
      <c r="K37" s="344" t="s">
        <v>115</v>
      </c>
      <c r="L37" s="347" t="s">
        <v>114</v>
      </c>
      <c r="M37" s="348" t="s">
        <v>121</v>
      </c>
      <c r="N37" s="349" t="s">
        <v>72</v>
      </c>
      <c r="O37" s="142"/>
      <c r="P37" s="156" t="s">
        <v>118</v>
      </c>
      <c r="Q37" s="156" t="s">
        <v>488</v>
      </c>
      <c r="R37" s="156" t="s">
        <v>119</v>
      </c>
      <c r="S37" s="156" t="s">
        <v>120</v>
      </c>
    </row>
    <row r="38" spans="1:19" x14ac:dyDescent="0.3">
      <c r="B38" s="146">
        <v>8000225</v>
      </c>
      <c r="C38" s="147">
        <f t="shared" ref="C38:C68" si="9">D38*E38</f>
        <v>40</v>
      </c>
      <c r="D38" s="159">
        <v>40</v>
      </c>
      <c r="E38" s="322">
        <v>1</v>
      </c>
      <c r="F38" s="329">
        <f t="shared" ref="F38:F68" si="10">G38*H38</f>
        <v>0</v>
      </c>
      <c r="G38" s="330">
        <v>0</v>
      </c>
      <c r="H38" s="331">
        <f>E38</f>
        <v>1</v>
      </c>
      <c r="I38" s="326">
        <f>1-(C38/100)</f>
        <v>0.6</v>
      </c>
      <c r="J38" s="149">
        <f>D38/100</f>
        <v>0.4</v>
      </c>
      <c r="K38" s="345">
        <f>SUM(I38:J38)</f>
        <v>1</v>
      </c>
      <c r="L38" s="350">
        <f>1-(F38/100)</f>
        <v>1</v>
      </c>
      <c r="M38" s="149">
        <f>G38/100</f>
        <v>0</v>
      </c>
      <c r="N38" s="351">
        <f>SUM(L38:M38)</f>
        <v>1</v>
      </c>
      <c r="O38" s="143"/>
      <c r="P38" s="147" t="s">
        <v>2</v>
      </c>
      <c r="Q38" s="160">
        <f>J41+M41 - (J41*M41)</f>
        <v>2.0466472522649999E-2</v>
      </c>
      <c r="R38" s="93">
        <v>150</v>
      </c>
      <c r="S38" s="152">
        <f>Q38 + ((1/R38) * POWER(1-Q38, R38))</f>
        <v>2.0766253853790249E-2</v>
      </c>
    </row>
    <row r="39" spans="1:19" x14ac:dyDescent="0.3">
      <c r="B39" s="147">
        <v>8000226</v>
      </c>
      <c r="C39" s="147">
        <f t="shared" si="9"/>
        <v>9.8000000000000007</v>
      </c>
      <c r="D39" s="147">
        <v>9.8000000000000007</v>
      </c>
      <c r="E39" s="322">
        <v>1</v>
      </c>
      <c r="F39" s="332">
        <f t="shared" si="10"/>
        <v>9.8000000000000007</v>
      </c>
      <c r="G39" s="147">
        <v>9.8000000000000007</v>
      </c>
      <c r="H39" s="333">
        <f t="shared" ref="H39:H68" si="11">E39</f>
        <v>1</v>
      </c>
      <c r="I39" s="326">
        <f t="shared" ref="I39:I68" si="12">I38*(1-(C39/100))</f>
        <v>0.54120000000000001</v>
      </c>
      <c r="J39" s="148">
        <f t="shared" ref="J39:J68" si="13">I38*(C39/100)</f>
        <v>5.8799999999999998E-2</v>
      </c>
      <c r="K39" s="345">
        <f>J38+J39+I39</f>
        <v>1</v>
      </c>
      <c r="L39" s="350">
        <f t="shared" ref="L39:L68" si="14">L38*(1-(F39/100))</f>
        <v>0.90200000000000002</v>
      </c>
      <c r="M39" s="148">
        <f t="shared" ref="M39:M68" si="15">L38*(F39/100)</f>
        <v>9.8000000000000004E-2</v>
      </c>
      <c r="N39" s="351">
        <f>M38+M39+L39</f>
        <v>1</v>
      </c>
      <c r="O39" s="144"/>
      <c r="P39" s="148" t="s">
        <v>111</v>
      </c>
      <c r="Q39" s="152">
        <f>J63+M63- (J63*M63)</f>
        <v>1.092890924520094E-2</v>
      </c>
      <c r="R39" s="93">
        <v>170</v>
      </c>
      <c r="S39" s="152">
        <f t="shared" ref="S39:S42" si="16">Q39 + ((1/R39) * POWER(1-Q39, R39))</f>
        <v>1.1837205391077183E-2</v>
      </c>
    </row>
    <row r="40" spans="1:19" x14ac:dyDescent="0.3">
      <c r="B40" s="159">
        <v>8000191</v>
      </c>
      <c r="C40" s="147">
        <f t="shared" si="9"/>
        <v>5</v>
      </c>
      <c r="D40" s="147">
        <v>5</v>
      </c>
      <c r="E40" s="322">
        <v>1</v>
      </c>
      <c r="F40" s="332">
        <f t="shared" si="10"/>
        <v>5</v>
      </c>
      <c r="G40" s="147">
        <v>5</v>
      </c>
      <c r="H40" s="333">
        <f t="shared" si="11"/>
        <v>1</v>
      </c>
      <c r="I40" s="326">
        <f t="shared" si="12"/>
        <v>0.51414000000000004</v>
      </c>
      <c r="J40" s="148">
        <f t="shared" si="13"/>
        <v>2.7060000000000001E-2</v>
      </c>
      <c r="K40" s="345">
        <f>J39+J40+I40+J38</f>
        <v>1</v>
      </c>
      <c r="L40" s="350">
        <f t="shared" si="14"/>
        <v>0.8569</v>
      </c>
      <c r="M40" s="148">
        <f t="shared" si="15"/>
        <v>4.5100000000000001E-2</v>
      </c>
      <c r="N40" s="351">
        <f>M39+M40+L40+M38</f>
        <v>1</v>
      </c>
      <c r="O40" s="144"/>
      <c r="P40" s="148" t="s">
        <v>112</v>
      </c>
      <c r="Q40" s="152">
        <f t="shared" ref="Q40:Q42" si="17">J64+M64- (J64*M64)</f>
        <v>1.0819898722255344E-2</v>
      </c>
      <c r="R40" s="93">
        <v>151</v>
      </c>
      <c r="S40" s="152">
        <f t="shared" si="16"/>
        <v>1.2101060949326054E-2</v>
      </c>
    </row>
    <row r="41" spans="1:19" x14ac:dyDescent="0.3">
      <c r="B41" s="141" t="s">
        <v>84</v>
      </c>
      <c r="C41" s="157">
        <f t="shared" si="9"/>
        <v>1.5</v>
      </c>
      <c r="D41" s="363">
        <v>1.5</v>
      </c>
      <c r="E41" s="364">
        <v>1</v>
      </c>
      <c r="F41" s="334">
        <f t="shared" si="10"/>
        <v>1.5</v>
      </c>
      <c r="G41" s="157">
        <v>1.5</v>
      </c>
      <c r="H41" s="333">
        <f t="shared" si="11"/>
        <v>1</v>
      </c>
      <c r="I41" s="327">
        <f t="shared" si="12"/>
        <v>0.50642790000000004</v>
      </c>
      <c r="J41" s="140">
        <f t="shared" si="13"/>
        <v>7.7121000000000004E-3</v>
      </c>
      <c r="K41" s="346">
        <f>J40+J41+I41+J39+J38</f>
        <v>1</v>
      </c>
      <c r="L41" s="352">
        <f t="shared" si="14"/>
        <v>0.84404650000000003</v>
      </c>
      <c r="M41" s="140">
        <f t="shared" si="15"/>
        <v>1.2853499999999999E-2</v>
      </c>
      <c r="N41" s="353">
        <f>M40+M41+L41+M39+M38</f>
        <v>1</v>
      </c>
      <c r="O41" s="145"/>
      <c r="P41" s="92" t="s">
        <v>113</v>
      </c>
      <c r="Q41" s="152">
        <f t="shared" si="17"/>
        <v>1.0711972761006024E-2</v>
      </c>
      <c r="R41" s="93">
        <v>152</v>
      </c>
      <c r="S41" s="152">
        <f t="shared" si="16"/>
        <v>1.1991987244342141E-2</v>
      </c>
    </row>
    <row r="42" spans="1:19" x14ac:dyDescent="0.3">
      <c r="B42" s="147">
        <v>8000227</v>
      </c>
      <c r="C42" s="147">
        <f t="shared" si="9"/>
        <v>1</v>
      </c>
      <c r="D42" s="147">
        <v>1</v>
      </c>
      <c r="E42" s="322">
        <v>1</v>
      </c>
      <c r="F42" s="332">
        <f t="shared" si="10"/>
        <v>1</v>
      </c>
      <c r="G42" s="147">
        <v>1</v>
      </c>
      <c r="H42" s="333">
        <f t="shared" si="11"/>
        <v>1</v>
      </c>
      <c r="I42" s="326">
        <f t="shared" si="12"/>
        <v>0.50136362099999998</v>
      </c>
      <c r="J42" s="148">
        <f t="shared" si="13"/>
        <v>5.0642790000000005E-3</v>
      </c>
      <c r="K42" s="345">
        <f>SUM($J$38:J42, I42)</f>
        <v>1</v>
      </c>
      <c r="L42" s="350">
        <f t="shared" si="14"/>
        <v>0.83560603500000008</v>
      </c>
      <c r="M42" s="148">
        <f t="shared" si="15"/>
        <v>8.4404650000000012E-3</v>
      </c>
      <c r="N42" s="351">
        <f>SUM($M$38:M42, L42)</f>
        <v>1</v>
      </c>
      <c r="P42" s="93" t="s">
        <v>8</v>
      </c>
      <c r="Q42" s="152">
        <f t="shared" si="17"/>
        <v>1.0605120626152332E-2</v>
      </c>
      <c r="R42" s="93">
        <v>155</v>
      </c>
      <c r="S42" s="152">
        <f t="shared" si="16"/>
        <v>1.1840969437190846E-2</v>
      </c>
    </row>
    <row r="43" spans="1:19" x14ac:dyDescent="0.3">
      <c r="B43" s="153">
        <v>0</v>
      </c>
      <c r="C43" s="153">
        <f t="shared" si="9"/>
        <v>0</v>
      </c>
      <c r="D43" s="153">
        <v>0</v>
      </c>
      <c r="E43" s="323">
        <v>1</v>
      </c>
      <c r="F43" s="335">
        <f t="shared" si="10"/>
        <v>0</v>
      </c>
      <c r="G43" s="153">
        <v>0</v>
      </c>
      <c r="H43" s="333">
        <f t="shared" si="11"/>
        <v>1</v>
      </c>
      <c r="I43" s="326">
        <f t="shared" si="12"/>
        <v>0.50136362099999998</v>
      </c>
      <c r="J43" s="148">
        <f t="shared" si="13"/>
        <v>0</v>
      </c>
      <c r="K43" s="345">
        <f>SUM($J$38:J43, I43)</f>
        <v>1</v>
      </c>
      <c r="L43" s="350">
        <f t="shared" si="14"/>
        <v>0.83560603500000008</v>
      </c>
      <c r="M43" s="148">
        <f t="shared" si="15"/>
        <v>0</v>
      </c>
      <c r="N43" s="351">
        <f>SUM($M$38:M43, L43)</f>
        <v>1</v>
      </c>
      <c r="P43" s="161"/>
      <c r="Q43" s="162"/>
      <c r="R43" s="161"/>
      <c r="S43" s="163"/>
    </row>
    <row r="44" spans="1:19" x14ac:dyDescent="0.3">
      <c r="B44" s="147">
        <v>8000212</v>
      </c>
      <c r="C44" s="147">
        <f t="shared" si="9"/>
        <v>3.3</v>
      </c>
      <c r="D44" s="147">
        <v>3.3</v>
      </c>
      <c r="E44" s="322">
        <v>1</v>
      </c>
      <c r="F44" s="332">
        <f t="shared" si="10"/>
        <v>3.3</v>
      </c>
      <c r="G44" s="147">
        <v>3.3</v>
      </c>
      <c r="H44" s="333">
        <f t="shared" si="11"/>
        <v>1</v>
      </c>
      <c r="I44" s="326">
        <f t="shared" si="12"/>
        <v>0.48481862150699995</v>
      </c>
      <c r="J44" s="148">
        <f t="shared" si="13"/>
        <v>1.6544999493E-2</v>
      </c>
      <c r="K44" s="345">
        <f>SUM($J$38:J44, I44)</f>
        <v>1</v>
      </c>
      <c r="L44" s="350">
        <f t="shared" si="14"/>
        <v>0.80803103584500002</v>
      </c>
      <c r="M44" s="148">
        <f t="shared" si="15"/>
        <v>2.7574999155000005E-2</v>
      </c>
      <c r="N44" s="351">
        <f>SUM($M$38:M44, L44)</f>
        <v>1</v>
      </c>
    </row>
    <row r="45" spans="1:19" x14ac:dyDescent="0.3">
      <c r="B45" s="150">
        <v>9001047</v>
      </c>
      <c r="C45" s="146">
        <f t="shared" si="9"/>
        <v>3.3</v>
      </c>
      <c r="D45" s="146">
        <v>3.3</v>
      </c>
      <c r="E45" s="324">
        <v>1</v>
      </c>
      <c r="F45" s="336">
        <f t="shared" si="10"/>
        <v>3.3</v>
      </c>
      <c r="G45" s="146">
        <v>3.3</v>
      </c>
      <c r="H45" s="333">
        <f t="shared" si="11"/>
        <v>1</v>
      </c>
      <c r="I45" s="326">
        <f t="shared" si="12"/>
        <v>0.46881960699726893</v>
      </c>
      <c r="J45" s="148">
        <f t="shared" si="13"/>
        <v>1.5999014509730999E-2</v>
      </c>
      <c r="K45" s="345">
        <f>SUM($J$38:J45, I45)</f>
        <v>1</v>
      </c>
      <c r="L45" s="350">
        <f t="shared" si="14"/>
        <v>0.78136601166211495</v>
      </c>
      <c r="M45" s="148">
        <f t="shared" si="15"/>
        <v>2.6665024182885001E-2</v>
      </c>
      <c r="N45" s="351">
        <f>SUM($M$38:M45, L45)</f>
        <v>1</v>
      </c>
      <c r="S45" s="139">
        <f>SUM(S39:S41)</f>
        <v>3.5930253584745379E-2</v>
      </c>
    </row>
    <row r="46" spans="1:19" x14ac:dyDescent="0.3">
      <c r="B46" s="147">
        <v>8000474</v>
      </c>
      <c r="C46" s="147">
        <f t="shared" si="9"/>
        <v>1.5</v>
      </c>
      <c r="D46" s="147">
        <v>1.5</v>
      </c>
      <c r="E46" s="322">
        <v>1</v>
      </c>
      <c r="F46" s="332">
        <f t="shared" si="10"/>
        <v>1.5</v>
      </c>
      <c r="G46" s="147">
        <v>1.5</v>
      </c>
      <c r="H46" s="333">
        <f t="shared" si="11"/>
        <v>1</v>
      </c>
      <c r="I46" s="326">
        <f t="shared" si="12"/>
        <v>0.4617873128923099</v>
      </c>
      <c r="J46" s="148">
        <f t="shared" si="13"/>
        <v>7.0322941049590333E-3</v>
      </c>
      <c r="K46" s="345">
        <f>SUM($J$38:J46, I46)</f>
        <v>0.99999999999999989</v>
      </c>
      <c r="L46" s="350">
        <f t="shared" si="14"/>
        <v>0.76964552148718324</v>
      </c>
      <c r="M46" s="148">
        <f t="shared" si="15"/>
        <v>1.1720490174931724E-2</v>
      </c>
      <c r="N46" s="351">
        <f>SUM($M$38:M46, L46)</f>
        <v>1</v>
      </c>
    </row>
    <row r="47" spans="1:19" x14ac:dyDescent="0.3">
      <c r="B47" s="147">
        <v>8000475</v>
      </c>
      <c r="C47" s="147">
        <f t="shared" si="9"/>
        <v>1.5</v>
      </c>
      <c r="D47" s="147">
        <v>1.5</v>
      </c>
      <c r="E47" s="322">
        <v>1</v>
      </c>
      <c r="F47" s="332">
        <f t="shared" si="10"/>
        <v>1.5</v>
      </c>
      <c r="G47" s="147">
        <v>1.5</v>
      </c>
      <c r="H47" s="333">
        <f t="shared" si="11"/>
        <v>1</v>
      </c>
      <c r="I47" s="326">
        <f t="shared" si="12"/>
        <v>0.45486050319892524</v>
      </c>
      <c r="J47" s="148">
        <f t="shared" si="13"/>
        <v>6.9268096933846482E-3</v>
      </c>
      <c r="K47" s="345">
        <f>SUM($J$38:J47, I47)</f>
        <v>0.99999999999999989</v>
      </c>
      <c r="L47" s="350">
        <f t="shared" si="14"/>
        <v>0.75810083866487543</v>
      </c>
      <c r="M47" s="148">
        <f t="shared" si="15"/>
        <v>1.1544682822307748E-2</v>
      </c>
      <c r="N47" s="351">
        <f>SUM($M$38:M47, L47)</f>
        <v>0.99999999999999989</v>
      </c>
    </row>
    <row r="48" spans="1:19" x14ac:dyDescent="0.3">
      <c r="B48" s="147">
        <v>8000476</v>
      </c>
      <c r="C48" s="147">
        <f t="shared" si="9"/>
        <v>1</v>
      </c>
      <c r="D48" s="147">
        <v>1</v>
      </c>
      <c r="E48" s="322">
        <v>1</v>
      </c>
      <c r="F48" s="332">
        <f t="shared" si="10"/>
        <v>1</v>
      </c>
      <c r="G48" s="147">
        <v>1</v>
      </c>
      <c r="H48" s="333">
        <f t="shared" si="11"/>
        <v>1</v>
      </c>
      <c r="I48" s="326">
        <f t="shared" si="12"/>
        <v>0.45031189816693595</v>
      </c>
      <c r="J48" s="148">
        <f t="shared" si="13"/>
        <v>4.5486050319892522E-3</v>
      </c>
      <c r="K48" s="345">
        <f>SUM($J$38:J48, I48)</f>
        <v>0.99999999999999989</v>
      </c>
      <c r="L48" s="350">
        <f t="shared" si="14"/>
        <v>0.75051983027822666</v>
      </c>
      <c r="M48" s="148">
        <f t="shared" si="15"/>
        <v>7.5810083866487549E-3</v>
      </c>
      <c r="N48" s="351">
        <f>SUM($M$38:M48, L48)</f>
        <v>0.99999999999999989</v>
      </c>
    </row>
    <row r="49" spans="2:14" x14ac:dyDescent="0.3">
      <c r="B49" s="147">
        <v>8000185</v>
      </c>
      <c r="C49" s="147">
        <f t="shared" si="9"/>
        <v>1.5</v>
      </c>
      <c r="D49" s="147">
        <v>1.5</v>
      </c>
      <c r="E49" s="322">
        <v>1</v>
      </c>
      <c r="F49" s="332">
        <f t="shared" si="10"/>
        <v>1.5</v>
      </c>
      <c r="G49" s="147">
        <v>1.5</v>
      </c>
      <c r="H49" s="333">
        <f t="shared" si="11"/>
        <v>1</v>
      </c>
      <c r="I49" s="326">
        <f t="shared" si="12"/>
        <v>0.4435572196944319</v>
      </c>
      <c r="J49" s="148">
        <f t="shared" si="13"/>
        <v>6.7546784725040394E-3</v>
      </c>
      <c r="K49" s="345">
        <f>SUM($J$38:J49, I49)</f>
        <v>0.99999999999999978</v>
      </c>
      <c r="L49" s="350">
        <f t="shared" si="14"/>
        <v>0.73926203282405323</v>
      </c>
      <c r="M49" s="148">
        <f t="shared" si="15"/>
        <v>1.12577974541734E-2</v>
      </c>
      <c r="N49" s="351">
        <f>SUM($M$38:M49, L49)</f>
        <v>0.99999999999999978</v>
      </c>
    </row>
    <row r="50" spans="2:14" x14ac:dyDescent="0.3">
      <c r="B50" s="147">
        <v>8000186</v>
      </c>
      <c r="C50" s="147">
        <f t="shared" si="9"/>
        <v>2</v>
      </c>
      <c r="D50" s="147">
        <v>2</v>
      </c>
      <c r="E50" s="322">
        <v>1</v>
      </c>
      <c r="F50" s="332">
        <f t="shared" si="10"/>
        <v>2</v>
      </c>
      <c r="G50" s="147">
        <v>2</v>
      </c>
      <c r="H50" s="333">
        <f t="shared" si="11"/>
        <v>1</v>
      </c>
      <c r="I50" s="326">
        <f t="shared" si="12"/>
        <v>0.43468607530054326</v>
      </c>
      <c r="J50" s="148">
        <f t="shared" si="13"/>
        <v>8.8711443938886379E-3</v>
      </c>
      <c r="K50" s="345">
        <f>SUM($J$38:J50, I50)</f>
        <v>0.99999999999999978</v>
      </c>
      <c r="L50" s="350">
        <f t="shared" si="14"/>
        <v>0.7244767921675721</v>
      </c>
      <c r="M50" s="148">
        <f t="shared" si="15"/>
        <v>1.4785240656481066E-2</v>
      </c>
      <c r="N50" s="351">
        <f>SUM($M$38:M50, L50)</f>
        <v>0.99999999999999978</v>
      </c>
    </row>
    <row r="51" spans="2:14" x14ac:dyDescent="0.3">
      <c r="B51" s="147">
        <v>8000187</v>
      </c>
      <c r="C51" s="147">
        <f t="shared" si="9"/>
        <v>1.5</v>
      </c>
      <c r="D51" s="147">
        <v>1.5</v>
      </c>
      <c r="E51" s="322">
        <v>1</v>
      </c>
      <c r="F51" s="332">
        <f t="shared" si="10"/>
        <v>1.5</v>
      </c>
      <c r="G51" s="147">
        <v>1.5</v>
      </c>
      <c r="H51" s="333">
        <f t="shared" si="11"/>
        <v>1</v>
      </c>
      <c r="I51" s="326">
        <f t="shared" si="12"/>
        <v>0.42816578417103512</v>
      </c>
      <c r="J51" s="148">
        <f t="shared" si="13"/>
        <v>6.5202911295081491E-3</v>
      </c>
      <c r="K51" s="345">
        <f>SUM($J$38:J51, I51)</f>
        <v>0.99999999999999978</v>
      </c>
      <c r="L51" s="350">
        <f t="shared" si="14"/>
        <v>0.71360964028505847</v>
      </c>
      <c r="M51" s="148">
        <f t="shared" si="15"/>
        <v>1.0867151882513582E-2</v>
      </c>
      <c r="N51" s="351">
        <f>SUM($M$38:M51, L51)</f>
        <v>0.99999999999999978</v>
      </c>
    </row>
    <row r="52" spans="2:14" x14ac:dyDescent="0.3">
      <c r="B52" s="147">
        <v>8000477</v>
      </c>
      <c r="C52" s="147">
        <f t="shared" si="9"/>
        <v>1</v>
      </c>
      <c r="D52" s="147">
        <v>1</v>
      </c>
      <c r="E52" s="322">
        <v>1</v>
      </c>
      <c r="F52" s="332">
        <f t="shared" si="10"/>
        <v>1</v>
      </c>
      <c r="G52" s="147">
        <v>1</v>
      </c>
      <c r="H52" s="333">
        <f t="shared" si="11"/>
        <v>1</v>
      </c>
      <c r="I52" s="326">
        <f t="shared" si="12"/>
        <v>0.42388412632932476</v>
      </c>
      <c r="J52" s="148">
        <f t="shared" si="13"/>
        <v>4.2816578417103511E-3</v>
      </c>
      <c r="K52" s="345">
        <f>SUM($J$38:J52, I52)</f>
        <v>0.99999999999999978</v>
      </c>
      <c r="L52" s="350">
        <f t="shared" si="14"/>
        <v>0.70647354388220784</v>
      </c>
      <c r="M52" s="148">
        <f t="shared" si="15"/>
        <v>7.1360964028505851E-3</v>
      </c>
      <c r="N52" s="351">
        <f>SUM($M$38:M52, L52)</f>
        <v>0.99999999999999967</v>
      </c>
    </row>
    <row r="53" spans="2:14" x14ac:dyDescent="0.3">
      <c r="B53" s="147">
        <v>8000183</v>
      </c>
      <c r="C53" s="147">
        <f t="shared" si="9"/>
        <v>1</v>
      </c>
      <c r="D53" s="147">
        <v>1</v>
      </c>
      <c r="E53" s="322">
        <v>1</v>
      </c>
      <c r="F53" s="332">
        <f t="shared" si="10"/>
        <v>1</v>
      </c>
      <c r="G53" s="147">
        <v>1</v>
      </c>
      <c r="H53" s="333">
        <f t="shared" si="11"/>
        <v>1</v>
      </c>
      <c r="I53" s="326">
        <f t="shared" si="12"/>
        <v>0.41964528506603149</v>
      </c>
      <c r="J53" s="148">
        <f t="shared" si="13"/>
        <v>4.2388412632932476E-3</v>
      </c>
      <c r="K53" s="345">
        <f>SUM($J$38:J53, I53)</f>
        <v>0.99999999999999967</v>
      </c>
      <c r="L53" s="350">
        <f t="shared" si="14"/>
        <v>0.69940880844338571</v>
      </c>
      <c r="M53" s="148">
        <f t="shared" si="15"/>
        <v>7.0647354388220784E-3</v>
      </c>
      <c r="N53" s="351">
        <f>SUM($M$38:M53, L53)</f>
        <v>0.99999999999999956</v>
      </c>
    </row>
    <row r="54" spans="2:14" x14ac:dyDescent="0.3">
      <c r="B54" s="147">
        <v>8000478</v>
      </c>
      <c r="C54" s="147">
        <f t="shared" si="9"/>
        <v>0.9</v>
      </c>
      <c r="D54" s="147">
        <v>0.9</v>
      </c>
      <c r="E54" s="322">
        <v>1</v>
      </c>
      <c r="F54" s="332">
        <f t="shared" si="10"/>
        <v>0.9</v>
      </c>
      <c r="G54" s="147">
        <v>0.9</v>
      </c>
      <c r="H54" s="333">
        <f t="shared" si="11"/>
        <v>1</v>
      </c>
      <c r="I54" s="326">
        <f t="shared" si="12"/>
        <v>0.41586847750043721</v>
      </c>
      <c r="J54" s="148">
        <f t="shared" si="13"/>
        <v>3.7768075655942837E-3</v>
      </c>
      <c r="K54" s="345">
        <f>SUM($J$38:J54, I54)</f>
        <v>0.99999999999999967</v>
      </c>
      <c r="L54" s="350">
        <f t="shared" si="14"/>
        <v>0.69311412916739523</v>
      </c>
      <c r="M54" s="148">
        <f t="shared" si="15"/>
        <v>6.2946792759904719E-3</v>
      </c>
      <c r="N54" s="351">
        <f>SUM($M$38:M54, L54)</f>
        <v>0.99999999999999956</v>
      </c>
    </row>
    <row r="55" spans="2:14" x14ac:dyDescent="0.3">
      <c r="B55" s="147">
        <v>8000473</v>
      </c>
      <c r="C55" s="147">
        <f t="shared" si="9"/>
        <v>0.9</v>
      </c>
      <c r="D55" s="147">
        <v>0.9</v>
      </c>
      <c r="E55" s="322">
        <v>1</v>
      </c>
      <c r="F55" s="332">
        <f t="shared" si="10"/>
        <v>0.9</v>
      </c>
      <c r="G55" s="147">
        <v>0.9</v>
      </c>
      <c r="H55" s="333">
        <f t="shared" si="11"/>
        <v>1</v>
      </c>
      <c r="I55" s="326">
        <f t="shared" si="12"/>
        <v>0.41212566120293326</v>
      </c>
      <c r="J55" s="148">
        <f t="shared" si="13"/>
        <v>3.7428162975039355E-3</v>
      </c>
      <c r="K55" s="345">
        <f>SUM($J$38:J55, I55)</f>
        <v>0.99999999999999967</v>
      </c>
      <c r="L55" s="350">
        <f t="shared" si="14"/>
        <v>0.68687610200488869</v>
      </c>
      <c r="M55" s="148">
        <f t="shared" si="15"/>
        <v>6.2380271625065578E-3</v>
      </c>
      <c r="N55" s="351">
        <f>SUM($M$38:M55, L55)</f>
        <v>0.99999999999999956</v>
      </c>
    </row>
    <row r="56" spans="2:14" x14ac:dyDescent="0.3">
      <c r="B56" s="150" t="s">
        <v>124</v>
      </c>
      <c r="C56" s="150">
        <f t="shared" si="9"/>
        <v>0</v>
      </c>
      <c r="D56" s="150">
        <v>0</v>
      </c>
      <c r="E56" s="323">
        <v>1</v>
      </c>
      <c r="F56" s="337">
        <f t="shared" si="10"/>
        <v>0</v>
      </c>
      <c r="G56" s="150">
        <v>0</v>
      </c>
      <c r="H56" s="333">
        <f t="shared" si="11"/>
        <v>1</v>
      </c>
      <c r="I56" s="326">
        <f t="shared" si="12"/>
        <v>0.41212566120293326</v>
      </c>
      <c r="J56" s="148">
        <f t="shared" si="13"/>
        <v>0</v>
      </c>
      <c r="K56" s="345">
        <f>SUM($J$38:J56, I56)</f>
        <v>0.99999999999999967</v>
      </c>
      <c r="L56" s="350">
        <f t="shared" si="14"/>
        <v>0.68687610200488869</v>
      </c>
      <c r="M56" s="148">
        <f t="shared" si="15"/>
        <v>0</v>
      </c>
      <c r="N56" s="351">
        <f>SUM($M$38:M56, L56)</f>
        <v>0.99999999999999956</v>
      </c>
    </row>
    <row r="57" spans="2:14" x14ac:dyDescent="0.3">
      <c r="B57" s="159">
        <v>0</v>
      </c>
      <c r="C57" s="159">
        <f t="shared" si="9"/>
        <v>0</v>
      </c>
      <c r="D57" s="159">
        <v>0</v>
      </c>
      <c r="E57" s="322">
        <v>1</v>
      </c>
      <c r="F57" s="338">
        <f t="shared" si="10"/>
        <v>0</v>
      </c>
      <c r="G57" s="159">
        <v>0</v>
      </c>
      <c r="H57" s="333">
        <f t="shared" si="11"/>
        <v>1</v>
      </c>
      <c r="I57" s="326">
        <f t="shared" si="12"/>
        <v>0.41212566120293326</v>
      </c>
      <c r="J57" s="148">
        <f t="shared" si="13"/>
        <v>0</v>
      </c>
      <c r="K57" s="345">
        <f>SUM($J$38:J57, I57)</f>
        <v>0.99999999999999967</v>
      </c>
      <c r="L57" s="350">
        <f t="shared" si="14"/>
        <v>0.68687610200488869</v>
      </c>
      <c r="M57" s="148">
        <f t="shared" si="15"/>
        <v>0</v>
      </c>
      <c r="N57" s="351">
        <f>SUM($M$38:M57, L57)</f>
        <v>0.99999999999999956</v>
      </c>
    </row>
    <row r="58" spans="2:14" x14ac:dyDescent="0.3">
      <c r="B58" s="147">
        <v>8000480</v>
      </c>
      <c r="C58" s="159">
        <f t="shared" si="9"/>
        <v>0</v>
      </c>
      <c r="D58" s="159">
        <v>0</v>
      </c>
      <c r="E58" s="322">
        <v>1</v>
      </c>
      <c r="F58" s="338">
        <f t="shared" si="10"/>
        <v>0</v>
      </c>
      <c r="G58" s="159">
        <v>0</v>
      </c>
      <c r="H58" s="333">
        <f t="shared" si="11"/>
        <v>1</v>
      </c>
      <c r="I58" s="326">
        <f t="shared" si="12"/>
        <v>0.41212566120293326</v>
      </c>
      <c r="J58" s="148">
        <f t="shared" si="13"/>
        <v>0</v>
      </c>
      <c r="K58" s="345">
        <f>SUM($J$38:J58, I58)</f>
        <v>0.99999999999999967</v>
      </c>
      <c r="L58" s="350">
        <f t="shared" si="14"/>
        <v>0.68687610200488869</v>
      </c>
      <c r="M58" s="148">
        <f t="shared" si="15"/>
        <v>0</v>
      </c>
      <c r="N58" s="351">
        <f>SUM($M$38:M58, L58)</f>
        <v>0.99999999999999956</v>
      </c>
    </row>
    <row r="59" spans="2:14" x14ac:dyDescent="0.3">
      <c r="B59" s="147">
        <v>8000481</v>
      </c>
      <c r="C59" s="159">
        <f t="shared" si="9"/>
        <v>0</v>
      </c>
      <c r="D59" s="159">
        <v>0</v>
      </c>
      <c r="E59" s="322">
        <v>1</v>
      </c>
      <c r="F59" s="338">
        <f t="shared" si="10"/>
        <v>0</v>
      </c>
      <c r="G59" s="159">
        <v>0</v>
      </c>
      <c r="H59" s="333">
        <f t="shared" si="11"/>
        <v>1</v>
      </c>
      <c r="I59" s="326">
        <f t="shared" si="12"/>
        <v>0.41212566120293326</v>
      </c>
      <c r="J59" s="148">
        <f t="shared" si="13"/>
        <v>0</v>
      </c>
      <c r="K59" s="345">
        <f>SUM($J$38:J59, I59)</f>
        <v>0.99999999999999967</v>
      </c>
      <c r="L59" s="350">
        <f t="shared" si="14"/>
        <v>0.68687610200488869</v>
      </c>
      <c r="M59" s="148">
        <f t="shared" si="15"/>
        <v>0</v>
      </c>
      <c r="N59" s="351">
        <f>SUM($M$38:M59, L59)</f>
        <v>0.99999999999999956</v>
      </c>
    </row>
    <row r="60" spans="2:14" x14ac:dyDescent="0.3">
      <c r="B60" s="147">
        <v>8000162</v>
      </c>
      <c r="C60" s="147">
        <f t="shared" si="9"/>
        <v>0</v>
      </c>
      <c r="D60" s="147">
        <v>0</v>
      </c>
      <c r="E60" s="322">
        <v>1</v>
      </c>
      <c r="F60" s="332">
        <f t="shared" si="10"/>
        <v>0</v>
      </c>
      <c r="G60" s="147">
        <v>0</v>
      </c>
      <c r="H60" s="333">
        <f t="shared" si="11"/>
        <v>1</v>
      </c>
      <c r="I60" s="326">
        <f t="shared" si="12"/>
        <v>0.41212566120293326</v>
      </c>
      <c r="J60" s="148">
        <f t="shared" si="13"/>
        <v>0</v>
      </c>
      <c r="K60" s="345">
        <f>SUM($J$38:J60, I60)</f>
        <v>0.99999999999999967</v>
      </c>
      <c r="L60" s="350">
        <f t="shared" si="14"/>
        <v>0.68687610200488869</v>
      </c>
      <c r="M60" s="148">
        <f t="shared" si="15"/>
        <v>0</v>
      </c>
      <c r="N60" s="351">
        <f>SUM($M$38:M60, L60)</f>
        <v>0.99999999999999956</v>
      </c>
    </row>
    <row r="61" spans="2:14" x14ac:dyDescent="0.3">
      <c r="B61" s="147">
        <v>0</v>
      </c>
      <c r="C61" s="159">
        <f t="shared" si="9"/>
        <v>0</v>
      </c>
      <c r="D61" s="159">
        <v>0</v>
      </c>
      <c r="E61" s="322">
        <v>1</v>
      </c>
      <c r="F61" s="338">
        <f t="shared" si="10"/>
        <v>0</v>
      </c>
      <c r="G61" s="159">
        <v>0</v>
      </c>
      <c r="H61" s="333">
        <f t="shared" si="11"/>
        <v>1</v>
      </c>
      <c r="I61" s="326">
        <f t="shared" si="12"/>
        <v>0.41212566120293326</v>
      </c>
      <c r="J61" s="148">
        <f t="shared" si="13"/>
        <v>0</v>
      </c>
      <c r="K61" s="345">
        <f>SUM($J$38:J61, I61)</f>
        <v>0.99999999999999967</v>
      </c>
      <c r="L61" s="350">
        <f t="shared" si="14"/>
        <v>0.68687610200488869</v>
      </c>
      <c r="M61" s="148">
        <f t="shared" si="15"/>
        <v>0</v>
      </c>
      <c r="N61" s="351">
        <f>SUM($M$38:M61, L61)</f>
        <v>0.99999999999999956</v>
      </c>
    </row>
    <row r="62" spans="2:14" x14ac:dyDescent="0.3">
      <c r="B62" s="159">
        <v>1</v>
      </c>
      <c r="C62" s="151">
        <f t="shared" si="9"/>
        <v>0.3</v>
      </c>
      <c r="D62" s="151">
        <v>0.3</v>
      </c>
      <c r="E62" s="324">
        <v>1</v>
      </c>
      <c r="F62" s="339">
        <f t="shared" si="10"/>
        <v>0.3</v>
      </c>
      <c r="G62" s="151">
        <v>0.3</v>
      </c>
      <c r="H62" s="333">
        <f t="shared" si="11"/>
        <v>1</v>
      </c>
      <c r="I62" s="326">
        <f t="shared" si="12"/>
        <v>0.41088928421932447</v>
      </c>
      <c r="J62" s="148">
        <f t="shared" si="13"/>
        <v>1.2363769836087998E-3</v>
      </c>
      <c r="K62" s="345">
        <f>SUM($J$38:J62, I62)</f>
        <v>0.99999999999999967</v>
      </c>
      <c r="L62" s="350">
        <f t="shared" si="14"/>
        <v>0.68481547369887397</v>
      </c>
      <c r="M62" s="148">
        <f t="shared" si="15"/>
        <v>2.060628306014666E-3</v>
      </c>
      <c r="N62" s="351">
        <f>SUM($M$38:M62, L62)</f>
        <v>0.99999999999999956</v>
      </c>
    </row>
    <row r="63" spans="2:14" x14ac:dyDescent="0.3">
      <c r="B63" s="141" t="s">
        <v>111</v>
      </c>
      <c r="C63" s="157">
        <f t="shared" si="9"/>
        <v>1</v>
      </c>
      <c r="D63" s="363">
        <v>0.4</v>
      </c>
      <c r="E63" s="364">
        <v>2.5</v>
      </c>
      <c r="F63" s="334">
        <f t="shared" si="10"/>
        <v>1</v>
      </c>
      <c r="G63" s="157">
        <v>0.4</v>
      </c>
      <c r="H63" s="333">
        <f t="shared" si="11"/>
        <v>2.5</v>
      </c>
      <c r="I63" s="327">
        <f t="shared" si="12"/>
        <v>0.40678039137713123</v>
      </c>
      <c r="J63" s="140">
        <f t="shared" si="13"/>
        <v>4.1088928421932451E-3</v>
      </c>
      <c r="K63" s="346">
        <f>SUM(J38:J63)+I63</f>
        <v>0.99999999999999978</v>
      </c>
      <c r="L63" s="352">
        <f t="shared" si="14"/>
        <v>0.67796731896188522</v>
      </c>
      <c r="M63" s="140">
        <f t="shared" si="15"/>
        <v>6.8481547369887395E-3</v>
      </c>
      <c r="N63" s="353">
        <f>SUM($M$38:M63, L63)</f>
        <v>0.99999999999999956</v>
      </c>
    </row>
    <row r="64" spans="2:14" x14ac:dyDescent="0.3">
      <c r="B64" s="141" t="s">
        <v>112</v>
      </c>
      <c r="C64" s="157">
        <f t="shared" si="9"/>
        <v>1</v>
      </c>
      <c r="D64" s="363">
        <v>0.4</v>
      </c>
      <c r="E64" s="364">
        <v>2.5</v>
      </c>
      <c r="F64" s="334">
        <f t="shared" si="10"/>
        <v>1</v>
      </c>
      <c r="G64" s="157">
        <v>0.4</v>
      </c>
      <c r="H64" s="333">
        <f t="shared" si="11"/>
        <v>2.5</v>
      </c>
      <c r="I64" s="327">
        <f t="shared" si="12"/>
        <v>0.40271258746335992</v>
      </c>
      <c r="J64" s="140">
        <f t="shared" si="13"/>
        <v>4.0678039137713121E-3</v>
      </c>
      <c r="K64" s="346">
        <f>SUM($J$38:J64, I64)</f>
        <v>0.99999999999999967</v>
      </c>
      <c r="L64" s="352">
        <f t="shared" si="14"/>
        <v>0.67118764577226642</v>
      </c>
      <c r="M64" s="140">
        <f t="shared" si="15"/>
        <v>6.7796731896188527E-3</v>
      </c>
      <c r="N64" s="353">
        <f>SUM($M$38:M64, L64)</f>
        <v>0.99999999999999956</v>
      </c>
    </row>
    <row r="65" spans="2:18" x14ac:dyDescent="0.3">
      <c r="B65" s="141" t="s">
        <v>113</v>
      </c>
      <c r="C65" s="157">
        <f t="shared" si="9"/>
        <v>1</v>
      </c>
      <c r="D65" s="363">
        <v>0.4</v>
      </c>
      <c r="E65" s="364">
        <v>2.5</v>
      </c>
      <c r="F65" s="334">
        <f t="shared" si="10"/>
        <v>1</v>
      </c>
      <c r="G65" s="157">
        <v>0.4</v>
      </c>
      <c r="H65" s="333">
        <f t="shared" si="11"/>
        <v>2.5</v>
      </c>
      <c r="I65" s="327">
        <f t="shared" si="12"/>
        <v>0.39868546158872631</v>
      </c>
      <c r="J65" s="140">
        <f t="shared" si="13"/>
        <v>4.0271258746335994E-3</v>
      </c>
      <c r="K65" s="346">
        <f>SUM($J$38:J65, I65)</f>
        <v>0.99999999999999967</v>
      </c>
      <c r="L65" s="352">
        <f t="shared" si="14"/>
        <v>0.66447576931454377</v>
      </c>
      <c r="M65" s="140">
        <f t="shared" si="15"/>
        <v>6.7118764577226639E-3</v>
      </c>
      <c r="N65" s="353">
        <f>SUM($M$38:M65, L65)</f>
        <v>0.99999999999999956</v>
      </c>
    </row>
    <row r="66" spans="2:18" x14ac:dyDescent="0.3">
      <c r="B66" s="141" t="s">
        <v>8</v>
      </c>
      <c r="C66" s="158">
        <f t="shared" si="9"/>
        <v>1</v>
      </c>
      <c r="D66" s="363">
        <v>1</v>
      </c>
      <c r="E66" s="364">
        <v>1</v>
      </c>
      <c r="F66" s="340">
        <f t="shared" si="10"/>
        <v>1</v>
      </c>
      <c r="G66" s="158">
        <v>1</v>
      </c>
      <c r="H66" s="333">
        <f t="shared" si="11"/>
        <v>1</v>
      </c>
      <c r="I66" s="327">
        <f t="shared" si="12"/>
        <v>0.39469860697283904</v>
      </c>
      <c r="J66" s="140">
        <f t="shared" si="13"/>
        <v>3.9868546158872628E-3</v>
      </c>
      <c r="K66" s="346">
        <f>SUM($J$38:J66, I66)</f>
        <v>0.99999999999999956</v>
      </c>
      <c r="L66" s="352">
        <f t="shared" si="14"/>
        <v>0.65783101162139834</v>
      </c>
      <c r="M66" s="140">
        <f t="shared" si="15"/>
        <v>6.644757693145438E-3</v>
      </c>
      <c r="N66" s="353">
        <f>SUM($M$38:M66, L66)</f>
        <v>0.99999999999999956</v>
      </c>
    </row>
    <row r="67" spans="2:18" x14ac:dyDescent="0.3">
      <c r="B67" s="154">
        <v>8000664</v>
      </c>
      <c r="C67" s="153">
        <f t="shared" si="9"/>
        <v>0.9</v>
      </c>
      <c r="D67" s="153">
        <v>0.9</v>
      </c>
      <c r="E67" s="323">
        <v>1</v>
      </c>
      <c r="F67" s="335">
        <f t="shared" si="10"/>
        <v>0.9</v>
      </c>
      <c r="G67" s="153">
        <v>0.9</v>
      </c>
      <c r="H67" s="333">
        <f t="shared" si="11"/>
        <v>1</v>
      </c>
      <c r="I67" s="326">
        <f t="shared" si="12"/>
        <v>0.3911463195100835</v>
      </c>
      <c r="J67" s="148">
        <f t="shared" si="13"/>
        <v>3.5522874627555517E-3</v>
      </c>
      <c r="K67" s="345">
        <f>SUM($J$38:J67, I67)</f>
        <v>0.99999999999999967</v>
      </c>
      <c r="L67" s="350">
        <f t="shared" si="14"/>
        <v>0.65191053251680575</v>
      </c>
      <c r="M67" s="148">
        <f t="shared" si="15"/>
        <v>5.9204791045925857E-3</v>
      </c>
      <c r="N67" s="351">
        <f>SUM($M$38:M67, L67)</f>
        <v>0.99999999999999956</v>
      </c>
    </row>
    <row r="68" spans="2:18" ht="12.75" thickBot="1" x14ac:dyDescent="0.35">
      <c r="B68" s="141" t="s">
        <v>0</v>
      </c>
      <c r="C68" s="158">
        <f t="shared" si="9"/>
        <v>4</v>
      </c>
      <c r="D68" s="158">
        <f>D34</f>
        <v>0.8</v>
      </c>
      <c r="E68" s="325">
        <v>5</v>
      </c>
      <c r="F68" s="341">
        <f t="shared" si="10"/>
        <v>4</v>
      </c>
      <c r="G68" s="342">
        <f>G34</f>
        <v>0.8</v>
      </c>
      <c r="H68" s="343">
        <f t="shared" si="11"/>
        <v>5</v>
      </c>
      <c r="I68" s="327">
        <f t="shared" si="12"/>
        <v>0.37550046672968013</v>
      </c>
      <c r="J68" s="140">
        <f t="shared" si="13"/>
        <v>1.5645852780403341E-2</v>
      </c>
      <c r="K68" s="346">
        <f>SUM(J38:J68, I68)</f>
        <v>0.99999999999999956</v>
      </c>
      <c r="L68" s="354">
        <f t="shared" si="14"/>
        <v>0.62583411121613353</v>
      </c>
      <c r="M68" s="355">
        <f t="shared" si="15"/>
        <v>2.6076421300672229E-2</v>
      </c>
      <c r="N68" s="356">
        <f>SUM($M$38:M68, L68)</f>
        <v>0.99999999999999956</v>
      </c>
    </row>
    <row r="71" spans="2:18" x14ac:dyDescent="0.3">
      <c r="B71" s="315" t="s">
        <v>117</v>
      </c>
      <c r="F71" s="316"/>
      <c r="G71" s="316"/>
      <c r="H71" s="316"/>
      <c r="L71" s="319"/>
      <c r="M71" s="319"/>
      <c r="N71" s="319"/>
    </row>
    <row r="72" spans="2:18" x14ac:dyDescent="0.3">
      <c r="B72" s="146">
        <v>8000225</v>
      </c>
      <c r="F72" s="159"/>
      <c r="G72" s="159"/>
      <c r="H72" s="159"/>
      <c r="L72" s="310"/>
      <c r="M72" s="310"/>
      <c r="N72" s="310"/>
      <c r="P72" s="312">
        <v>1</v>
      </c>
      <c r="Q72" s="312">
        <v>0</v>
      </c>
      <c r="R72" s="312">
        <v>1</v>
      </c>
    </row>
    <row r="73" spans="2:18" x14ac:dyDescent="0.3">
      <c r="B73" s="147">
        <v>8000226</v>
      </c>
      <c r="F73" s="159"/>
      <c r="G73" s="159"/>
      <c r="H73" s="159"/>
      <c r="L73" s="310"/>
      <c r="M73" s="310"/>
      <c r="N73" s="310"/>
      <c r="P73" s="312">
        <v>0.90200000000000002</v>
      </c>
      <c r="Q73" s="312">
        <v>9.8000000000000004E-2</v>
      </c>
      <c r="R73" s="312">
        <v>1</v>
      </c>
    </row>
    <row r="74" spans="2:18" x14ac:dyDescent="0.3">
      <c r="B74" s="159">
        <v>8000191</v>
      </c>
      <c r="F74" s="159"/>
      <c r="G74" s="159"/>
      <c r="H74" s="159"/>
      <c r="L74" s="310"/>
      <c r="M74" s="310"/>
      <c r="N74" s="310"/>
      <c r="P74" s="312">
        <v>0.8569</v>
      </c>
      <c r="Q74" s="312">
        <v>4.5100000000000001E-2</v>
      </c>
      <c r="R74" s="312">
        <v>1</v>
      </c>
    </row>
    <row r="75" spans="2:18" x14ac:dyDescent="0.3">
      <c r="B75" s="141" t="s">
        <v>84</v>
      </c>
      <c r="F75" s="157"/>
      <c r="G75" s="157"/>
      <c r="H75" s="157"/>
      <c r="L75" s="311"/>
      <c r="M75" s="311"/>
      <c r="N75" s="311"/>
      <c r="P75" s="312">
        <v>0.84404650000000003</v>
      </c>
      <c r="Q75" s="312">
        <v>1.2853499999999999E-2</v>
      </c>
      <c r="R75" s="312">
        <v>1</v>
      </c>
    </row>
    <row r="76" spans="2:18" x14ac:dyDescent="0.3">
      <c r="B76" s="147">
        <v>8000227</v>
      </c>
      <c r="F76" s="159"/>
      <c r="G76" s="159"/>
      <c r="H76" s="159"/>
      <c r="L76" s="320"/>
      <c r="M76" s="320"/>
      <c r="N76" s="320"/>
      <c r="P76" s="312">
        <v>0.83560603500000008</v>
      </c>
      <c r="Q76" s="312">
        <v>8.4404650000000012E-3</v>
      </c>
      <c r="R76" s="312">
        <v>1</v>
      </c>
    </row>
    <row r="77" spans="2:18" x14ac:dyDescent="0.3">
      <c r="B77" s="153">
        <v>0</v>
      </c>
      <c r="F77" s="153"/>
      <c r="G77" s="153"/>
      <c r="H77" s="153"/>
      <c r="L77" s="320"/>
      <c r="M77" s="320"/>
      <c r="N77" s="320"/>
      <c r="P77" s="312">
        <v>0.83560603500000008</v>
      </c>
      <c r="Q77" s="312">
        <v>0</v>
      </c>
      <c r="R77" s="312">
        <v>1</v>
      </c>
    </row>
    <row r="78" spans="2:18" x14ac:dyDescent="0.3">
      <c r="B78" s="147">
        <v>8000212</v>
      </c>
      <c r="F78" s="159"/>
      <c r="G78" s="159"/>
      <c r="H78" s="159"/>
      <c r="L78" s="320"/>
      <c r="M78" s="320"/>
      <c r="N78" s="320"/>
      <c r="P78" s="312">
        <v>0.80803103584500002</v>
      </c>
      <c r="Q78" s="312">
        <v>2.7574999155000005E-2</v>
      </c>
      <c r="R78" s="312">
        <v>1</v>
      </c>
    </row>
    <row r="79" spans="2:18" x14ac:dyDescent="0.3">
      <c r="B79" s="150">
        <v>9001047</v>
      </c>
      <c r="F79" s="151"/>
      <c r="G79" s="151"/>
      <c r="H79" s="151"/>
      <c r="L79" s="320"/>
      <c r="M79" s="320"/>
      <c r="N79" s="320"/>
      <c r="P79" s="312">
        <v>0.78136601166211495</v>
      </c>
      <c r="Q79" s="312">
        <v>2.6665024182885001E-2</v>
      </c>
      <c r="R79" s="312">
        <v>1</v>
      </c>
    </row>
    <row r="80" spans="2:18" x14ac:dyDescent="0.3">
      <c r="B80" s="147">
        <v>8000474</v>
      </c>
      <c r="F80" s="159"/>
      <c r="G80" s="159"/>
      <c r="H80" s="159"/>
      <c r="L80" s="320"/>
      <c r="M80" s="320"/>
      <c r="N80" s="320"/>
      <c r="P80" s="312">
        <v>0.76964552148718324</v>
      </c>
      <c r="Q80" s="312">
        <v>1.1720490174931724E-2</v>
      </c>
      <c r="R80" s="312">
        <v>1</v>
      </c>
    </row>
    <row r="81" spans="2:18" x14ac:dyDescent="0.3">
      <c r="B81" s="147">
        <v>8000475</v>
      </c>
      <c r="F81" s="159"/>
      <c r="G81" s="159"/>
      <c r="H81" s="159"/>
      <c r="L81" s="320"/>
      <c r="M81" s="320"/>
      <c r="N81" s="320"/>
      <c r="P81" s="312">
        <v>0.75810083866487543</v>
      </c>
      <c r="Q81" s="312">
        <v>1.1544682822307748E-2</v>
      </c>
      <c r="R81" s="312">
        <v>0.99999999999999989</v>
      </c>
    </row>
    <row r="82" spans="2:18" x14ac:dyDescent="0.3">
      <c r="B82" s="147">
        <v>8000476</v>
      </c>
      <c r="F82" s="159"/>
      <c r="G82" s="159"/>
      <c r="H82" s="159"/>
      <c r="L82" s="320"/>
      <c r="M82" s="320"/>
      <c r="N82" s="320"/>
      <c r="P82" s="312">
        <v>0.75051983027822666</v>
      </c>
      <c r="Q82" s="312">
        <v>7.5810083866487549E-3</v>
      </c>
      <c r="R82" s="312">
        <v>0.99999999999999989</v>
      </c>
    </row>
    <row r="83" spans="2:18" x14ac:dyDescent="0.3">
      <c r="B83" s="147">
        <v>8000185</v>
      </c>
      <c r="F83" s="159"/>
      <c r="G83" s="159"/>
      <c r="H83" s="159"/>
      <c r="L83" s="320"/>
      <c r="M83" s="320"/>
      <c r="N83" s="320"/>
      <c r="P83" s="312">
        <v>0.73926203282405323</v>
      </c>
      <c r="Q83" s="312">
        <v>1.12577974541734E-2</v>
      </c>
      <c r="R83" s="312">
        <v>0.99999999999999978</v>
      </c>
    </row>
    <row r="84" spans="2:18" x14ac:dyDescent="0.3">
      <c r="B84" s="147">
        <v>8000186</v>
      </c>
      <c r="F84" s="159"/>
      <c r="G84" s="159"/>
      <c r="H84" s="159"/>
      <c r="L84" s="320"/>
      <c r="M84" s="320"/>
      <c r="N84" s="320"/>
      <c r="P84" s="312">
        <v>0.7244767921675721</v>
      </c>
      <c r="Q84" s="312">
        <v>1.4785240656481066E-2</v>
      </c>
      <c r="R84" s="312">
        <v>0.99999999999999978</v>
      </c>
    </row>
    <row r="85" spans="2:18" x14ac:dyDescent="0.3">
      <c r="B85" s="147">
        <v>8000187</v>
      </c>
      <c r="F85" s="159"/>
      <c r="G85" s="159"/>
      <c r="H85" s="159"/>
      <c r="L85" s="320"/>
      <c r="M85" s="320"/>
      <c r="N85" s="320"/>
      <c r="P85" s="312">
        <v>0.71360964028505847</v>
      </c>
      <c r="Q85" s="312">
        <v>1.0867151882513582E-2</v>
      </c>
      <c r="R85" s="312">
        <v>0.99999999999999978</v>
      </c>
    </row>
    <row r="86" spans="2:18" x14ac:dyDescent="0.3">
      <c r="B86" s="147">
        <v>8000477</v>
      </c>
      <c r="F86" s="159"/>
      <c r="G86" s="159"/>
      <c r="H86" s="159"/>
      <c r="L86" s="320"/>
      <c r="M86" s="320"/>
      <c r="N86" s="320"/>
      <c r="P86" s="312">
        <v>0.70647354388220784</v>
      </c>
      <c r="Q86" s="312">
        <v>7.1360964028505851E-3</v>
      </c>
      <c r="R86" s="312">
        <v>0.99999999999999967</v>
      </c>
    </row>
    <row r="87" spans="2:18" x14ac:dyDescent="0.3">
      <c r="B87" s="147">
        <v>8000183</v>
      </c>
      <c r="F87" s="159"/>
      <c r="G87" s="159"/>
      <c r="H87" s="159"/>
      <c r="L87" s="320"/>
      <c r="M87" s="320"/>
      <c r="N87" s="320"/>
      <c r="P87" s="312">
        <v>0.69940880844338571</v>
      </c>
      <c r="Q87" s="312">
        <v>7.0647354388220784E-3</v>
      </c>
      <c r="R87" s="312">
        <v>0.99999999999999956</v>
      </c>
    </row>
    <row r="88" spans="2:18" x14ac:dyDescent="0.3">
      <c r="B88" s="147">
        <v>8000478</v>
      </c>
      <c r="F88" s="159"/>
      <c r="G88" s="159"/>
      <c r="H88" s="159"/>
      <c r="L88" s="320"/>
      <c r="M88" s="320"/>
      <c r="N88" s="320"/>
      <c r="P88" s="312">
        <v>0.69311412916739523</v>
      </c>
      <c r="Q88" s="312">
        <v>6.2946792759904719E-3</v>
      </c>
      <c r="R88" s="312">
        <v>0.99999999999999956</v>
      </c>
    </row>
    <row r="89" spans="2:18" x14ac:dyDescent="0.3">
      <c r="B89" s="147">
        <v>8000473</v>
      </c>
      <c r="F89" s="159"/>
      <c r="G89" s="159"/>
      <c r="H89" s="159"/>
      <c r="L89" s="320"/>
      <c r="M89" s="320"/>
      <c r="N89" s="320"/>
      <c r="P89" s="312">
        <v>0.68687610200488869</v>
      </c>
      <c r="Q89" s="312">
        <v>6.2380271625065578E-3</v>
      </c>
      <c r="R89" s="312">
        <v>0.99999999999999956</v>
      </c>
    </row>
    <row r="90" spans="2:18" x14ac:dyDescent="0.3">
      <c r="B90" s="150" t="s">
        <v>124</v>
      </c>
      <c r="F90" s="153"/>
      <c r="G90" s="153"/>
      <c r="H90" s="153"/>
      <c r="L90" s="320"/>
      <c r="M90" s="320"/>
      <c r="N90" s="320"/>
      <c r="P90" s="312">
        <v>0.68687610200488869</v>
      </c>
      <c r="Q90" s="312">
        <v>0</v>
      </c>
      <c r="R90" s="312">
        <v>0.99999999999999956</v>
      </c>
    </row>
    <row r="91" spans="2:18" x14ac:dyDescent="0.3">
      <c r="B91" s="159">
        <v>0</v>
      </c>
      <c r="F91" s="159"/>
      <c r="G91" s="159"/>
      <c r="H91" s="159"/>
      <c r="L91" s="320"/>
      <c r="M91" s="320"/>
      <c r="N91" s="320"/>
      <c r="P91" s="312">
        <v>0.68687610200488869</v>
      </c>
      <c r="Q91" s="312">
        <v>0</v>
      </c>
      <c r="R91" s="312">
        <v>0.99999999999999956</v>
      </c>
    </row>
    <row r="92" spans="2:18" x14ac:dyDescent="0.3">
      <c r="B92" s="147">
        <v>8000480</v>
      </c>
      <c r="F92" s="159"/>
      <c r="G92" s="159"/>
      <c r="H92" s="159"/>
      <c r="L92" s="320"/>
      <c r="M92" s="320"/>
      <c r="N92" s="320"/>
      <c r="P92" s="312">
        <v>0.68687610200488869</v>
      </c>
      <c r="Q92" s="312">
        <v>0</v>
      </c>
      <c r="R92" s="312">
        <v>0.99999999999999956</v>
      </c>
    </row>
    <row r="93" spans="2:18" x14ac:dyDescent="0.3">
      <c r="B93" s="147">
        <v>8000481</v>
      </c>
      <c r="F93" s="159"/>
      <c r="G93" s="159"/>
      <c r="H93" s="159"/>
      <c r="L93" s="320"/>
      <c r="M93" s="320"/>
      <c r="N93" s="320"/>
      <c r="P93" s="312">
        <v>0.68687610200488869</v>
      </c>
      <c r="Q93" s="312">
        <v>0</v>
      </c>
      <c r="R93" s="312">
        <v>0.99999999999999956</v>
      </c>
    </row>
    <row r="94" spans="2:18" x14ac:dyDescent="0.3">
      <c r="B94" s="147">
        <v>8000162</v>
      </c>
      <c r="F94" s="159"/>
      <c r="G94" s="159"/>
      <c r="H94" s="159"/>
      <c r="L94" s="320"/>
      <c r="M94" s="320"/>
      <c r="N94" s="320"/>
      <c r="P94" s="312">
        <v>0.68687610200488869</v>
      </c>
      <c r="Q94" s="312">
        <v>0</v>
      </c>
      <c r="R94" s="312">
        <v>0.99999999999999956</v>
      </c>
    </row>
    <row r="95" spans="2:18" x14ac:dyDescent="0.3">
      <c r="B95" s="147">
        <v>0</v>
      </c>
      <c r="F95" s="159"/>
      <c r="G95" s="159"/>
      <c r="H95" s="159"/>
      <c r="L95" s="320"/>
      <c r="M95" s="320"/>
      <c r="N95" s="320"/>
      <c r="P95" s="312">
        <v>0.68687610200488869</v>
      </c>
      <c r="Q95" s="312">
        <v>0</v>
      </c>
      <c r="R95" s="312">
        <v>0.99999999999999956</v>
      </c>
    </row>
    <row r="96" spans="2:18" x14ac:dyDescent="0.3">
      <c r="B96" s="159">
        <v>1</v>
      </c>
      <c r="F96" s="151"/>
      <c r="G96" s="151"/>
      <c r="H96" s="151"/>
      <c r="L96" s="320"/>
      <c r="M96" s="320"/>
      <c r="N96" s="320"/>
      <c r="P96" s="312">
        <v>0.68481547369887397</v>
      </c>
      <c r="Q96" s="312">
        <v>2.060628306014666E-3</v>
      </c>
      <c r="R96" s="312">
        <v>0.99999999999999956</v>
      </c>
    </row>
    <row r="97" spans="2:18" x14ac:dyDescent="0.3">
      <c r="B97" s="141" t="s">
        <v>111</v>
      </c>
      <c r="F97" s="157"/>
      <c r="G97" s="157"/>
      <c r="H97" s="157"/>
      <c r="L97" s="320"/>
      <c r="M97" s="320"/>
      <c r="N97" s="320"/>
      <c r="P97" s="312">
        <v>0.68207621180407851</v>
      </c>
      <c r="Q97" s="312">
        <v>2.7392618947954957E-3</v>
      </c>
      <c r="R97" s="312">
        <v>0.99999999999999956</v>
      </c>
    </row>
    <row r="98" spans="2:18" x14ac:dyDescent="0.3">
      <c r="B98" s="141" t="s">
        <v>112</v>
      </c>
      <c r="F98" s="157"/>
      <c r="G98" s="157"/>
      <c r="H98" s="157"/>
      <c r="L98" s="320"/>
      <c r="M98" s="320"/>
      <c r="N98" s="320"/>
      <c r="P98" s="312">
        <v>0.6793479069568622</v>
      </c>
      <c r="Q98" s="312">
        <v>2.728304847216314E-3</v>
      </c>
      <c r="R98" s="312">
        <v>0.99999999999999956</v>
      </c>
    </row>
    <row r="99" spans="2:18" x14ac:dyDescent="0.3">
      <c r="B99" s="141" t="s">
        <v>113</v>
      </c>
      <c r="F99" s="157"/>
      <c r="G99" s="157"/>
      <c r="H99" s="157"/>
      <c r="L99" s="320"/>
      <c r="M99" s="320"/>
      <c r="N99" s="320"/>
      <c r="P99" s="312">
        <v>0.67663051532903473</v>
      </c>
      <c r="Q99" s="312">
        <v>2.7173916278274489E-3</v>
      </c>
      <c r="R99" s="312">
        <v>0.99999999999999956</v>
      </c>
    </row>
    <row r="100" spans="2:18" x14ac:dyDescent="0.3">
      <c r="B100" s="141" t="s">
        <v>8</v>
      </c>
      <c r="F100" s="157"/>
      <c r="G100" s="157"/>
      <c r="H100" s="157"/>
      <c r="L100" s="320"/>
      <c r="M100" s="320"/>
      <c r="N100" s="320"/>
      <c r="P100" s="312">
        <v>0.66986421017574438</v>
      </c>
      <c r="Q100" s="312">
        <v>6.7663051532903477E-3</v>
      </c>
      <c r="R100" s="312">
        <v>0.99999999999999956</v>
      </c>
    </row>
    <row r="101" spans="2:18" x14ac:dyDescent="0.3">
      <c r="B101" s="154">
        <v>8000664</v>
      </c>
      <c r="F101" s="153"/>
      <c r="G101" s="153"/>
      <c r="H101" s="153"/>
      <c r="L101" s="320"/>
      <c r="M101" s="320"/>
      <c r="N101" s="320"/>
      <c r="P101" s="312">
        <v>0.66383543228416264</v>
      </c>
      <c r="Q101" s="312">
        <v>6.0287778915816999E-3</v>
      </c>
      <c r="R101" s="312">
        <v>0.99999999999999956</v>
      </c>
    </row>
    <row r="102" spans="2:18" x14ac:dyDescent="0.3">
      <c r="B102" s="141" t="s">
        <v>0</v>
      </c>
      <c r="F102" s="158"/>
      <c r="G102" s="158"/>
      <c r="H102" s="158"/>
      <c r="L102" s="320"/>
      <c r="M102" s="320"/>
      <c r="N102" s="320"/>
      <c r="P102" s="312">
        <v>0.64723954647705861</v>
      </c>
      <c r="Q102" s="312">
        <v>1.6595885807104065E-2</v>
      </c>
      <c r="R102" s="312">
        <v>0.99999999999999956</v>
      </c>
    </row>
    <row r="104" spans="2:18" x14ac:dyDescent="0.3">
      <c r="B104" s="317" t="s">
        <v>117</v>
      </c>
      <c r="F104" s="318"/>
      <c r="G104" s="318"/>
      <c r="H104" s="318"/>
      <c r="L104" s="321"/>
      <c r="M104" s="321"/>
      <c r="N104" s="321"/>
    </row>
    <row r="105" spans="2:18" x14ac:dyDescent="0.3">
      <c r="B105" s="146">
        <v>8000225</v>
      </c>
      <c r="F105" s="159"/>
      <c r="G105" s="159"/>
      <c r="H105" s="159"/>
      <c r="L105" s="310"/>
      <c r="M105" s="310"/>
      <c r="N105" s="310"/>
      <c r="P105" s="312">
        <v>1</v>
      </c>
      <c r="Q105" s="312">
        <v>0</v>
      </c>
      <c r="R105" s="312">
        <v>1</v>
      </c>
    </row>
    <row r="106" spans="2:18" x14ac:dyDescent="0.3">
      <c r="B106" s="147">
        <v>8000226</v>
      </c>
      <c r="F106" s="159"/>
      <c r="G106" s="159"/>
      <c r="H106" s="159"/>
      <c r="L106" s="310"/>
      <c r="M106" s="310"/>
      <c r="N106" s="310"/>
      <c r="P106" s="312">
        <v>0.90200000000000002</v>
      </c>
      <c r="Q106" s="312">
        <v>9.8000000000000004E-2</v>
      </c>
      <c r="R106" s="312">
        <v>1</v>
      </c>
    </row>
    <row r="107" spans="2:18" x14ac:dyDescent="0.3">
      <c r="B107" s="159">
        <v>8000191</v>
      </c>
      <c r="F107" s="159"/>
      <c r="G107" s="159"/>
      <c r="H107" s="159"/>
      <c r="L107" s="310"/>
      <c r="M107" s="310"/>
      <c r="N107" s="310"/>
      <c r="P107" s="312">
        <v>0.8569</v>
      </c>
      <c r="Q107" s="312">
        <v>4.5100000000000001E-2</v>
      </c>
      <c r="R107" s="312">
        <v>1</v>
      </c>
    </row>
    <row r="108" spans="2:18" x14ac:dyDescent="0.3">
      <c r="B108" s="141" t="s">
        <v>84</v>
      </c>
      <c r="F108" s="157"/>
      <c r="G108" s="157"/>
      <c r="H108" s="157"/>
      <c r="L108" s="311"/>
      <c r="M108" s="311"/>
      <c r="N108" s="311"/>
      <c r="P108" s="312">
        <v>0.84404650000000003</v>
      </c>
      <c r="Q108" s="312">
        <v>1.2853499999999999E-2</v>
      </c>
      <c r="R108" s="312">
        <v>1</v>
      </c>
    </row>
    <row r="109" spans="2:18" x14ac:dyDescent="0.3">
      <c r="B109" s="147">
        <v>8000227</v>
      </c>
      <c r="F109" s="159"/>
      <c r="G109" s="159"/>
      <c r="H109" s="159"/>
      <c r="L109" s="310"/>
      <c r="M109" s="310"/>
      <c r="N109" s="310"/>
      <c r="P109" s="312">
        <v>0.83560603500000008</v>
      </c>
      <c r="Q109" s="312">
        <v>8.4404650000000012E-3</v>
      </c>
      <c r="R109" s="312">
        <v>1</v>
      </c>
    </row>
    <row r="110" spans="2:18" x14ac:dyDescent="0.3">
      <c r="B110" s="153">
        <v>0</v>
      </c>
      <c r="F110" s="153"/>
      <c r="G110" s="153"/>
      <c r="H110" s="153"/>
      <c r="L110" s="310"/>
      <c r="M110" s="310"/>
      <c r="N110" s="310"/>
      <c r="P110" s="312">
        <v>0.83560603500000008</v>
      </c>
      <c r="Q110" s="312">
        <v>0</v>
      </c>
      <c r="R110" s="312">
        <v>1</v>
      </c>
    </row>
    <row r="111" spans="2:18" x14ac:dyDescent="0.3">
      <c r="B111" s="147">
        <v>8000212</v>
      </c>
      <c r="F111" s="159"/>
      <c r="G111" s="159"/>
      <c r="H111" s="159"/>
      <c r="L111" s="310"/>
      <c r="M111" s="310"/>
      <c r="N111" s="310"/>
      <c r="P111" s="312">
        <v>0.80803103584500002</v>
      </c>
      <c r="Q111" s="312">
        <v>2.7574999155000005E-2</v>
      </c>
      <c r="R111" s="312">
        <v>1</v>
      </c>
    </row>
    <row r="112" spans="2:18" x14ac:dyDescent="0.3">
      <c r="B112" s="150">
        <v>9001047</v>
      </c>
      <c r="F112" s="151"/>
      <c r="G112" s="151"/>
      <c r="H112" s="151"/>
      <c r="L112" s="310"/>
      <c r="M112" s="310"/>
      <c r="N112" s="310"/>
      <c r="P112" s="312">
        <v>0.78136601166211495</v>
      </c>
      <c r="Q112" s="312">
        <v>2.6665024182885001E-2</v>
      </c>
      <c r="R112" s="312">
        <v>1</v>
      </c>
    </row>
    <row r="113" spans="2:18" x14ac:dyDescent="0.3">
      <c r="B113" s="147">
        <v>8000474</v>
      </c>
      <c r="F113" s="159"/>
      <c r="G113" s="159"/>
      <c r="H113" s="159"/>
      <c r="L113" s="310"/>
      <c r="M113" s="310"/>
      <c r="N113" s="310"/>
      <c r="P113" s="312">
        <v>0.76964552148718324</v>
      </c>
      <c r="Q113" s="312">
        <v>1.1720490174931724E-2</v>
      </c>
      <c r="R113" s="312">
        <v>1</v>
      </c>
    </row>
    <row r="114" spans="2:18" x14ac:dyDescent="0.3">
      <c r="B114" s="147">
        <v>8000475</v>
      </c>
      <c r="F114" s="159"/>
      <c r="G114" s="159"/>
      <c r="H114" s="159"/>
      <c r="L114" s="310"/>
      <c r="M114" s="310"/>
      <c r="N114" s="310"/>
      <c r="P114" s="312">
        <v>0.75810083866487543</v>
      </c>
      <c r="Q114" s="312">
        <v>1.1544682822307748E-2</v>
      </c>
      <c r="R114" s="312">
        <v>0.99999999999999989</v>
      </c>
    </row>
    <row r="115" spans="2:18" x14ac:dyDescent="0.3">
      <c r="B115" s="147">
        <v>8000476</v>
      </c>
      <c r="F115" s="159"/>
      <c r="G115" s="159"/>
      <c r="H115" s="159"/>
      <c r="L115" s="310"/>
      <c r="M115" s="310"/>
      <c r="N115" s="310"/>
      <c r="P115" s="312">
        <v>0.75051983027822666</v>
      </c>
      <c r="Q115" s="312">
        <v>7.5810083866487549E-3</v>
      </c>
      <c r="R115" s="312">
        <v>0.99999999999999989</v>
      </c>
    </row>
    <row r="116" spans="2:18" x14ac:dyDescent="0.3">
      <c r="B116" s="147">
        <v>8000185</v>
      </c>
      <c r="F116" s="159"/>
      <c r="G116" s="159"/>
      <c r="H116" s="159"/>
      <c r="L116" s="310"/>
      <c r="M116" s="310"/>
      <c r="N116" s="310"/>
      <c r="P116" s="312">
        <v>0.73926203282405323</v>
      </c>
      <c r="Q116" s="312">
        <v>1.12577974541734E-2</v>
      </c>
      <c r="R116" s="312">
        <v>0.99999999999999978</v>
      </c>
    </row>
    <row r="117" spans="2:18" x14ac:dyDescent="0.3">
      <c r="B117" s="147">
        <v>8000186</v>
      </c>
      <c r="F117" s="159"/>
      <c r="G117" s="159"/>
      <c r="H117" s="159"/>
      <c r="L117" s="310"/>
      <c r="M117" s="310"/>
      <c r="N117" s="310"/>
      <c r="P117" s="312">
        <v>0.7244767921675721</v>
      </c>
      <c r="Q117" s="312">
        <v>1.4785240656481066E-2</v>
      </c>
      <c r="R117" s="312">
        <v>0.99999999999999978</v>
      </c>
    </row>
    <row r="118" spans="2:18" x14ac:dyDescent="0.3">
      <c r="B118" s="147">
        <v>8000187</v>
      </c>
      <c r="F118" s="159"/>
      <c r="G118" s="159"/>
      <c r="H118" s="159"/>
      <c r="L118" s="310"/>
      <c r="M118" s="310"/>
      <c r="N118" s="310"/>
      <c r="P118" s="312">
        <v>0.71360964028505847</v>
      </c>
      <c r="Q118" s="312">
        <v>1.0867151882513582E-2</v>
      </c>
      <c r="R118" s="312">
        <v>0.99999999999999978</v>
      </c>
    </row>
    <row r="119" spans="2:18" x14ac:dyDescent="0.3">
      <c r="B119" s="147">
        <v>8000477</v>
      </c>
      <c r="F119" s="159"/>
      <c r="G119" s="159"/>
      <c r="H119" s="159"/>
      <c r="L119" s="310"/>
      <c r="M119" s="310"/>
      <c r="N119" s="310"/>
      <c r="P119" s="312">
        <v>0.70647354388220784</v>
      </c>
      <c r="Q119" s="312">
        <v>7.1360964028505851E-3</v>
      </c>
      <c r="R119" s="312">
        <v>0.99999999999999967</v>
      </c>
    </row>
    <row r="120" spans="2:18" x14ac:dyDescent="0.3">
      <c r="B120" s="147">
        <v>8000183</v>
      </c>
      <c r="F120" s="159"/>
      <c r="G120" s="159"/>
      <c r="H120" s="159"/>
      <c r="L120" s="310"/>
      <c r="M120" s="310"/>
      <c r="N120" s="310"/>
      <c r="P120" s="312">
        <v>0.69940880844338571</v>
      </c>
      <c r="Q120" s="312">
        <v>7.0647354388220784E-3</v>
      </c>
      <c r="R120" s="312">
        <v>0.99999999999999956</v>
      </c>
    </row>
    <row r="121" spans="2:18" x14ac:dyDescent="0.3">
      <c r="B121" s="147">
        <v>8000478</v>
      </c>
      <c r="F121" s="159"/>
      <c r="G121" s="159"/>
      <c r="H121" s="159"/>
      <c r="L121" s="310"/>
      <c r="M121" s="310"/>
      <c r="N121" s="310"/>
      <c r="P121" s="312">
        <v>0.69311412916739523</v>
      </c>
      <c r="Q121" s="312">
        <v>6.2946792759904719E-3</v>
      </c>
      <c r="R121" s="312">
        <v>0.99999999999999956</v>
      </c>
    </row>
    <row r="122" spans="2:18" x14ac:dyDescent="0.3">
      <c r="B122" s="147">
        <v>8000473</v>
      </c>
      <c r="F122" s="159"/>
      <c r="G122" s="159"/>
      <c r="H122" s="159"/>
      <c r="L122" s="310"/>
      <c r="M122" s="310"/>
      <c r="N122" s="310"/>
      <c r="P122" s="312">
        <v>0.68687610200488869</v>
      </c>
      <c r="Q122" s="312">
        <v>6.2380271625065578E-3</v>
      </c>
      <c r="R122" s="312">
        <v>0.99999999999999956</v>
      </c>
    </row>
    <row r="123" spans="2:18" x14ac:dyDescent="0.3">
      <c r="B123" s="150" t="s">
        <v>124</v>
      </c>
      <c r="F123" s="153"/>
      <c r="G123" s="153"/>
      <c r="H123" s="153"/>
      <c r="L123" s="310"/>
      <c r="M123" s="310"/>
      <c r="N123" s="310"/>
      <c r="P123" s="312">
        <v>0.68687610200488869</v>
      </c>
      <c r="Q123" s="312">
        <v>0</v>
      </c>
      <c r="R123" s="312">
        <v>0.99999999999999956</v>
      </c>
    </row>
    <row r="124" spans="2:18" x14ac:dyDescent="0.3">
      <c r="B124" s="159">
        <v>0</v>
      </c>
      <c r="F124" s="159"/>
      <c r="G124" s="159"/>
      <c r="H124" s="159"/>
      <c r="L124" s="310"/>
      <c r="M124" s="310"/>
      <c r="N124" s="310"/>
      <c r="P124" s="312">
        <v>0.68687610200488869</v>
      </c>
      <c r="Q124" s="312">
        <v>0</v>
      </c>
      <c r="R124" s="312">
        <v>0.99999999999999956</v>
      </c>
    </row>
    <row r="125" spans="2:18" x14ac:dyDescent="0.3">
      <c r="B125" s="147">
        <v>8000480</v>
      </c>
      <c r="F125" s="159"/>
      <c r="G125" s="159"/>
      <c r="H125" s="159"/>
      <c r="L125" s="310"/>
      <c r="M125" s="310"/>
      <c r="N125" s="310"/>
      <c r="P125" s="312">
        <v>0.68687610200488869</v>
      </c>
      <c r="Q125" s="312">
        <v>0</v>
      </c>
      <c r="R125" s="312">
        <v>0.99999999999999956</v>
      </c>
    </row>
    <row r="126" spans="2:18" x14ac:dyDescent="0.3">
      <c r="B126" s="147">
        <v>8000481</v>
      </c>
      <c r="F126" s="159"/>
      <c r="G126" s="159"/>
      <c r="H126" s="159"/>
      <c r="L126" s="310"/>
      <c r="M126" s="310"/>
      <c r="N126" s="310"/>
      <c r="P126" s="312">
        <v>0.68687610200488869</v>
      </c>
      <c r="Q126" s="312">
        <v>0</v>
      </c>
      <c r="R126" s="312">
        <v>0.99999999999999956</v>
      </c>
    </row>
    <row r="127" spans="2:18" x14ac:dyDescent="0.3">
      <c r="B127" s="147">
        <v>8000162</v>
      </c>
      <c r="F127" s="159"/>
      <c r="G127" s="159"/>
      <c r="H127" s="159"/>
      <c r="L127" s="310"/>
      <c r="M127" s="310"/>
      <c r="N127" s="310"/>
      <c r="P127" s="312">
        <v>0.68687610200488869</v>
      </c>
      <c r="Q127" s="312">
        <v>0</v>
      </c>
      <c r="R127" s="312">
        <v>0.99999999999999956</v>
      </c>
    </row>
    <row r="128" spans="2:18" x14ac:dyDescent="0.3">
      <c r="B128" s="147">
        <v>0</v>
      </c>
      <c r="F128" s="159"/>
      <c r="G128" s="159"/>
      <c r="H128" s="159"/>
      <c r="L128" s="310"/>
      <c r="M128" s="310"/>
      <c r="N128" s="310"/>
      <c r="P128" s="312">
        <v>0.68687610200488869</v>
      </c>
      <c r="Q128" s="312">
        <v>0</v>
      </c>
      <c r="R128" s="312">
        <v>0.99999999999999956</v>
      </c>
    </row>
    <row r="129" spans="2:18" x14ac:dyDescent="0.3">
      <c r="B129" s="159">
        <v>1</v>
      </c>
      <c r="F129" s="151"/>
      <c r="G129" s="151"/>
      <c r="H129" s="151"/>
      <c r="L129" s="310"/>
      <c r="M129" s="310"/>
      <c r="N129" s="310"/>
      <c r="P129" s="312">
        <v>0.68481547369887397</v>
      </c>
      <c r="Q129" s="312">
        <v>2.060628306014666E-3</v>
      </c>
      <c r="R129" s="312">
        <v>0.99999999999999956</v>
      </c>
    </row>
    <row r="130" spans="2:18" x14ac:dyDescent="0.3">
      <c r="B130" s="141" t="s">
        <v>111</v>
      </c>
      <c r="F130" s="157"/>
      <c r="G130" s="157"/>
      <c r="H130" s="157"/>
      <c r="L130" s="310"/>
      <c r="M130" s="310"/>
      <c r="N130" s="310"/>
      <c r="P130" s="312">
        <v>0.67796731896188522</v>
      </c>
      <c r="Q130" s="312">
        <v>6.8481547369887395E-3</v>
      </c>
      <c r="R130" s="312">
        <v>0.99999999999999956</v>
      </c>
    </row>
    <row r="131" spans="2:18" x14ac:dyDescent="0.3">
      <c r="B131" s="141" t="s">
        <v>112</v>
      </c>
      <c r="F131" s="157"/>
      <c r="G131" s="157"/>
      <c r="H131" s="157"/>
      <c r="L131" s="310"/>
      <c r="M131" s="310"/>
      <c r="N131" s="310"/>
      <c r="P131" s="312">
        <v>0.67118764577226642</v>
      </c>
      <c r="Q131" s="312">
        <v>6.7796731896188527E-3</v>
      </c>
      <c r="R131" s="312">
        <v>0.99999999999999956</v>
      </c>
    </row>
    <row r="132" spans="2:18" x14ac:dyDescent="0.3">
      <c r="B132" s="141" t="s">
        <v>113</v>
      </c>
      <c r="F132" s="157"/>
      <c r="G132" s="157"/>
      <c r="H132" s="157"/>
      <c r="L132" s="310"/>
      <c r="M132" s="310"/>
      <c r="N132" s="310"/>
      <c r="P132" s="312">
        <v>0.66447576931454377</v>
      </c>
      <c r="Q132" s="312">
        <v>6.7118764577226639E-3</v>
      </c>
      <c r="R132" s="312">
        <v>0.99999999999999956</v>
      </c>
    </row>
    <row r="133" spans="2:18" x14ac:dyDescent="0.3">
      <c r="B133" s="141" t="s">
        <v>8</v>
      </c>
      <c r="F133" s="157"/>
      <c r="G133" s="157"/>
      <c r="H133" s="157"/>
      <c r="L133" s="310"/>
      <c r="M133" s="310"/>
      <c r="N133" s="310"/>
      <c r="P133" s="312">
        <v>0.65783101162139834</v>
      </c>
      <c r="Q133" s="312">
        <v>6.644757693145438E-3</v>
      </c>
      <c r="R133" s="312">
        <v>0.99999999999999956</v>
      </c>
    </row>
    <row r="134" spans="2:18" x14ac:dyDescent="0.3">
      <c r="B134" s="154">
        <v>8000664</v>
      </c>
      <c r="F134" s="153"/>
      <c r="G134" s="153"/>
      <c r="H134" s="153"/>
      <c r="L134" s="310"/>
      <c r="M134" s="310"/>
      <c r="N134" s="310"/>
      <c r="P134" s="312">
        <v>0.65191053251680575</v>
      </c>
      <c r="Q134" s="312">
        <v>5.9204791045925857E-3</v>
      </c>
      <c r="R134" s="312">
        <v>0.99999999999999956</v>
      </c>
    </row>
    <row r="135" spans="2:18" x14ac:dyDescent="0.3">
      <c r="B135" s="141" t="s">
        <v>0</v>
      </c>
      <c r="F135" s="158"/>
      <c r="G135" s="158"/>
      <c r="H135" s="158"/>
      <c r="L135" s="310"/>
      <c r="M135" s="310"/>
      <c r="N135" s="310"/>
      <c r="P135" s="312">
        <v>0.63561276920388554</v>
      </c>
      <c r="Q135" s="312">
        <v>1.6297763312920144E-2</v>
      </c>
      <c r="R135" s="312">
        <v>0.99999999999999956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6"/>
  <sheetViews>
    <sheetView workbookViewId="0">
      <selection activeCell="Q19" sqref="Q19"/>
    </sheetView>
  </sheetViews>
  <sheetFormatPr defaultRowHeight="12" x14ac:dyDescent="0.3"/>
  <cols>
    <col min="1" max="1" width="1.625" style="170" customWidth="1"/>
    <col min="2" max="2" width="27.25" style="171" bestFit="1" customWidth="1"/>
    <col min="3" max="7" width="12.875" style="171" hidden="1" customWidth="1"/>
    <col min="8" max="8" width="20" style="171" bestFit="1" customWidth="1"/>
    <col min="9" max="9" width="16.625" style="171" bestFit="1" customWidth="1"/>
    <col min="10" max="10" width="17.75" style="171" bestFit="1" customWidth="1"/>
    <col min="11" max="11" width="21.625" style="171" bestFit="1" customWidth="1"/>
    <col min="12" max="12" width="27.25" style="171" bestFit="1" customWidth="1"/>
    <col min="13" max="17" width="9.375" style="170" bestFit="1" customWidth="1"/>
    <col min="18" max="16384" width="9" style="170"/>
  </cols>
  <sheetData>
    <row r="2" spans="2:17" ht="12.75" thickBot="1" x14ac:dyDescent="0.35">
      <c r="B2" s="183" t="s">
        <v>477</v>
      </c>
      <c r="C2" s="183" t="s">
        <v>462</v>
      </c>
      <c r="D2" s="183" t="s">
        <v>463</v>
      </c>
      <c r="E2" s="183" t="s">
        <v>464</v>
      </c>
      <c r="F2" s="183" t="s">
        <v>465</v>
      </c>
      <c r="G2" s="183" t="s">
        <v>466</v>
      </c>
      <c r="H2" s="183" t="s">
        <v>467</v>
      </c>
      <c r="I2" s="183" t="s">
        <v>468</v>
      </c>
      <c r="J2" s="183" t="s">
        <v>469</v>
      </c>
      <c r="K2" s="183" t="s">
        <v>470</v>
      </c>
      <c r="L2" s="183" t="s">
        <v>471</v>
      </c>
      <c r="M2" s="183" t="s">
        <v>472</v>
      </c>
      <c r="N2" s="183" t="s">
        <v>473</v>
      </c>
      <c r="O2" s="183" t="s">
        <v>474</v>
      </c>
      <c r="P2" s="183" t="s">
        <v>475</v>
      </c>
      <c r="Q2" s="183" t="s">
        <v>476</v>
      </c>
    </row>
    <row r="3" spans="2:17" x14ac:dyDescent="0.3">
      <c r="B3" s="174" t="s">
        <v>336</v>
      </c>
      <c r="C3" s="175">
        <v>920063</v>
      </c>
      <c r="D3" s="175">
        <v>920064</v>
      </c>
      <c r="E3" s="175">
        <v>920065</v>
      </c>
      <c r="F3" s="175">
        <v>0</v>
      </c>
      <c r="G3" s="175">
        <v>0</v>
      </c>
      <c r="H3" s="175" t="s">
        <v>372</v>
      </c>
      <c r="I3" s="175" t="s">
        <v>373</v>
      </c>
      <c r="J3" s="175" t="s">
        <v>374</v>
      </c>
      <c r="K3" s="175">
        <v>0</v>
      </c>
      <c r="L3" s="175">
        <v>0</v>
      </c>
      <c r="M3" s="259">
        <v>0.5</v>
      </c>
      <c r="N3" s="259">
        <v>0.25</v>
      </c>
      <c r="O3" s="259">
        <v>0.25</v>
      </c>
      <c r="P3" s="259">
        <v>0</v>
      </c>
      <c r="Q3" s="260">
        <v>0</v>
      </c>
    </row>
    <row r="4" spans="2:17" x14ac:dyDescent="0.3">
      <c r="B4" s="191" t="s">
        <v>337</v>
      </c>
      <c r="C4" s="90">
        <v>920063</v>
      </c>
      <c r="D4" s="90">
        <v>920064</v>
      </c>
      <c r="E4" s="90">
        <v>920065</v>
      </c>
      <c r="F4" s="90">
        <v>0</v>
      </c>
      <c r="G4" s="90">
        <v>0</v>
      </c>
      <c r="H4" s="90" t="s">
        <v>372</v>
      </c>
      <c r="I4" s="90" t="s">
        <v>373</v>
      </c>
      <c r="J4" s="90" t="s">
        <v>374</v>
      </c>
      <c r="K4" s="90">
        <v>0</v>
      </c>
      <c r="L4" s="90">
        <v>0</v>
      </c>
      <c r="M4" s="258">
        <v>0.25</v>
      </c>
      <c r="N4" s="258">
        <v>0.5</v>
      </c>
      <c r="O4" s="258">
        <v>0.25</v>
      </c>
      <c r="P4" s="258">
        <v>0</v>
      </c>
      <c r="Q4" s="261">
        <v>0</v>
      </c>
    </row>
    <row r="5" spans="2:17" x14ac:dyDescent="0.3">
      <c r="B5" s="191" t="s">
        <v>338</v>
      </c>
      <c r="C5" s="90">
        <v>920063</v>
      </c>
      <c r="D5" s="90">
        <v>920064</v>
      </c>
      <c r="E5" s="90">
        <v>920065</v>
      </c>
      <c r="F5" s="90">
        <v>0</v>
      </c>
      <c r="G5" s="90">
        <v>0</v>
      </c>
      <c r="H5" s="90" t="s">
        <v>372</v>
      </c>
      <c r="I5" s="90" t="s">
        <v>373</v>
      </c>
      <c r="J5" s="90" t="s">
        <v>374</v>
      </c>
      <c r="K5" s="90">
        <v>0</v>
      </c>
      <c r="L5" s="90">
        <v>0</v>
      </c>
      <c r="M5" s="258">
        <v>0.25</v>
      </c>
      <c r="N5" s="258">
        <v>0.25</v>
      </c>
      <c r="O5" s="258">
        <v>0.5</v>
      </c>
      <c r="P5" s="258">
        <v>0</v>
      </c>
      <c r="Q5" s="261">
        <v>0</v>
      </c>
    </row>
    <row r="6" spans="2:17" x14ac:dyDescent="0.3">
      <c r="B6" s="191" t="s">
        <v>278</v>
      </c>
      <c r="C6" s="90">
        <v>920063</v>
      </c>
      <c r="D6" s="90">
        <v>920064</v>
      </c>
      <c r="E6" s="90">
        <v>920065</v>
      </c>
      <c r="F6" s="90">
        <v>920066</v>
      </c>
      <c r="G6" s="90">
        <v>0</v>
      </c>
      <c r="H6" s="380" t="s">
        <v>372</v>
      </c>
      <c r="I6" s="380" t="s">
        <v>373</v>
      </c>
      <c r="J6" s="380" t="s">
        <v>374</v>
      </c>
      <c r="K6" s="90" t="s">
        <v>290</v>
      </c>
      <c r="L6" s="90">
        <v>0</v>
      </c>
      <c r="M6" s="258">
        <v>0.1</v>
      </c>
      <c r="N6" s="258">
        <v>0.1</v>
      </c>
      <c r="O6" s="258">
        <v>0.1</v>
      </c>
      <c r="P6" s="258">
        <v>0.7</v>
      </c>
      <c r="Q6" s="261">
        <v>0</v>
      </c>
    </row>
    <row r="7" spans="2:17" ht="12.75" thickBot="1" x14ac:dyDescent="0.35">
      <c r="B7" s="193" t="s">
        <v>186</v>
      </c>
      <c r="C7" s="194">
        <v>920063</v>
      </c>
      <c r="D7" s="194">
        <v>920064</v>
      </c>
      <c r="E7" s="194">
        <v>920065</v>
      </c>
      <c r="F7" s="194">
        <v>920066</v>
      </c>
      <c r="G7" s="194">
        <v>920067</v>
      </c>
      <c r="H7" s="381" t="s">
        <v>372</v>
      </c>
      <c r="I7" s="381" t="s">
        <v>373</v>
      </c>
      <c r="J7" s="381" t="s">
        <v>374</v>
      </c>
      <c r="K7" s="194" t="s">
        <v>290</v>
      </c>
      <c r="L7" s="194" t="s">
        <v>198</v>
      </c>
      <c r="M7" s="262">
        <v>0</v>
      </c>
      <c r="N7" s="262">
        <v>0</v>
      </c>
      <c r="O7" s="262">
        <v>0</v>
      </c>
      <c r="P7" s="262">
        <v>0.5</v>
      </c>
      <c r="Q7" s="263">
        <v>0.5</v>
      </c>
    </row>
    <row r="8" spans="2:17" x14ac:dyDescent="0.3">
      <c r="B8" s="174" t="s">
        <v>339</v>
      </c>
      <c r="C8" s="175">
        <v>920068</v>
      </c>
      <c r="D8" s="175">
        <v>920069</v>
      </c>
      <c r="E8" s="175">
        <v>920070</v>
      </c>
      <c r="F8" s="175">
        <v>0</v>
      </c>
      <c r="G8" s="175">
        <v>0</v>
      </c>
      <c r="H8" s="175" t="s">
        <v>390</v>
      </c>
      <c r="I8" s="175" t="s">
        <v>375</v>
      </c>
      <c r="J8" s="175" t="s">
        <v>376</v>
      </c>
      <c r="K8" s="175">
        <v>0</v>
      </c>
      <c r="L8" s="175">
        <v>0</v>
      </c>
      <c r="M8" s="259">
        <v>0.5</v>
      </c>
      <c r="N8" s="259">
        <v>0.25</v>
      </c>
      <c r="O8" s="259">
        <v>0.25</v>
      </c>
      <c r="P8" s="259">
        <v>0</v>
      </c>
      <c r="Q8" s="260">
        <v>0</v>
      </c>
    </row>
    <row r="9" spans="2:17" x14ac:dyDescent="0.3">
      <c r="B9" s="191" t="s">
        <v>340</v>
      </c>
      <c r="C9" s="90">
        <v>920068</v>
      </c>
      <c r="D9" s="90">
        <v>920069</v>
      </c>
      <c r="E9" s="90">
        <v>920070</v>
      </c>
      <c r="F9" s="90">
        <v>0</v>
      </c>
      <c r="G9" s="90">
        <v>0</v>
      </c>
      <c r="H9" s="90" t="s">
        <v>390</v>
      </c>
      <c r="I9" s="90" t="s">
        <v>375</v>
      </c>
      <c r="J9" s="90" t="s">
        <v>376</v>
      </c>
      <c r="K9" s="90">
        <v>0</v>
      </c>
      <c r="L9" s="90">
        <v>0</v>
      </c>
      <c r="M9" s="258">
        <v>0.25</v>
      </c>
      <c r="N9" s="258">
        <v>0.5</v>
      </c>
      <c r="O9" s="258">
        <v>0.25</v>
      </c>
      <c r="P9" s="258">
        <v>0</v>
      </c>
      <c r="Q9" s="261">
        <v>0</v>
      </c>
    </row>
    <row r="10" spans="2:17" x14ac:dyDescent="0.3">
      <c r="B10" s="191" t="s">
        <v>341</v>
      </c>
      <c r="C10" s="90">
        <v>920068</v>
      </c>
      <c r="D10" s="90">
        <v>920069</v>
      </c>
      <c r="E10" s="90">
        <v>920070</v>
      </c>
      <c r="F10" s="90">
        <v>0</v>
      </c>
      <c r="G10" s="90">
        <v>0</v>
      </c>
      <c r="H10" s="90" t="s">
        <v>390</v>
      </c>
      <c r="I10" s="90" t="s">
        <v>375</v>
      </c>
      <c r="J10" s="90" t="s">
        <v>376</v>
      </c>
      <c r="K10" s="90">
        <v>0</v>
      </c>
      <c r="L10" s="90">
        <v>0</v>
      </c>
      <c r="M10" s="258">
        <v>0.25</v>
      </c>
      <c r="N10" s="258">
        <v>0.25</v>
      </c>
      <c r="O10" s="258">
        <v>0.5</v>
      </c>
      <c r="P10" s="258">
        <v>0</v>
      </c>
      <c r="Q10" s="261">
        <v>0</v>
      </c>
    </row>
    <row r="11" spans="2:17" x14ac:dyDescent="0.3">
      <c r="B11" s="191" t="s">
        <v>279</v>
      </c>
      <c r="C11" s="90">
        <v>920068</v>
      </c>
      <c r="D11" s="90">
        <v>920069</v>
      </c>
      <c r="E11" s="90">
        <v>920070</v>
      </c>
      <c r="F11" s="90">
        <v>920071</v>
      </c>
      <c r="G11" s="90">
        <v>0</v>
      </c>
      <c r="H11" s="380" t="s">
        <v>390</v>
      </c>
      <c r="I11" s="380" t="s">
        <v>375</v>
      </c>
      <c r="J11" s="380" t="s">
        <v>376</v>
      </c>
      <c r="K11" s="90" t="s">
        <v>291</v>
      </c>
      <c r="L11" s="90">
        <v>0</v>
      </c>
      <c r="M11" s="258">
        <v>0.1</v>
      </c>
      <c r="N11" s="258">
        <v>0.1</v>
      </c>
      <c r="O11" s="258">
        <v>0.1</v>
      </c>
      <c r="P11" s="258">
        <v>0.7</v>
      </c>
      <c r="Q11" s="261">
        <v>0</v>
      </c>
    </row>
    <row r="12" spans="2:17" ht="12.75" thickBot="1" x14ac:dyDescent="0.35">
      <c r="B12" s="193" t="s">
        <v>187</v>
      </c>
      <c r="C12" s="194">
        <v>920068</v>
      </c>
      <c r="D12" s="194">
        <v>920069</v>
      </c>
      <c r="E12" s="194">
        <v>920070</v>
      </c>
      <c r="F12" s="194">
        <v>920071</v>
      </c>
      <c r="G12" s="194">
        <v>920072</v>
      </c>
      <c r="H12" s="381" t="s">
        <v>390</v>
      </c>
      <c r="I12" s="381" t="s">
        <v>375</v>
      </c>
      <c r="J12" s="381" t="s">
        <v>376</v>
      </c>
      <c r="K12" s="194" t="s">
        <v>291</v>
      </c>
      <c r="L12" s="194" t="s">
        <v>199</v>
      </c>
      <c r="M12" s="262">
        <v>0</v>
      </c>
      <c r="N12" s="262">
        <v>0</v>
      </c>
      <c r="O12" s="262">
        <v>0</v>
      </c>
      <c r="P12" s="262">
        <v>0.5</v>
      </c>
      <c r="Q12" s="263">
        <v>0.5</v>
      </c>
    </row>
    <row r="13" spans="2:17" x14ac:dyDescent="0.3">
      <c r="B13" s="174" t="s">
        <v>342</v>
      </c>
      <c r="C13" s="175">
        <v>920073</v>
      </c>
      <c r="D13" s="175">
        <v>920074</v>
      </c>
      <c r="E13" s="175">
        <v>920075</v>
      </c>
      <c r="F13" s="175">
        <v>0</v>
      </c>
      <c r="G13" s="175">
        <v>0</v>
      </c>
      <c r="H13" s="175" t="s">
        <v>377</v>
      </c>
      <c r="I13" s="175" t="s">
        <v>378</v>
      </c>
      <c r="J13" s="175" t="s">
        <v>379</v>
      </c>
      <c r="K13" s="175">
        <v>0</v>
      </c>
      <c r="L13" s="175">
        <v>0</v>
      </c>
      <c r="M13" s="259">
        <v>0.5</v>
      </c>
      <c r="N13" s="259">
        <v>0.25</v>
      </c>
      <c r="O13" s="259">
        <v>0.25</v>
      </c>
      <c r="P13" s="259">
        <v>0</v>
      </c>
      <c r="Q13" s="260">
        <v>0</v>
      </c>
    </row>
    <row r="14" spans="2:17" x14ac:dyDescent="0.3">
      <c r="B14" s="191" t="s">
        <v>343</v>
      </c>
      <c r="C14" s="90">
        <v>920073</v>
      </c>
      <c r="D14" s="90">
        <v>920074</v>
      </c>
      <c r="E14" s="90">
        <v>920075</v>
      </c>
      <c r="F14" s="90">
        <v>0</v>
      </c>
      <c r="G14" s="90">
        <v>0</v>
      </c>
      <c r="H14" s="90" t="s">
        <v>377</v>
      </c>
      <c r="I14" s="90" t="s">
        <v>378</v>
      </c>
      <c r="J14" s="90" t="s">
        <v>379</v>
      </c>
      <c r="K14" s="90">
        <v>0</v>
      </c>
      <c r="L14" s="90">
        <v>0</v>
      </c>
      <c r="M14" s="258">
        <v>0.25</v>
      </c>
      <c r="N14" s="258">
        <v>0.5</v>
      </c>
      <c r="O14" s="258">
        <v>0.25</v>
      </c>
      <c r="P14" s="258">
        <v>0</v>
      </c>
      <c r="Q14" s="261">
        <v>0</v>
      </c>
    </row>
    <row r="15" spans="2:17" x14ac:dyDescent="0.3">
      <c r="B15" s="191" t="s">
        <v>344</v>
      </c>
      <c r="C15" s="90">
        <v>920073</v>
      </c>
      <c r="D15" s="90">
        <v>920074</v>
      </c>
      <c r="E15" s="90">
        <v>920075</v>
      </c>
      <c r="F15" s="90">
        <v>0</v>
      </c>
      <c r="G15" s="90">
        <v>0</v>
      </c>
      <c r="H15" s="90" t="s">
        <v>377</v>
      </c>
      <c r="I15" s="90" t="s">
        <v>378</v>
      </c>
      <c r="J15" s="90" t="s">
        <v>379</v>
      </c>
      <c r="K15" s="90">
        <v>0</v>
      </c>
      <c r="L15" s="90">
        <v>0</v>
      </c>
      <c r="M15" s="258">
        <v>0.25</v>
      </c>
      <c r="N15" s="258">
        <v>0.25</v>
      </c>
      <c r="O15" s="258">
        <v>0.5</v>
      </c>
      <c r="P15" s="258">
        <v>0</v>
      </c>
      <c r="Q15" s="261">
        <v>0</v>
      </c>
    </row>
    <row r="16" spans="2:17" x14ac:dyDescent="0.3">
      <c r="B16" s="191" t="s">
        <v>280</v>
      </c>
      <c r="C16" s="90">
        <v>920073</v>
      </c>
      <c r="D16" s="90">
        <v>920074</v>
      </c>
      <c r="E16" s="90">
        <v>920075</v>
      </c>
      <c r="F16" s="90">
        <v>920076</v>
      </c>
      <c r="G16" s="90">
        <v>0</v>
      </c>
      <c r="H16" s="380" t="s">
        <v>377</v>
      </c>
      <c r="I16" s="380" t="s">
        <v>378</v>
      </c>
      <c r="J16" s="380" t="s">
        <v>379</v>
      </c>
      <c r="K16" s="90" t="s">
        <v>292</v>
      </c>
      <c r="L16" s="90">
        <v>0</v>
      </c>
      <c r="M16" s="258">
        <v>0.1</v>
      </c>
      <c r="N16" s="258">
        <v>0.1</v>
      </c>
      <c r="O16" s="258">
        <v>0.1</v>
      </c>
      <c r="P16" s="258">
        <v>0.7</v>
      </c>
      <c r="Q16" s="261">
        <v>0</v>
      </c>
    </row>
    <row r="17" spans="2:17" ht="12.75" thickBot="1" x14ac:dyDescent="0.35">
      <c r="B17" s="193" t="s">
        <v>188</v>
      </c>
      <c r="C17" s="194">
        <v>920073</v>
      </c>
      <c r="D17" s="194">
        <v>920074</v>
      </c>
      <c r="E17" s="194">
        <v>920075</v>
      </c>
      <c r="F17" s="194">
        <v>920076</v>
      </c>
      <c r="G17" s="194">
        <v>920077</v>
      </c>
      <c r="H17" s="381" t="s">
        <v>377</v>
      </c>
      <c r="I17" s="381" t="s">
        <v>378</v>
      </c>
      <c r="J17" s="381" t="s">
        <v>379</v>
      </c>
      <c r="K17" s="194" t="s">
        <v>292</v>
      </c>
      <c r="L17" s="194" t="s">
        <v>200</v>
      </c>
      <c r="M17" s="262">
        <v>0</v>
      </c>
      <c r="N17" s="262">
        <v>0</v>
      </c>
      <c r="O17" s="262">
        <v>0</v>
      </c>
      <c r="P17" s="262">
        <v>0.5</v>
      </c>
      <c r="Q17" s="263">
        <v>0.5</v>
      </c>
    </row>
    <row r="18" spans="2:17" x14ac:dyDescent="0.3">
      <c r="B18" s="174" t="s">
        <v>345</v>
      </c>
      <c r="C18" s="175">
        <v>920078</v>
      </c>
      <c r="D18" s="175">
        <v>920079</v>
      </c>
      <c r="E18" s="175">
        <v>920080</v>
      </c>
      <c r="F18" s="175">
        <v>0</v>
      </c>
      <c r="G18" s="175">
        <v>0</v>
      </c>
      <c r="H18" s="175" t="s">
        <v>391</v>
      </c>
      <c r="I18" s="175" t="s">
        <v>392</v>
      </c>
      <c r="J18" s="175" t="s">
        <v>393</v>
      </c>
      <c r="K18" s="175">
        <v>0</v>
      </c>
      <c r="L18" s="175">
        <v>0</v>
      </c>
      <c r="M18" s="259">
        <v>0.5</v>
      </c>
      <c r="N18" s="259">
        <v>0.25</v>
      </c>
      <c r="O18" s="259">
        <v>0.25</v>
      </c>
      <c r="P18" s="259">
        <v>0</v>
      </c>
      <c r="Q18" s="260">
        <v>0</v>
      </c>
    </row>
    <row r="19" spans="2:17" x14ac:dyDescent="0.3">
      <c r="B19" s="191" t="s">
        <v>346</v>
      </c>
      <c r="C19" s="90">
        <v>920078</v>
      </c>
      <c r="D19" s="90">
        <v>920079</v>
      </c>
      <c r="E19" s="90">
        <v>920080</v>
      </c>
      <c r="F19" s="90">
        <v>0</v>
      </c>
      <c r="G19" s="90">
        <v>0</v>
      </c>
      <c r="H19" s="90" t="s">
        <v>391</v>
      </c>
      <c r="I19" s="90" t="s">
        <v>392</v>
      </c>
      <c r="J19" s="90" t="s">
        <v>393</v>
      </c>
      <c r="K19" s="90">
        <v>0</v>
      </c>
      <c r="L19" s="90">
        <v>0</v>
      </c>
      <c r="M19" s="258">
        <v>0.25</v>
      </c>
      <c r="N19" s="258">
        <v>0.5</v>
      </c>
      <c r="O19" s="258">
        <v>0.25</v>
      </c>
      <c r="P19" s="258">
        <v>0</v>
      </c>
      <c r="Q19" s="261">
        <v>0</v>
      </c>
    </row>
    <row r="20" spans="2:17" x14ac:dyDescent="0.3">
      <c r="B20" s="191" t="s">
        <v>347</v>
      </c>
      <c r="C20" s="90">
        <v>920078</v>
      </c>
      <c r="D20" s="90">
        <v>920079</v>
      </c>
      <c r="E20" s="90">
        <v>920080</v>
      </c>
      <c r="F20" s="90">
        <v>0</v>
      </c>
      <c r="G20" s="90">
        <v>0</v>
      </c>
      <c r="H20" s="90" t="s">
        <v>391</v>
      </c>
      <c r="I20" s="90" t="s">
        <v>392</v>
      </c>
      <c r="J20" s="90" t="s">
        <v>393</v>
      </c>
      <c r="K20" s="90">
        <v>0</v>
      </c>
      <c r="L20" s="90">
        <v>0</v>
      </c>
      <c r="M20" s="258">
        <v>0.25</v>
      </c>
      <c r="N20" s="258">
        <v>0.25</v>
      </c>
      <c r="O20" s="258">
        <v>0.5</v>
      </c>
      <c r="P20" s="258">
        <v>0</v>
      </c>
      <c r="Q20" s="261">
        <v>0</v>
      </c>
    </row>
    <row r="21" spans="2:17" x14ac:dyDescent="0.3">
      <c r="B21" s="191" t="s">
        <v>281</v>
      </c>
      <c r="C21" s="90">
        <v>920078</v>
      </c>
      <c r="D21" s="90">
        <v>920079</v>
      </c>
      <c r="E21" s="90">
        <v>920080</v>
      </c>
      <c r="F21" s="90">
        <v>920081</v>
      </c>
      <c r="G21" s="90">
        <v>0</v>
      </c>
      <c r="H21" s="380" t="s">
        <v>391</v>
      </c>
      <c r="I21" s="380" t="s">
        <v>392</v>
      </c>
      <c r="J21" s="380" t="s">
        <v>393</v>
      </c>
      <c r="K21" s="90" t="s">
        <v>293</v>
      </c>
      <c r="L21" s="90">
        <v>0</v>
      </c>
      <c r="M21" s="258">
        <v>0.1</v>
      </c>
      <c r="N21" s="258">
        <v>0.1</v>
      </c>
      <c r="O21" s="258">
        <v>0.1</v>
      </c>
      <c r="P21" s="258">
        <v>0.7</v>
      </c>
      <c r="Q21" s="261">
        <v>0</v>
      </c>
    </row>
    <row r="22" spans="2:17" ht="12.75" thickBot="1" x14ac:dyDescent="0.35">
      <c r="B22" s="193" t="s">
        <v>189</v>
      </c>
      <c r="C22" s="194">
        <v>920078</v>
      </c>
      <c r="D22" s="194">
        <v>920079</v>
      </c>
      <c r="E22" s="194">
        <v>920080</v>
      </c>
      <c r="F22" s="194">
        <v>920081</v>
      </c>
      <c r="G22" s="194">
        <v>920082</v>
      </c>
      <c r="H22" s="381" t="s">
        <v>391</v>
      </c>
      <c r="I22" s="381" t="s">
        <v>392</v>
      </c>
      <c r="J22" s="381" t="s">
        <v>393</v>
      </c>
      <c r="K22" s="194" t="s">
        <v>293</v>
      </c>
      <c r="L22" s="194" t="s">
        <v>201</v>
      </c>
      <c r="M22" s="262">
        <v>0</v>
      </c>
      <c r="N22" s="262">
        <v>0</v>
      </c>
      <c r="O22" s="262">
        <v>0</v>
      </c>
      <c r="P22" s="262">
        <v>0.5</v>
      </c>
      <c r="Q22" s="263">
        <v>0.5</v>
      </c>
    </row>
    <row r="23" spans="2:17" x14ac:dyDescent="0.3">
      <c r="B23" s="174" t="s">
        <v>348</v>
      </c>
      <c r="C23" s="175">
        <v>920083</v>
      </c>
      <c r="D23" s="175">
        <v>920084</v>
      </c>
      <c r="E23" s="175">
        <v>920085</v>
      </c>
      <c r="F23" s="175">
        <v>0</v>
      </c>
      <c r="G23" s="175">
        <v>0</v>
      </c>
      <c r="H23" s="175" t="s">
        <v>394</v>
      </c>
      <c r="I23" s="175" t="s">
        <v>395</v>
      </c>
      <c r="J23" s="175" t="s">
        <v>396</v>
      </c>
      <c r="K23" s="175">
        <v>0</v>
      </c>
      <c r="L23" s="175">
        <v>0</v>
      </c>
      <c r="M23" s="259">
        <v>0.5</v>
      </c>
      <c r="N23" s="259">
        <v>0.25</v>
      </c>
      <c r="O23" s="259">
        <v>0.25</v>
      </c>
      <c r="P23" s="259">
        <v>0</v>
      </c>
      <c r="Q23" s="260">
        <v>0</v>
      </c>
    </row>
    <row r="24" spans="2:17" x14ac:dyDescent="0.3">
      <c r="B24" s="191" t="s">
        <v>349</v>
      </c>
      <c r="C24" s="90">
        <v>920083</v>
      </c>
      <c r="D24" s="90">
        <v>920084</v>
      </c>
      <c r="E24" s="90">
        <v>920085</v>
      </c>
      <c r="F24" s="90">
        <v>0</v>
      </c>
      <c r="G24" s="90">
        <v>0</v>
      </c>
      <c r="H24" s="90" t="s">
        <v>394</v>
      </c>
      <c r="I24" s="90" t="s">
        <v>395</v>
      </c>
      <c r="J24" s="90" t="s">
        <v>396</v>
      </c>
      <c r="K24" s="90">
        <v>0</v>
      </c>
      <c r="L24" s="90">
        <v>0</v>
      </c>
      <c r="M24" s="258">
        <v>0.25</v>
      </c>
      <c r="N24" s="258">
        <v>0.5</v>
      </c>
      <c r="O24" s="258">
        <v>0.25</v>
      </c>
      <c r="P24" s="258">
        <v>0</v>
      </c>
      <c r="Q24" s="261">
        <v>0</v>
      </c>
    </row>
    <row r="25" spans="2:17" x14ac:dyDescent="0.3">
      <c r="B25" s="191" t="s">
        <v>350</v>
      </c>
      <c r="C25" s="90">
        <v>920083</v>
      </c>
      <c r="D25" s="90">
        <v>920084</v>
      </c>
      <c r="E25" s="90">
        <v>920085</v>
      </c>
      <c r="F25" s="90">
        <v>0</v>
      </c>
      <c r="G25" s="90">
        <v>0</v>
      </c>
      <c r="H25" s="90" t="s">
        <v>394</v>
      </c>
      <c r="I25" s="90" t="s">
        <v>395</v>
      </c>
      <c r="J25" s="90" t="s">
        <v>396</v>
      </c>
      <c r="K25" s="90">
        <v>0</v>
      </c>
      <c r="L25" s="90">
        <v>0</v>
      </c>
      <c r="M25" s="258">
        <v>0.25</v>
      </c>
      <c r="N25" s="258">
        <v>0.25</v>
      </c>
      <c r="O25" s="258">
        <v>0.5</v>
      </c>
      <c r="P25" s="258">
        <v>0</v>
      </c>
      <c r="Q25" s="261">
        <v>0</v>
      </c>
    </row>
    <row r="26" spans="2:17" x14ac:dyDescent="0.3">
      <c r="B26" s="191" t="s">
        <v>282</v>
      </c>
      <c r="C26" s="90">
        <v>920083</v>
      </c>
      <c r="D26" s="90">
        <v>920084</v>
      </c>
      <c r="E26" s="90">
        <v>920085</v>
      </c>
      <c r="F26" s="90">
        <v>920086</v>
      </c>
      <c r="G26" s="90">
        <v>0</v>
      </c>
      <c r="H26" s="380" t="s">
        <v>394</v>
      </c>
      <c r="I26" s="380" t="s">
        <v>395</v>
      </c>
      <c r="J26" s="380" t="s">
        <v>396</v>
      </c>
      <c r="K26" s="90" t="s">
        <v>397</v>
      </c>
      <c r="L26" s="90">
        <v>0</v>
      </c>
      <c r="M26" s="258">
        <v>0.1</v>
      </c>
      <c r="N26" s="258">
        <v>0.1</v>
      </c>
      <c r="O26" s="258">
        <v>0.1</v>
      </c>
      <c r="P26" s="258">
        <v>0.7</v>
      </c>
      <c r="Q26" s="261">
        <v>0</v>
      </c>
    </row>
    <row r="27" spans="2:17" ht="12.75" thickBot="1" x14ac:dyDescent="0.35">
      <c r="B27" s="193" t="s">
        <v>190</v>
      </c>
      <c r="C27" s="194">
        <v>920083</v>
      </c>
      <c r="D27" s="194">
        <v>920084</v>
      </c>
      <c r="E27" s="194">
        <v>920085</v>
      </c>
      <c r="F27" s="194">
        <v>920086</v>
      </c>
      <c r="G27" s="194">
        <v>920087</v>
      </c>
      <c r="H27" s="381" t="s">
        <v>394</v>
      </c>
      <c r="I27" s="381" t="s">
        <v>395</v>
      </c>
      <c r="J27" s="381" t="s">
        <v>396</v>
      </c>
      <c r="K27" s="194" t="s">
        <v>397</v>
      </c>
      <c r="L27" s="194" t="s">
        <v>202</v>
      </c>
      <c r="M27" s="262">
        <v>0</v>
      </c>
      <c r="N27" s="262">
        <v>0</v>
      </c>
      <c r="O27" s="262">
        <v>0</v>
      </c>
      <c r="P27" s="262">
        <v>0.5</v>
      </c>
      <c r="Q27" s="263">
        <v>0.5</v>
      </c>
    </row>
    <row r="28" spans="2:17" x14ac:dyDescent="0.3">
      <c r="B28" s="174" t="s">
        <v>351</v>
      </c>
      <c r="C28" s="175">
        <v>920088</v>
      </c>
      <c r="D28" s="175">
        <v>920089</v>
      </c>
      <c r="E28" s="175">
        <v>920090</v>
      </c>
      <c r="F28" s="175">
        <v>0</v>
      </c>
      <c r="G28" s="175">
        <v>0</v>
      </c>
      <c r="H28" s="175" t="s">
        <v>380</v>
      </c>
      <c r="I28" s="175" t="s">
        <v>381</v>
      </c>
      <c r="J28" s="175" t="s">
        <v>382</v>
      </c>
      <c r="K28" s="175">
        <v>0</v>
      </c>
      <c r="L28" s="175">
        <v>0</v>
      </c>
      <c r="M28" s="259">
        <v>0.5</v>
      </c>
      <c r="N28" s="259">
        <v>0.25</v>
      </c>
      <c r="O28" s="259">
        <v>0.25</v>
      </c>
      <c r="P28" s="259">
        <v>0</v>
      </c>
      <c r="Q28" s="260">
        <v>0</v>
      </c>
    </row>
    <row r="29" spans="2:17" x14ac:dyDescent="0.3">
      <c r="B29" s="191" t="s">
        <v>352</v>
      </c>
      <c r="C29" s="90">
        <v>920088</v>
      </c>
      <c r="D29" s="90">
        <v>920089</v>
      </c>
      <c r="E29" s="90">
        <v>920090</v>
      </c>
      <c r="F29" s="90">
        <v>0</v>
      </c>
      <c r="G29" s="90">
        <v>0</v>
      </c>
      <c r="H29" s="90" t="s">
        <v>380</v>
      </c>
      <c r="I29" s="90" t="s">
        <v>381</v>
      </c>
      <c r="J29" s="90" t="s">
        <v>382</v>
      </c>
      <c r="K29" s="90">
        <v>0</v>
      </c>
      <c r="L29" s="90">
        <v>0</v>
      </c>
      <c r="M29" s="258">
        <v>0.25</v>
      </c>
      <c r="N29" s="258">
        <v>0.5</v>
      </c>
      <c r="O29" s="258">
        <v>0.25</v>
      </c>
      <c r="P29" s="258">
        <v>0</v>
      </c>
      <c r="Q29" s="261">
        <v>0</v>
      </c>
    </row>
    <row r="30" spans="2:17" x14ac:dyDescent="0.3">
      <c r="B30" s="191" t="s">
        <v>353</v>
      </c>
      <c r="C30" s="90">
        <v>920088</v>
      </c>
      <c r="D30" s="90">
        <v>920089</v>
      </c>
      <c r="E30" s="90">
        <v>920090</v>
      </c>
      <c r="F30" s="90">
        <v>0</v>
      </c>
      <c r="G30" s="90">
        <v>0</v>
      </c>
      <c r="H30" s="90" t="s">
        <v>380</v>
      </c>
      <c r="I30" s="90" t="s">
        <v>381</v>
      </c>
      <c r="J30" s="90" t="s">
        <v>382</v>
      </c>
      <c r="K30" s="90">
        <v>0</v>
      </c>
      <c r="L30" s="90">
        <v>0</v>
      </c>
      <c r="M30" s="258">
        <v>0.25</v>
      </c>
      <c r="N30" s="258">
        <v>0.25</v>
      </c>
      <c r="O30" s="258">
        <v>0.5</v>
      </c>
      <c r="P30" s="258">
        <v>0</v>
      </c>
      <c r="Q30" s="261">
        <v>0</v>
      </c>
    </row>
    <row r="31" spans="2:17" x14ac:dyDescent="0.3">
      <c r="B31" s="191" t="s">
        <v>283</v>
      </c>
      <c r="C31" s="90">
        <v>920088</v>
      </c>
      <c r="D31" s="90">
        <v>920089</v>
      </c>
      <c r="E31" s="90">
        <v>920090</v>
      </c>
      <c r="F31" s="90">
        <v>920091</v>
      </c>
      <c r="G31" s="90">
        <v>0</v>
      </c>
      <c r="H31" s="380" t="s">
        <v>380</v>
      </c>
      <c r="I31" s="380" t="s">
        <v>381</v>
      </c>
      <c r="J31" s="380" t="s">
        <v>382</v>
      </c>
      <c r="K31" s="90" t="s">
        <v>383</v>
      </c>
      <c r="L31" s="90">
        <v>0</v>
      </c>
      <c r="M31" s="258">
        <v>0.1</v>
      </c>
      <c r="N31" s="258">
        <v>0.1</v>
      </c>
      <c r="O31" s="258">
        <v>0.1</v>
      </c>
      <c r="P31" s="258">
        <v>0.7</v>
      </c>
      <c r="Q31" s="261">
        <v>0</v>
      </c>
    </row>
    <row r="32" spans="2:17" ht="12.75" thickBot="1" x14ac:dyDescent="0.35">
      <c r="B32" s="193" t="s">
        <v>191</v>
      </c>
      <c r="C32" s="194">
        <v>920088</v>
      </c>
      <c r="D32" s="194">
        <v>920089</v>
      </c>
      <c r="E32" s="194">
        <v>920090</v>
      </c>
      <c r="F32" s="194">
        <v>920091</v>
      </c>
      <c r="G32" s="194">
        <v>920092</v>
      </c>
      <c r="H32" s="381" t="s">
        <v>380</v>
      </c>
      <c r="I32" s="381" t="s">
        <v>381</v>
      </c>
      <c r="J32" s="381" t="s">
        <v>382</v>
      </c>
      <c r="K32" s="194" t="s">
        <v>383</v>
      </c>
      <c r="L32" s="194" t="s">
        <v>203</v>
      </c>
      <c r="M32" s="262">
        <v>0</v>
      </c>
      <c r="N32" s="262">
        <v>0</v>
      </c>
      <c r="O32" s="262">
        <v>0</v>
      </c>
      <c r="P32" s="262">
        <v>0.5</v>
      </c>
      <c r="Q32" s="263">
        <v>0.5</v>
      </c>
    </row>
    <row r="33" spans="2:17" x14ac:dyDescent="0.3">
      <c r="B33" s="174" t="s">
        <v>354</v>
      </c>
      <c r="C33" s="175">
        <v>920093</v>
      </c>
      <c r="D33" s="175">
        <v>920094</v>
      </c>
      <c r="E33" s="175">
        <v>920095</v>
      </c>
      <c r="F33" s="175">
        <v>0</v>
      </c>
      <c r="G33" s="175">
        <v>0</v>
      </c>
      <c r="H33" s="175" t="s">
        <v>384</v>
      </c>
      <c r="I33" s="175" t="s">
        <v>385</v>
      </c>
      <c r="J33" s="175" t="s">
        <v>386</v>
      </c>
      <c r="K33" s="175">
        <v>0</v>
      </c>
      <c r="L33" s="175">
        <v>0</v>
      </c>
      <c r="M33" s="259">
        <v>0.5</v>
      </c>
      <c r="N33" s="259">
        <v>0.25</v>
      </c>
      <c r="O33" s="259">
        <v>0.25</v>
      </c>
      <c r="P33" s="259">
        <v>0</v>
      </c>
      <c r="Q33" s="260">
        <v>0</v>
      </c>
    </row>
    <row r="34" spans="2:17" x14ac:dyDescent="0.3">
      <c r="B34" s="191" t="s">
        <v>355</v>
      </c>
      <c r="C34" s="90">
        <v>920093</v>
      </c>
      <c r="D34" s="90">
        <v>920094</v>
      </c>
      <c r="E34" s="90">
        <v>920095</v>
      </c>
      <c r="F34" s="90">
        <v>0</v>
      </c>
      <c r="G34" s="90">
        <v>0</v>
      </c>
      <c r="H34" s="90" t="s">
        <v>384</v>
      </c>
      <c r="I34" s="90" t="s">
        <v>385</v>
      </c>
      <c r="J34" s="90" t="s">
        <v>386</v>
      </c>
      <c r="K34" s="90">
        <v>0</v>
      </c>
      <c r="L34" s="90">
        <v>0</v>
      </c>
      <c r="M34" s="258">
        <v>0.25</v>
      </c>
      <c r="N34" s="258">
        <v>0.5</v>
      </c>
      <c r="O34" s="258">
        <v>0.25</v>
      </c>
      <c r="P34" s="258">
        <v>0</v>
      </c>
      <c r="Q34" s="261">
        <v>0</v>
      </c>
    </row>
    <row r="35" spans="2:17" x14ac:dyDescent="0.3">
      <c r="B35" s="191" t="s">
        <v>356</v>
      </c>
      <c r="C35" s="90">
        <v>920093</v>
      </c>
      <c r="D35" s="90">
        <v>920094</v>
      </c>
      <c r="E35" s="90">
        <v>920095</v>
      </c>
      <c r="F35" s="90">
        <v>0</v>
      </c>
      <c r="G35" s="90">
        <v>0</v>
      </c>
      <c r="H35" s="90" t="s">
        <v>384</v>
      </c>
      <c r="I35" s="90" t="s">
        <v>385</v>
      </c>
      <c r="J35" s="90" t="s">
        <v>386</v>
      </c>
      <c r="K35" s="90">
        <v>0</v>
      </c>
      <c r="L35" s="90">
        <v>0</v>
      </c>
      <c r="M35" s="258">
        <v>0.25</v>
      </c>
      <c r="N35" s="258">
        <v>0.25</v>
      </c>
      <c r="O35" s="258">
        <v>0.5</v>
      </c>
      <c r="P35" s="258">
        <v>0</v>
      </c>
      <c r="Q35" s="261">
        <v>0</v>
      </c>
    </row>
    <row r="36" spans="2:17" x14ac:dyDescent="0.3">
      <c r="B36" s="191" t="s">
        <v>284</v>
      </c>
      <c r="C36" s="90">
        <v>920093</v>
      </c>
      <c r="D36" s="90">
        <v>920094</v>
      </c>
      <c r="E36" s="90">
        <v>920095</v>
      </c>
      <c r="F36" s="90">
        <v>920096</v>
      </c>
      <c r="G36" s="90">
        <v>0</v>
      </c>
      <c r="H36" s="380" t="s">
        <v>384</v>
      </c>
      <c r="I36" s="380" t="s">
        <v>385</v>
      </c>
      <c r="J36" s="380" t="s">
        <v>386</v>
      </c>
      <c r="K36" s="90" t="s">
        <v>296</v>
      </c>
      <c r="L36" s="90">
        <v>0</v>
      </c>
      <c r="M36" s="258">
        <v>0.1</v>
      </c>
      <c r="N36" s="258">
        <v>0.1</v>
      </c>
      <c r="O36" s="258">
        <v>0.1</v>
      </c>
      <c r="P36" s="258">
        <v>0.7</v>
      </c>
      <c r="Q36" s="261">
        <v>0</v>
      </c>
    </row>
    <row r="37" spans="2:17" ht="12.75" thickBot="1" x14ac:dyDescent="0.35">
      <c r="B37" s="193" t="s">
        <v>192</v>
      </c>
      <c r="C37" s="194">
        <v>920093</v>
      </c>
      <c r="D37" s="194">
        <v>920094</v>
      </c>
      <c r="E37" s="194">
        <v>920095</v>
      </c>
      <c r="F37" s="194">
        <v>920096</v>
      </c>
      <c r="G37" s="194">
        <v>920097</v>
      </c>
      <c r="H37" s="381" t="s">
        <v>384</v>
      </c>
      <c r="I37" s="381" t="s">
        <v>385</v>
      </c>
      <c r="J37" s="381" t="s">
        <v>386</v>
      </c>
      <c r="K37" s="194" t="s">
        <v>296</v>
      </c>
      <c r="L37" s="194" t="s">
        <v>204</v>
      </c>
      <c r="M37" s="262">
        <v>0</v>
      </c>
      <c r="N37" s="262">
        <v>0</v>
      </c>
      <c r="O37" s="262">
        <v>0</v>
      </c>
      <c r="P37" s="262">
        <v>0.5</v>
      </c>
      <c r="Q37" s="263">
        <v>0.5</v>
      </c>
    </row>
    <row r="38" spans="2:17" x14ac:dyDescent="0.3">
      <c r="B38" s="174" t="s">
        <v>357</v>
      </c>
      <c r="C38" s="175">
        <v>920098</v>
      </c>
      <c r="D38" s="175">
        <v>920099</v>
      </c>
      <c r="E38" s="175">
        <v>920100</v>
      </c>
      <c r="F38" s="175">
        <v>0</v>
      </c>
      <c r="G38" s="175">
        <v>0</v>
      </c>
      <c r="H38" s="175" t="s">
        <v>398</v>
      </c>
      <c r="I38" s="175" t="s">
        <v>399</v>
      </c>
      <c r="J38" s="175" t="s">
        <v>400</v>
      </c>
      <c r="K38" s="175">
        <v>0</v>
      </c>
      <c r="L38" s="175">
        <v>0</v>
      </c>
      <c r="M38" s="259">
        <v>0.5</v>
      </c>
      <c r="N38" s="259">
        <v>0.25</v>
      </c>
      <c r="O38" s="259">
        <v>0.25</v>
      </c>
      <c r="P38" s="259">
        <v>0</v>
      </c>
      <c r="Q38" s="260">
        <v>0</v>
      </c>
    </row>
    <row r="39" spans="2:17" x14ac:dyDescent="0.3">
      <c r="B39" s="191" t="s">
        <v>358</v>
      </c>
      <c r="C39" s="90">
        <v>920098</v>
      </c>
      <c r="D39" s="90">
        <v>920099</v>
      </c>
      <c r="E39" s="90">
        <v>920100</v>
      </c>
      <c r="F39" s="90">
        <v>0</v>
      </c>
      <c r="G39" s="90">
        <v>0</v>
      </c>
      <c r="H39" s="90" t="s">
        <v>398</v>
      </c>
      <c r="I39" s="90" t="s">
        <v>399</v>
      </c>
      <c r="J39" s="90" t="s">
        <v>400</v>
      </c>
      <c r="K39" s="90">
        <v>0</v>
      </c>
      <c r="L39" s="90">
        <v>0</v>
      </c>
      <c r="M39" s="258">
        <v>0.25</v>
      </c>
      <c r="N39" s="258">
        <v>0.5</v>
      </c>
      <c r="O39" s="258">
        <v>0.25</v>
      </c>
      <c r="P39" s="258">
        <v>0</v>
      </c>
      <c r="Q39" s="261">
        <v>0</v>
      </c>
    </row>
    <row r="40" spans="2:17" x14ac:dyDescent="0.3">
      <c r="B40" s="191" t="s">
        <v>359</v>
      </c>
      <c r="C40" s="90">
        <v>920098</v>
      </c>
      <c r="D40" s="90">
        <v>920099</v>
      </c>
      <c r="E40" s="90">
        <v>920100</v>
      </c>
      <c r="F40" s="90">
        <v>0</v>
      </c>
      <c r="G40" s="90">
        <v>0</v>
      </c>
      <c r="H40" s="90" t="s">
        <v>398</v>
      </c>
      <c r="I40" s="90" t="s">
        <v>399</v>
      </c>
      <c r="J40" s="90" t="s">
        <v>400</v>
      </c>
      <c r="K40" s="90">
        <v>0</v>
      </c>
      <c r="L40" s="90">
        <v>0</v>
      </c>
      <c r="M40" s="258">
        <v>0.25</v>
      </c>
      <c r="N40" s="258">
        <v>0.25</v>
      </c>
      <c r="O40" s="258">
        <v>0.5</v>
      </c>
      <c r="P40" s="258">
        <v>0</v>
      </c>
      <c r="Q40" s="261">
        <v>0</v>
      </c>
    </row>
    <row r="41" spans="2:17" x14ac:dyDescent="0.3">
      <c r="B41" s="191" t="s">
        <v>285</v>
      </c>
      <c r="C41" s="90">
        <v>920098</v>
      </c>
      <c r="D41" s="90">
        <v>920099</v>
      </c>
      <c r="E41" s="90">
        <v>920100</v>
      </c>
      <c r="F41" s="90">
        <v>920101</v>
      </c>
      <c r="G41" s="90">
        <v>0</v>
      </c>
      <c r="H41" s="380" t="s">
        <v>398</v>
      </c>
      <c r="I41" s="380" t="s">
        <v>399</v>
      </c>
      <c r="J41" s="380" t="s">
        <v>400</v>
      </c>
      <c r="K41" s="90" t="s">
        <v>401</v>
      </c>
      <c r="L41" s="90">
        <v>0</v>
      </c>
      <c r="M41" s="258">
        <v>0.1</v>
      </c>
      <c r="N41" s="258">
        <v>0.1</v>
      </c>
      <c r="O41" s="258">
        <v>0.1</v>
      </c>
      <c r="P41" s="258">
        <v>0.7</v>
      </c>
      <c r="Q41" s="261">
        <v>0</v>
      </c>
    </row>
    <row r="42" spans="2:17" ht="12.75" thickBot="1" x14ac:dyDescent="0.35">
      <c r="B42" s="193" t="s">
        <v>193</v>
      </c>
      <c r="C42" s="194">
        <v>920098</v>
      </c>
      <c r="D42" s="194">
        <v>920099</v>
      </c>
      <c r="E42" s="194">
        <v>920100</v>
      </c>
      <c r="F42" s="194">
        <v>920101</v>
      </c>
      <c r="G42" s="194">
        <v>920102</v>
      </c>
      <c r="H42" s="381" t="s">
        <v>398</v>
      </c>
      <c r="I42" s="381" t="s">
        <v>399</v>
      </c>
      <c r="J42" s="381" t="s">
        <v>400</v>
      </c>
      <c r="K42" s="194" t="s">
        <v>401</v>
      </c>
      <c r="L42" s="194" t="s">
        <v>205</v>
      </c>
      <c r="M42" s="262">
        <v>0</v>
      </c>
      <c r="N42" s="262">
        <v>0</v>
      </c>
      <c r="O42" s="262">
        <v>0</v>
      </c>
      <c r="P42" s="262">
        <v>0.5</v>
      </c>
      <c r="Q42" s="263">
        <v>0.5</v>
      </c>
    </row>
    <row r="43" spans="2:17" x14ac:dyDescent="0.3">
      <c r="B43" s="174" t="s">
        <v>360</v>
      </c>
      <c r="C43" s="175">
        <v>920103</v>
      </c>
      <c r="D43" s="175">
        <v>920104</v>
      </c>
      <c r="E43" s="175">
        <v>920105</v>
      </c>
      <c r="F43" s="175">
        <v>0</v>
      </c>
      <c r="G43" s="175">
        <v>0</v>
      </c>
      <c r="H43" s="175" t="s">
        <v>402</v>
      </c>
      <c r="I43" s="175" t="s">
        <v>403</v>
      </c>
      <c r="J43" s="175" t="s">
        <v>404</v>
      </c>
      <c r="K43" s="175">
        <v>0</v>
      </c>
      <c r="L43" s="175">
        <v>0</v>
      </c>
      <c r="M43" s="259">
        <v>0.5</v>
      </c>
      <c r="N43" s="259">
        <v>0.25</v>
      </c>
      <c r="O43" s="259">
        <v>0.25</v>
      </c>
      <c r="P43" s="259">
        <v>0</v>
      </c>
      <c r="Q43" s="260">
        <v>0</v>
      </c>
    </row>
    <row r="44" spans="2:17" x14ac:dyDescent="0.3">
      <c r="B44" s="191" t="s">
        <v>361</v>
      </c>
      <c r="C44" s="90">
        <v>920103</v>
      </c>
      <c r="D44" s="90">
        <v>920104</v>
      </c>
      <c r="E44" s="90">
        <v>920105</v>
      </c>
      <c r="F44" s="90">
        <v>0</v>
      </c>
      <c r="G44" s="90">
        <v>0</v>
      </c>
      <c r="H44" s="90" t="s">
        <v>402</v>
      </c>
      <c r="I44" s="90" t="s">
        <v>403</v>
      </c>
      <c r="J44" s="90" t="s">
        <v>404</v>
      </c>
      <c r="K44" s="90">
        <v>0</v>
      </c>
      <c r="L44" s="90">
        <v>0</v>
      </c>
      <c r="M44" s="258">
        <v>0.25</v>
      </c>
      <c r="N44" s="258">
        <v>0.5</v>
      </c>
      <c r="O44" s="258">
        <v>0.25</v>
      </c>
      <c r="P44" s="258">
        <v>0</v>
      </c>
      <c r="Q44" s="261">
        <v>0</v>
      </c>
    </row>
    <row r="45" spans="2:17" x14ac:dyDescent="0.3">
      <c r="B45" s="191" t="s">
        <v>362</v>
      </c>
      <c r="C45" s="90">
        <v>920103</v>
      </c>
      <c r="D45" s="90">
        <v>920104</v>
      </c>
      <c r="E45" s="90">
        <v>920105</v>
      </c>
      <c r="F45" s="90">
        <v>0</v>
      </c>
      <c r="G45" s="90">
        <v>0</v>
      </c>
      <c r="H45" s="90" t="s">
        <v>402</v>
      </c>
      <c r="I45" s="90" t="s">
        <v>403</v>
      </c>
      <c r="J45" s="90" t="s">
        <v>404</v>
      </c>
      <c r="K45" s="90">
        <v>0</v>
      </c>
      <c r="L45" s="90">
        <v>0</v>
      </c>
      <c r="M45" s="258">
        <v>0.25</v>
      </c>
      <c r="N45" s="258">
        <v>0.25</v>
      </c>
      <c r="O45" s="258">
        <v>0.5</v>
      </c>
      <c r="P45" s="258">
        <v>0</v>
      </c>
      <c r="Q45" s="261">
        <v>0</v>
      </c>
    </row>
    <row r="46" spans="2:17" x14ac:dyDescent="0.3">
      <c r="B46" s="191" t="s">
        <v>286</v>
      </c>
      <c r="C46" s="90">
        <v>920103</v>
      </c>
      <c r="D46" s="90">
        <v>920104</v>
      </c>
      <c r="E46" s="90">
        <v>920105</v>
      </c>
      <c r="F46" s="90">
        <v>920106</v>
      </c>
      <c r="G46" s="90">
        <v>0</v>
      </c>
      <c r="H46" s="380" t="s">
        <v>402</v>
      </c>
      <c r="I46" s="380" t="s">
        <v>403</v>
      </c>
      <c r="J46" s="380" t="s">
        <v>404</v>
      </c>
      <c r="K46" s="90" t="s">
        <v>298</v>
      </c>
      <c r="L46" s="90">
        <v>0</v>
      </c>
      <c r="M46" s="258">
        <v>0.1</v>
      </c>
      <c r="N46" s="258">
        <v>0.1</v>
      </c>
      <c r="O46" s="258">
        <v>0.1</v>
      </c>
      <c r="P46" s="258">
        <v>0.7</v>
      </c>
      <c r="Q46" s="261">
        <v>0</v>
      </c>
    </row>
    <row r="47" spans="2:17" ht="12.75" thickBot="1" x14ac:dyDescent="0.35">
      <c r="B47" s="193" t="s">
        <v>194</v>
      </c>
      <c r="C47" s="194">
        <v>920103</v>
      </c>
      <c r="D47" s="194">
        <v>920104</v>
      </c>
      <c r="E47" s="194">
        <v>920105</v>
      </c>
      <c r="F47" s="194">
        <v>920106</v>
      </c>
      <c r="G47" s="194">
        <v>920107</v>
      </c>
      <c r="H47" s="381" t="s">
        <v>402</v>
      </c>
      <c r="I47" s="381" t="s">
        <v>403</v>
      </c>
      <c r="J47" s="381" t="s">
        <v>404</v>
      </c>
      <c r="K47" s="194" t="s">
        <v>298</v>
      </c>
      <c r="L47" s="194" t="s">
        <v>206</v>
      </c>
      <c r="M47" s="262">
        <v>0</v>
      </c>
      <c r="N47" s="262">
        <v>0</v>
      </c>
      <c r="O47" s="262">
        <v>0</v>
      </c>
      <c r="P47" s="262">
        <v>0.5</v>
      </c>
      <c r="Q47" s="263">
        <v>0.5</v>
      </c>
    </row>
    <row r="48" spans="2:17" x14ac:dyDescent="0.3">
      <c r="B48" s="174" t="s">
        <v>363</v>
      </c>
      <c r="C48" s="175">
        <v>920108</v>
      </c>
      <c r="D48" s="175">
        <v>920109</v>
      </c>
      <c r="E48" s="175">
        <v>920110</v>
      </c>
      <c r="F48" s="175">
        <v>0</v>
      </c>
      <c r="G48" s="175">
        <v>0</v>
      </c>
      <c r="H48" s="175" t="s">
        <v>405</v>
      </c>
      <c r="I48" s="175" t="s">
        <v>406</v>
      </c>
      <c r="J48" s="175" t="s">
        <v>407</v>
      </c>
      <c r="K48" s="175">
        <v>0</v>
      </c>
      <c r="L48" s="175">
        <v>0</v>
      </c>
      <c r="M48" s="259">
        <v>0.5</v>
      </c>
      <c r="N48" s="259">
        <v>0.25</v>
      </c>
      <c r="O48" s="259">
        <v>0.25</v>
      </c>
      <c r="P48" s="259">
        <v>0</v>
      </c>
      <c r="Q48" s="260">
        <v>0</v>
      </c>
    </row>
    <row r="49" spans="2:17" x14ac:dyDescent="0.3">
      <c r="B49" s="191" t="s">
        <v>364</v>
      </c>
      <c r="C49" s="90">
        <v>920108</v>
      </c>
      <c r="D49" s="90">
        <v>920109</v>
      </c>
      <c r="E49" s="90">
        <v>920110</v>
      </c>
      <c r="F49" s="90">
        <v>0</v>
      </c>
      <c r="G49" s="90">
        <v>0</v>
      </c>
      <c r="H49" s="90" t="s">
        <v>405</v>
      </c>
      <c r="I49" s="90" t="s">
        <v>406</v>
      </c>
      <c r="J49" s="90" t="s">
        <v>407</v>
      </c>
      <c r="K49" s="90">
        <v>0</v>
      </c>
      <c r="L49" s="90">
        <v>0</v>
      </c>
      <c r="M49" s="258">
        <v>0.25</v>
      </c>
      <c r="N49" s="258">
        <v>0.5</v>
      </c>
      <c r="O49" s="258">
        <v>0.25</v>
      </c>
      <c r="P49" s="258">
        <v>0</v>
      </c>
      <c r="Q49" s="261">
        <v>0</v>
      </c>
    </row>
    <row r="50" spans="2:17" x14ac:dyDescent="0.3">
      <c r="B50" s="191" t="s">
        <v>365</v>
      </c>
      <c r="C50" s="90">
        <v>920108</v>
      </c>
      <c r="D50" s="90">
        <v>920109</v>
      </c>
      <c r="E50" s="90">
        <v>920110</v>
      </c>
      <c r="F50" s="90">
        <v>0</v>
      </c>
      <c r="G50" s="90">
        <v>0</v>
      </c>
      <c r="H50" s="90" t="s">
        <v>405</v>
      </c>
      <c r="I50" s="90" t="s">
        <v>406</v>
      </c>
      <c r="J50" s="90" t="s">
        <v>407</v>
      </c>
      <c r="K50" s="90">
        <v>0</v>
      </c>
      <c r="L50" s="90">
        <v>0</v>
      </c>
      <c r="M50" s="258">
        <v>0.25</v>
      </c>
      <c r="N50" s="258">
        <v>0.25</v>
      </c>
      <c r="O50" s="258">
        <v>0.5</v>
      </c>
      <c r="P50" s="258">
        <v>0</v>
      </c>
      <c r="Q50" s="261">
        <v>0</v>
      </c>
    </row>
    <row r="51" spans="2:17" x14ac:dyDescent="0.3">
      <c r="B51" s="191" t="s">
        <v>287</v>
      </c>
      <c r="C51" s="90">
        <v>920108</v>
      </c>
      <c r="D51" s="90">
        <v>920109</v>
      </c>
      <c r="E51" s="90">
        <v>920110</v>
      </c>
      <c r="F51" s="90">
        <v>920111</v>
      </c>
      <c r="G51" s="90">
        <v>0</v>
      </c>
      <c r="H51" s="380" t="s">
        <v>405</v>
      </c>
      <c r="I51" s="380" t="s">
        <v>406</v>
      </c>
      <c r="J51" s="380" t="s">
        <v>407</v>
      </c>
      <c r="K51" s="90" t="s">
        <v>299</v>
      </c>
      <c r="L51" s="90">
        <v>0</v>
      </c>
      <c r="M51" s="258">
        <v>0.1</v>
      </c>
      <c r="N51" s="258">
        <v>0.1</v>
      </c>
      <c r="O51" s="258">
        <v>0.1</v>
      </c>
      <c r="P51" s="258">
        <v>0.7</v>
      </c>
      <c r="Q51" s="261">
        <v>0</v>
      </c>
    </row>
    <row r="52" spans="2:17" ht="12.75" thickBot="1" x14ac:dyDescent="0.35">
      <c r="B52" s="193" t="s">
        <v>195</v>
      </c>
      <c r="C52" s="194">
        <v>920108</v>
      </c>
      <c r="D52" s="194">
        <v>920109</v>
      </c>
      <c r="E52" s="194">
        <v>920110</v>
      </c>
      <c r="F52" s="194">
        <v>920111</v>
      </c>
      <c r="G52" s="194">
        <v>920112</v>
      </c>
      <c r="H52" s="381" t="s">
        <v>405</v>
      </c>
      <c r="I52" s="381" t="s">
        <v>406</v>
      </c>
      <c r="J52" s="381" t="s">
        <v>407</v>
      </c>
      <c r="K52" s="194" t="s">
        <v>299</v>
      </c>
      <c r="L52" s="194" t="s">
        <v>207</v>
      </c>
      <c r="M52" s="262">
        <v>0</v>
      </c>
      <c r="N52" s="262">
        <v>0</v>
      </c>
      <c r="O52" s="262">
        <v>0</v>
      </c>
      <c r="P52" s="262">
        <v>0.5</v>
      </c>
      <c r="Q52" s="263">
        <v>0.5</v>
      </c>
    </row>
    <row r="53" spans="2:17" x14ac:dyDescent="0.3">
      <c r="B53" s="174" t="s">
        <v>366</v>
      </c>
      <c r="C53" s="175">
        <v>920113</v>
      </c>
      <c r="D53" s="175">
        <v>920114</v>
      </c>
      <c r="E53" s="175">
        <v>920115</v>
      </c>
      <c r="F53" s="175">
        <v>0</v>
      </c>
      <c r="G53" s="175">
        <v>0</v>
      </c>
      <c r="H53" s="175" t="s">
        <v>408</v>
      </c>
      <c r="I53" s="175" t="s">
        <v>409</v>
      </c>
      <c r="J53" s="175" t="s">
        <v>410</v>
      </c>
      <c r="K53" s="175">
        <v>0</v>
      </c>
      <c r="L53" s="175">
        <v>0</v>
      </c>
      <c r="M53" s="259">
        <v>0.5</v>
      </c>
      <c r="N53" s="259">
        <v>0.25</v>
      </c>
      <c r="O53" s="259">
        <v>0.25</v>
      </c>
      <c r="P53" s="259">
        <v>0</v>
      </c>
      <c r="Q53" s="260">
        <v>0</v>
      </c>
    </row>
    <row r="54" spans="2:17" x14ac:dyDescent="0.3">
      <c r="B54" s="191" t="s">
        <v>367</v>
      </c>
      <c r="C54" s="90">
        <v>920113</v>
      </c>
      <c r="D54" s="90">
        <v>920114</v>
      </c>
      <c r="E54" s="90">
        <v>920115</v>
      </c>
      <c r="F54" s="90">
        <v>0</v>
      </c>
      <c r="G54" s="90">
        <v>0</v>
      </c>
      <c r="H54" s="90" t="s">
        <v>408</v>
      </c>
      <c r="I54" s="90" t="s">
        <v>409</v>
      </c>
      <c r="J54" s="90" t="s">
        <v>410</v>
      </c>
      <c r="K54" s="90">
        <v>0</v>
      </c>
      <c r="L54" s="90">
        <v>0</v>
      </c>
      <c r="M54" s="258">
        <v>0.25</v>
      </c>
      <c r="N54" s="258">
        <v>0.5</v>
      </c>
      <c r="O54" s="258">
        <v>0.25</v>
      </c>
      <c r="P54" s="258">
        <v>0</v>
      </c>
      <c r="Q54" s="261">
        <v>0</v>
      </c>
    </row>
    <row r="55" spans="2:17" x14ac:dyDescent="0.3">
      <c r="B55" s="191" t="s">
        <v>368</v>
      </c>
      <c r="C55" s="90">
        <v>920113</v>
      </c>
      <c r="D55" s="90">
        <v>920114</v>
      </c>
      <c r="E55" s="90">
        <v>920115</v>
      </c>
      <c r="F55" s="90">
        <v>0</v>
      </c>
      <c r="G55" s="90">
        <v>0</v>
      </c>
      <c r="H55" s="90" t="s">
        <v>408</v>
      </c>
      <c r="I55" s="90" t="s">
        <v>409</v>
      </c>
      <c r="J55" s="90" t="s">
        <v>410</v>
      </c>
      <c r="K55" s="90">
        <v>0</v>
      </c>
      <c r="L55" s="90">
        <v>0</v>
      </c>
      <c r="M55" s="258">
        <v>0.25</v>
      </c>
      <c r="N55" s="258">
        <v>0.25</v>
      </c>
      <c r="O55" s="258">
        <v>0.5</v>
      </c>
      <c r="P55" s="258">
        <v>0</v>
      </c>
      <c r="Q55" s="261">
        <v>0</v>
      </c>
    </row>
    <row r="56" spans="2:17" x14ac:dyDescent="0.3">
      <c r="B56" s="191" t="s">
        <v>288</v>
      </c>
      <c r="C56" s="90">
        <v>920113</v>
      </c>
      <c r="D56" s="90">
        <v>920114</v>
      </c>
      <c r="E56" s="90">
        <v>920115</v>
      </c>
      <c r="F56" s="90">
        <v>920116</v>
      </c>
      <c r="G56" s="90">
        <v>0</v>
      </c>
      <c r="H56" s="380" t="s">
        <v>408</v>
      </c>
      <c r="I56" s="380" t="s">
        <v>409</v>
      </c>
      <c r="J56" s="380" t="s">
        <v>410</v>
      </c>
      <c r="K56" s="90" t="s">
        <v>300</v>
      </c>
      <c r="L56" s="90">
        <v>0</v>
      </c>
      <c r="M56" s="258">
        <v>0.1</v>
      </c>
      <c r="N56" s="258">
        <v>0.1</v>
      </c>
      <c r="O56" s="258">
        <v>0.1</v>
      </c>
      <c r="P56" s="258">
        <v>0.7</v>
      </c>
      <c r="Q56" s="261">
        <v>0</v>
      </c>
    </row>
    <row r="57" spans="2:17" ht="12.75" thickBot="1" x14ac:dyDescent="0.35">
      <c r="B57" s="193" t="s">
        <v>196</v>
      </c>
      <c r="C57" s="194">
        <v>920113</v>
      </c>
      <c r="D57" s="194">
        <v>920114</v>
      </c>
      <c r="E57" s="194">
        <v>920115</v>
      </c>
      <c r="F57" s="194">
        <v>920116</v>
      </c>
      <c r="G57" s="194">
        <v>920117</v>
      </c>
      <c r="H57" s="381" t="s">
        <v>408</v>
      </c>
      <c r="I57" s="381" t="s">
        <v>409</v>
      </c>
      <c r="J57" s="381" t="s">
        <v>410</v>
      </c>
      <c r="K57" s="194" t="s">
        <v>300</v>
      </c>
      <c r="L57" s="194" t="s">
        <v>208</v>
      </c>
      <c r="M57" s="262">
        <v>0</v>
      </c>
      <c r="N57" s="262">
        <v>0</v>
      </c>
      <c r="O57" s="262">
        <v>0</v>
      </c>
      <c r="P57" s="262">
        <v>0.5</v>
      </c>
      <c r="Q57" s="263">
        <v>0.5</v>
      </c>
    </row>
    <row r="58" spans="2:17" x14ac:dyDescent="0.3">
      <c r="B58" s="174" t="s">
        <v>369</v>
      </c>
      <c r="C58" s="175">
        <v>920118</v>
      </c>
      <c r="D58" s="175">
        <v>920119</v>
      </c>
      <c r="E58" s="175">
        <v>920120</v>
      </c>
      <c r="F58" s="175">
        <v>0</v>
      </c>
      <c r="G58" s="175">
        <v>0</v>
      </c>
      <c r="H58" s="175" t="s">
        <v>387</v>
      </c>
      <c r="I58" s="175" t="s">
        <v>388</v>
      </c>
      <c r="J58" s="175" t="s">
        <v>389</v>
      </c>
      <c r="K58" s="175">
        <v>0</v>
      </c>
      <c r="L58" s="175">
        <v>0</v>
      </c>
      <c r="M58" s="259">
        <v>0.5</v>
      </c>
      <c r="N58" s="259">
        <v>0.25</v>
      </c>
      <c r="O58" s="259">
        <v>0.25</v>
      </c>
      <c r="P58" s="259">
        <v>0</v>
      </c>
      <c r="Q58" s="260">
        <v>0</v>
      </c>
    </row>
    <row r="59" spans="2:17" x14ac:dyDescent="0.3">
      <c r="B59" s="191" t="s">
        <v>370</v>
      </c>
      <c r="C59" s="90">
        <v>920118</v>
      </c>
      <c r="D59" s="90">
        <v>920119</v>
      </c>
      <c r="E59" s="90">
        <v>920120</v>
      </c>
      <c r="F59" s="90">
        <v>0</v>
      </c>
      <c r="G59" s="90">
        <v>0</v>
      </c>
      <c r="H59" s="90" t="s">
        <v>387</v>
      </c>
      <c r="I59" s="90" t="s">
        <v>388</v>
      </c>
      <c r="J59" s="90" t="s">
        <v>389</v>
      </c>
      <c r="K59" s="90">
        <v>0</v>
      </c>
      <c r="L59" s="90">
        <v>0</v>
      </c>
      <c r="M59" s="258">
        <v>0.25</v>
      </c>
      <c r="N59" s="258">
        <v>0.5</v>
      </c>
      <c r="O59" s="258">
        <v>0.25</v>
      </c>
      <c r="P59" s="258">
        <v>0</v>
      </c>
      <c r="Q59" s="261">
        <v>0</v>
      </c>
    </row>
    <row r="60" spans="2:17" x14ac:dyDescent="0.3">
      <c r="B60" s="191" t="s">
        <v>371</v>
      </c>
      <c r="C60" s="90">
        <v>920118</v>
      </c>
      <c r="D60" s="90">
        <v>920119</v>
      </c>
      <c r="E60" s="90">
        <v>920120</v>
      </c>
      <c r="F60" s="90">
        <v>0</v>
      </c>
      <c r="G60" s="90">
        <v>0</v>
      </c>
      <c r="H60" s="90" t="s">
        <v>387</v>
      </c>
      <c r="I60" s="90" t="s">
        <v>388</v>
      </c>
      <c r="J60" s="90" t="s">
        <v>389</v>
      </c>
      <c r="K60" s="90">
        <v>0</v>
      </c>
      <c r="L60" s="90">
        <v>0</v>
      </c>
      <c r="M60" s="258">
        <v>0.25</v>
      </c>
      <c r="N60" s="258">
        <v>0.25</v>
      </c>
      <c r="O60" s="258">
        <v>0.5</v>
      </c>
      <c r="P60" s="258">
        <v>0</v>
      </c>
      <c r="Q60" s="261">
        <v>0</v>
      </c>
    </row>
    <row r="61" spans="2:17" x14ac:dyDescent="0.3">
      <c r="B61" s="191" t="s">
        <v>289</v>
      </c>
      <c r="C61" s="90">
        <v>920118</v>
      </c>
      <c r="D61" s="90">
        <v>920119</v>
      </c>
      <c r="E61" s="90">
        <v>920120</v>
      </c>
      <c r="F61" s="90">
        <v>920121</v>
      </c>
      <c r="G61" s="90">
        <v>0</v>
      </c>
      <c r="H61" s="380" t="s">
        <v>387</v>
      </c>
      <c r="I61" s="380" t="s">
        <v>388</v>
      </c>
      <c r="J61" s="380" t="s">
        <v>389</v>
      </c>
      <c r="K61" s="90" t="s">
        <v>301</v>
      </c>
      <c r="L61" s="90">
        <v>0</v>
      </c>
      <c r="M61" s="258">
        <v>0.1</v>
      </c>
      <c r="N61" s="258">
        <v>0.1</v>
      </c>
      <c r="O61" s="258">
        <v>0.1</v>
      </c>
      <c r="P61" s="258">
        <v>0.7</v>
      </c>
      <c r="Q61" s="261">
        <v>0</v>
      </c>
    </row>
    <row r="62" spans="2:17" ht="12.75" thickBot="1" x14ac:dyDescent="0.35">
      <c r="B62" s="200" t="s">
        <v>197</v>
      </c>
      <c r="C62" s="95">
        <v>920118</v>
      </c>
      <c r="D62" s="95">
        <v>920119</v>
      </c>
      <c r="E62" s="95">
        <v>920120</v>
      </c>
      <c r="F62" s="95">
        <v>920121</v>
      </c>
      <c r="G62" s="95">
        <v>920122</v>
      </c>
      <c r="H62" s="381" t="s">
        <v>387</v>
      </c>
      <c r="I62" s="381" t="s">
        <v>388</v>
      </c>
      <c r="J62" s="381" t="s">
        <v>389</v>
      </c>
      <c r="K62" s="95" t="s">
        <v>301</v>
      </c>
      <c r="L62" s="95" t="s">
        <v>209</v>
      </c>
      <c r="M62" s="262">
        <v>0</v>
      </c>
      <c r="N62" s="262">
        <v>0</v>
      </c>
      <c r="O62" s="262">
        <v>0</v>
      </c>
      <c r="P62" s="262">
        <v>0.5</v>
      </c>
      <c r="Q62" s="263">
        <v>0.5</v>
      </c>
    </row>
    <row r="63" spans="2:17" x14ac:dyDescent="0.3">
      <c r="B63" s="174" t="s">
        <v>438</v>
      </c>
      <c r="C63" s="175">
        <v>930001</v>
      </c>
      <c r="D63" s="175">
        <v>0</v>
      </c>
      <c r="E63" s="175">
        <v>0</v>
      </c>
      <c r="F63" s="175">
        <v>0</v>
      </c>
      <c r="G63" s="175">
        <v>0</v>
      </c>
      <c r="H63" s="175" t="s">
        <v>444</v>
      </c>
      <c r="I63" s="175">
        <v>0</v>
      </c>
      <c r="J63" s="175">
        <v>0</v>
      </c>
      <c r="K63" s="175">
        <v>0</v>
      </c>
      <c r="L63" s="175">
        <v>0</v>
      </c>
      <c r="M63" s="259">
        <v>1</v>
      </c>
      <c r="N63" s="259">
        <v>0</v>
      </c>
      <c r="O63" s="259">
        <v>0</v>
      </c>
      <c r="P63" s="259">
        <v>0</v>
      </c>
      <c r="Q63" s="260">
        <v>0</v>
      </c>
    </row>
    <row r="64" spans="2:17" x14ac:dyDescent="0.3">
      <c r="B64" s="191" t="s">
        <v>439</v>
      </c>
      <c r="C64" s="90">
        <v>930002</v>
      </c>
      <c r="D64" s="90">
        <v>0</v>
      </c>
      <c r="E64" s="90">
        <v>0</v>
      </c>
      <c r="F64" s="90">
        <v>0</v>
      </c>
      <c r="G64" s="90">
        <v>0</v>
      </c>
      <c r="H64" s="90" t="s">
        <v>455</v>
      </c>
      <c r="I64" s="90">
        <v>0</v>
      </c>
      <c r="J64" s="90">
        <v>0</v>
      </c>
      <c r="K64" s="90">
        <v>0</v>
      </c>
      <c r="L64" s="90">
        <v>0</v>
      </c>
      <c r="M64" s="258">
        <v>1</v>
      </c>
      <c r="N64" s="258">
        <v>0</v>
      </c>
      <c r="O64" s="258">
        <v>0</v>
      </c>
      <c r="P64" s="258">
        <v>0</v>
      </c>
      <c r="Q64" s="261">
        <v>0</v>
      </c>
    </row>
    <row r="65" spans="2:17" x14ac:dyDescent="0.3">
      <c r="B65" s="191" t="s">
        <v>449</v>
      </c>
      <c r="C65" s="90">
        <v>930003</v>
      </c>
      <c r="D65" s="90">
        <v>0</v>
      </c>
      <c r="E65" s="90">
        <v>0</v>
      </c>
      <c r="F65" s="90">
        <v>0</v>
      </c>
      <c r="G65" s="90">
        <v>0</v>
      </c>
      <c r="H65" s="90" t="s">
        <v>456</v>
      </c>
      <c r="I65" s="90">
        <v>0</v>
      </c>
      <c r="J65" s="90">
        <v>0</v>
      </c>
      <c r="K65" s="90">
        <v>0</v>
      </c>
      <c r="L65" s="90">
        <v>0</v>
      </c>
      <c r="M65" s="258">
        <v>1</v>
      </c>
      <c r="N65" s="258">
        <v>0</v>
      </c>
      <c r="O65" s="258">
        <v>0</v>
      </c>
      <c r="P65" s="258">
        <v>0</v>
      </c>
      <c r="Q65" s="261">
        <v>0</v>
      </c>
    </row>
    <row r="66" spans="2:17" x14ac:dyDescent="0.3">
      <c r="B66" s="191" t="s">
        <v>440</v>
      </c>
      <c r="C66" s="90">
        <v>930004</v>
      </c>
      <c r="D66" s="90">
        <v>0</v>
      </c>
      <c r="E66" s="90">
        <v>0</v>
      </c>
      <c r="F66" s="90">
        <v>0</v>
      </c>
      <c r="G66" s="90">
        <v>0</v>
      </c>
      <c r="H66" s="90" t="s">
        <v>457</v>
      </c>
      <c r="I66" s="90">
        <v>0</v>
      </c>
      <c r="J66" s="90">
        <v>0</v>
      </c>
      <c r="K66" s="90">
        <v>0</v>
      </c>
      <c r="L66" s="90">
        <v>0</v>
      </c>
      <c r="M66" s="258">
        <v>1</v>
      </c>
      <c r="N66" s="258">
        <v>0</v>
      </c>
      <c r="O66" s="258">
        <v>0</v>
      </c>
      <c r="P66" s="258">
        <v>0</v>
      </c>
      <c r="Q66" s="261">
        <v>0</v>
      </c>
    </row>
    <row r="67" spans="2:17" x14ac:dyDescent="0.3">
      <c r="B67" s="191" t="s">
        <v>441</v>
      </c>
      <c r="C67" s="90">
        <v>930005</v>
      </c>
      <c r="D67" s="90">
        <v>0</v>
      </c>
      <c r="E67" s="90">
        <v>0</v>
      </c>
      <c r="F67" s="90">
        <v>0</v>
      </c>
      <c r="G67" s="90">
        <v>0</v>
      </c>
      <c r="H67" s="90" t="s">
        <v>458</v>
      </c>
      <c r="I67" s="90">
        <v>0</v>
      </c>
      <c r="J67" s="90">
        <v>0</v>
      </c>
      <c r="K67" s="90">
        <v>0</v>
      </c>
      <c r="L67" s="90">
        <v>0</v>
      </c>
      <c r="M67" s="258">
        <v>1</v>
      </c>
      <c r="N67" s="258">
        <v>0</v>
      </c>
      <c r="O67" s="258">
        <v>0</v>
      </c>
      <c r="P67" s="258">
        <v>0</v>
      </c>
      <c r="Q67" s="261">
        <v>0</v>
      </c>
    </row>
    <row r="68" spans="2:17" x14ac:dyDescent="0.3">
      <c r="B68" s="191" t="s">
        <v>450</v>
      </c>
      <c r="C68" s="90">
        <v>930006</v>
      </c>
      <c r="D68" s="90">
        <v>0</v>
      </c>
      <c r="E68" s="90">
        <v>0</v>
      </c>
      <c r="F68" s="90">
        <v>0</v>
      </c>
      <c r="G68" s="90">
        <v>0</v>
      </c>
      <c r="H68" s="90" t="s">
        <v>459</v>
      </c>
      <c r="I68" s="90">
        <v>0</v>
      </c>
      <c r="J68" s="90">
        <v>0</v>
      </c>
      <c r="K68" s="90">
        <v>0</v>
      </c>
      <c r="L68" s="90">
        <v>0</v>
      </c>
      <c r="M68" s="258">
        <v>1</v>
      </c>
      <c r="N68" s="258">
        <v>0</v>
      </c>
      <c r="O68" s="258">
        <v>0</v>
      </c>
      <c r="P68" s="258">
        <v>0</v>
      </c>
      <c r="Q68" s="261">
        <v>0</v>
      </c>
    </row>
    <row r="69" spans="2:17" x14ac:dyDescent="0.3">
      <c r="B69" s="191" t="s">
        <v>451</v>
      </c>
      <c r="C69" s="90">
        <v>930007</v>
      </c>
      <c r="D69" s="90">
        <v>0</v>
      </c>
      <c r="E69" s="90">
        <v>0</v>
      </c>
      <c r="F69" s="90">
        <v>0</v>
      </c>
      <c r="G69" s="90">
        <v>0</v>
      </c>
      <c r="H69" s="90" t="s">
        <v>460</v>
      </c>
      <c r="I69" s="90">
        <v>0</v>
      </c>
      <c r="J69" s="90">
        <v>0</v>
      </c>
      <c r="K69" s="90">
        <v>0</v>
      </c>
      <c r="L69" s="90">
        <v>0</v>
      </c>
      <c r="M69" s="258">
        <v>1</v>
      </c>
      <c r="N69" s="258">
        <v>0</v>
      </c>
      <c r="O69" s="258">
        <v>0</v>
      </c>
      <c r="P69" s="258">
        <v>0</v>
      </c>
      <c r="Q69" s="261">
        <v>0</v>
      </c>
    </row>
    <row r="70" spans="2:17" x14ac:dyDescent="0.3">
      <c r="B70" s="191" t="s">
        <v>452</v>
      </c>
      <c r="C70" s="90">
        <v>930008</v>
      </c>
      <c r="D70" s="90">
        <v>0</v>
      </c>
      <c r="E70" s="90">
        <v>0</v>
      </c>
      <c r="F70" s="90">
        <v>0</v>
      </c>
      <c r="G70" s="90">
        <v>0</v>
      </c>
      <c r="H70" s="90" t="s">
        <v>461</v>
      </c>
      <c r="I70" s="90">
        <v>0</v>
      </c>
      <c r="J70" s="90">
        <v>0</v>
      </c>
      <c r="K70" s="90">
        <v>0</v>
      </c>
      <c r="L70" s="90">
        <v>0</v>
      </c>
      <c r="M70" s="258">
        <v>1</v>
      </c>
      <c r="N70" s="258">
        <v>0</v>
      </c>
      <c r="O70" s="258">
        <v>0</v>
      </c>
      <c r="P70" s="258">
        <v>0</v>
      </c>
      <c r="Q70" s="261">
        <v>0</v>
      </c>
    </row>
    <row r="71" spans="2:17" x14ac:dyDescent="0.3">
      <c r="B71" s="191" t="s">
        <v>453</v>
      </c>
      <c r="C71" s="90">
        <v>930009</v>
      </c>
      <c r="D71" s="90">
        <v>0</v>
      </c>
      <c r="E71" s="90">
        <v>0</v>
      </c>
      <c r="F71" s="90">
        <v>0</v>
      </c>
      <c r="G71" s="90">
        <v>0</v>
      </c>
      <c r="H71" s="90" t="s">
        <v>445</v>
      </c>
      <c r="I71" s="90">
        <v>0</v>
      </c>
      <c r="J71" s="90">
        <v>0</v>
      </c>
      <c r="K71" s="90">
        <v>0</v>
      </c>
      <c r="L71" s="90">
        <v>0</v>
      </c>
      <c r="M71" s="258">
        <v>1</v>
      </c>
      <c r="N71" s="258">
        <v>0</v>
      </c>
      <c r="O71" s="258">
        <v>0</v>
      </c>
      <c r="P71" s="258">
        <v>0</v>
      </c>
      <c r="Q71" s="261">
        <v>0</v>
      </c>
    </row>
    <row r="72" spans="2:17" x14ac:dyDescent="0.3">
      <c r="B72" s="191" t="s">
        <v>442</v>
      </c>
      <c r="C72" s="90">
        <v>930010</v>
      </c>
      <c r="D72" s="90">
        <v>0</v>
      </c>
      <c r="E72" s="90">
        <v>0</v>
      </c>
      <c r="F72" s="90">
        <v>0</v>
      </c>
      <c r="G72" s="90">
        <v>0</v>
      </c>
      <c r="H72" s="90" t="s">
        <v>446</v>
      </c>
      <c r="I72" s="90">
        <v>0</v>
      </c>
      <c r="J72" s="90">
        <v>0</v>
      </c>
      <c r="K72" s="90">
        <v>0</v>
      </c>
      <c r="L72" s="90">
        <v>0</v>
      </c>
      <c r="M72" s="258">
        <v>1</v>
      </c>
      <c r="N72" s="258">
        <v>0</v>
      </c>
      <c r="O72" s="258">
        <v>0</v>
      </c>
      <c r="P72" s="258">
        <v>0</v>
      </c>
      <c r="Q72" s="261">
        <v>0</v>
      </c>
    </row>
    <row r="73" spans="2:17" x14ac:dyDescent="0.3">
      <c r="B73" s="191" t="s">
        <v>454</v>
      </c>
      <c r="C73" s="90">
        <v>930011</v>
      </c>
      <c r="D73" s="90">
        <v>0</v>
      </c>
      <c r="E73" s="90">
        <v>0</v>
      </c>
      <c r="F73" s="90">
        <v>0</v>
      </c>
      <c r="G73" s="90">
        <v>0</v>
      </c>
      <c r="H73" s="90" t="s">
        <v>447</v>
      </c>
      <c r="I73" s="90">
        <v>0</v>
      </c>
      <c r="J73" s="90">
        <v>0</v>
      </c>
      <c r="K73" s="90">
        <v>0</v>
      </c>
      <c r="L73" s="90">
        <v>0</v>
      </c>
      <c r="M73" s="258">
        <v>1</v>
      </c>
      <c r="N73" s="258">
        <v>0</v>
      </c>
      <c r="O73" s="258">
        <v>0</v>
      </c>
      <c r="P73" s="258">
        <v>0</v>
      </c>
      <c r="Q73" s="261">
        <v>0</v>
      </c>
    </row>
    <row r="74" spans="2:17" ht="12.75" thickBot="1" x14ac:dyDescent="0.35">
      <c r="B74" s="193" t="s">
        <v>443</v>
      </c>
      <c r="C74" s="194">
        <v>930012</v>
      </c>
      <c r="D74" s="194">
        <v>0</v>
      </c>
      <c r="E74" s="194">
        <v>0</v>
      </c>
      <c r="F74" s="194">
        <v>0</v>
      </c>
      <c r="G74" s="194">
        <v>0</v>
      </c>
      <c r="H74" s="194" t="s">
        <v>448</v>
      </c>
      <c r="I74" s="194">
        <v>0</v>
      </c>
      <c r="J74" s="194">
        <v>0</v>
      </c>
      <c r="K74" s="194">
        <v>0</v>
      </c>
      <c r="L74" s="194">
        <v>0</v>
      </c>
      <c r="M74" s="262">
        <v>1</v>
      </c>
      <c r="N74" s="262">
        <v>0</v>
      </c>
      <c r="O74" s="262">
        <v>0</v>
      </c>
      <c r="P74" s="262">
        <v>0</v>
      </c>
      <c r="Q74" s="263">
        <v>0</v>
      </c>
    </row>
    <row r="75" spans="2:17" x14ac:dyDescent="0.3">
      <c r="B75" s="174" t="s">
        <v>372</v>
      </c>
      <c r="C75" s="175">
        <v>920001</v>
      </c>
      <c r="D75" s="175">
        <v>920002</v>
      </c>
      <c r="E75" s="175">
        <v>920003</v>
      </c>
      <c r="F75" s="175">
        <v>0</v>
      </c>
      <c r="G75" s="175">
        <v>0</v>
      </c>
      <c r="H75" s="175" t="s">
        <v>336</v>
      </c>
      <c r="I75" s="175" t="s">
        <v>337</v>
      </c>
      <c r="J75" s="175" t="s">
        <v>338</v>
      </c>
      <c r="K75" s="175">
        <v>0</v>
      </c>
      <c r="L75" s="175">
        <v>0</v>
      </c>
      <c r="M75" s="259">
        <v>0.5</v>
      </c>
      <c r="N75" s="259">
        <v>0.25</v>
      </c>
      <c r="O75" s="259">
        <v>0.25</v>
      </c>
      <c r="P75" s="259">
        <v>0</v>
      </c>
      <c r="Q75" s="260">
        <v>0</v>
      </c>
    </row>
    <row r="76" spans="2:17" x14ac:dyDescent="0.3">
      <c r="B76" s="191" t="s">
        <v>373</v>
      </c>
      <c r="C76" s="90">
        <v>920001</v>
      </c>
      <c r="D76" s="90">
        <v>920002</v>
      </c>
      <c r="E76" s="90">
        <v>920003</v>
      </c>
      <c r="F76" s="90">
        <v>0</v>
      </c>
      <c r="G76" s="90">
        <v>0</v>
      </c>
      <c r="H76" s="90" t="s">
        <v>336</v>
      </c>
      <c r="I76" s="90" t="s">
        <v>337</v>
      </c>
      <c r="J76" s="90" t="s">
        <v>338</v>
      </c>
      <c r="K76" s="90">
        <v>0</v>
      </c>
      <c r="L76" s="90">
        <v>0</v>
      </c>
      <c r="M76" s="258">
        <v>0.25</v>
      </c>
      <c r="N76" s="258">
        <v>0.5</v>
      </c>
      <c r="O76" s="258">
        <v>0.25</v>
      </c>
      <c r="P76" s="258">
        <v>0</v>
      </c>
      <c r="Q76" s="261">
        <v>0</v>
      </c>
    </row>
    <row r="77" spans="2:17" x14ac:dyDescent="0.3">
      <c r="B77" s="191" t="s">
        <v>374</v>
      </c>
      <c r="C77" s="90">
        <v>920001</v>
      </c>
      <c r="D77" s="90">
        <v>920002</v>
      </c>
      <c r="E77" s="90">
        <v>920003</v>
      </c>
      <c r="F77" s="90">
        <v>0</v>
      </c>
      <c r="G77" s="90">
        <v>0</v>
      </c>
      <c r="H77" s="90" t="s">
        <v>336</v>
      </c>
      <c r="I77" s="90" t="s">
        <v>337</v>
      </c>
      <c r="J77" s="90" t="s">
        <v>338</v>
      </c>
      <c r="K77" s="90">
        <v>0</v>
      </c>
      <c r="L77" s="90">
        <v>0</v>
      </c>
      <c r="M77" s="258">
        <v>0.25</v>
      </c>
      <c r="N77" s="258">
        <v>0.25</v>
      </c>
      <c r="O77" s="258">
        <v>0.5</v>
      </c>
      <c r="P77" s="258">
        <v>0</v>
      </c>
      <c r="Q77" s="261">
        <v>0</v>
      </c>
    </row>
    <row r="78" spans="2:17" x14ac:dyDescent="0.3">
      <c r="B78" s="191" t="s">
        <v>290</v>
      </c>
      <c r="C78" s="90">
        <v>920001</v>
      </c>
      <c r="D78" s="90">
        <v>920002</v>
      </c>
      <c r="E78" s="90">
        <v>920003</v>
      </c>
      <c r="F78" s="90">
        <v>920004</v>
      </c>
      <c r="G78" s="90">
        <v>0</v>
      </c>
      <c r="H78" s="380" t="s">
        <v>336</v>
      </c>
      <c r="I78" s="380" t="s">
        <v>337</v>
      </c>
      <c r="J78" s="380" t="s">
        <v>338</v>
      </c>
      <c r="K78" s="90" t="s">
        <v>278</v>
      </c>
      <c r="L78" s="90">
        <v>0</v>
      </c>
      <c r="M78" s="258">
        <v>0.1</v>
      </c>
      <c r="N78" s="258">
        <v>0.1</v>
      </c>
      <c r="O78" s="258">
        <v>0.1</v>
      </c>
      <c r="P78" s="258">
        <v>0.7</v>
      </c>
      <c r="Q78" s="261">
        <v>0</v>
      </c>
    </row>
    <row r="79" spans="2:17" ht="12.75" thickBot="1" x14ac:dyDescent="0.35">
      <c r="B79" s="193" t="s">
        <v>198</v>
      </c>
      <c r="C79" s="194">
        <v>920001</v>
      </c>
      <c r="D79" s="194">
        <v>920002</v>
      </c>
      <c r="E79" s="194">
        <v>920003</v>
      </c>
      <c r="F79" s="194">
        <v>920004</v>
      </c>
      <c r="G79" s="194">
        <v>920005</v>
      </c>
      <c r="H79" s="381" t="s">
        <v>336</v>
      </c>
      <c r="I79" s="381" t="s">
        <v>337</v>
      </c>
      <c r="J79" s="381" t="s">
        <v>338</v>
      </c>
      <c r="K79" s="194" t="s">
        <v>278</v>
      </c>
      <c r="L79" s="194" t="s">
        <v>186</v>
      </c>
      <c r="M79" s="262">
        <v>0</v>
      </c>
      <c r="N79" s="262">
        <v>0</v>
      </c>
      <c r="O79" s="262">
        <v>0</v>
      </c>
      <c r="P79" s="262">
        <v>0.5</v>
      </c>
      <c r="Q79" s="263">
        <v>0.5</v>
      </c>
    </row>
    <row r="80" spans="2:17" x14ac:dyDescent="0.3">
      <c r="B80" s="174" t="s">
        <v>390</v>
      </c>
      <c r="C80" s="175">
        <v>920006</v>
      </c>
      <c r="D80" s="175">
        <v>920007</v>
      </c>
      <c r="E80" s="175">
        <v>920008</v>
      </c>
      <c r="F80" s="175">
        <v>0</v>
      </c>
      <c r="G80" s="175">
        <v>0</v>
      </c>
      <c r="H80" s="175" t="s">
        <v>339</v>
      </c>
      <c r="I80" s="175" t="s">
        <v>340</v>
      </c>
      <c r="J80" s="175" t="s">
        <v>341</v>
      </c>
      <c r="K80" s="175">
        <v>0</v>
      </c>
      <c r="L80" s="175">
        <v>0</v>
      </c>
      <c r="M80" s="259">
        <v>0.5</v>
      </c>
      <c r="N80" s="259">
        <v>0.25</v>
      </c>
      <c r="O80" s="259">
        <v>0.25</v>
      </c>
      <c r="P80" s="259">
        <v>0</v>
      </c>
      <c r="Q80" s="260">
        <v>0</v>
      </c>
    </row>
    <row r="81" spans="2:17" x14ac:dyDescent="0.3">
      <c r="B81" s="191" t="s">
        <v>375</v>
      </c>
      <c r="C81" s="90">
        <v>920006</v>
      </c>
      <c r="D81" s="90">
        <v>920007</v>
      </c>
      <c r="E81" s="90">
        <v>920008</v>
      </c>
      <c r="F81" s="90">
        <v>0</v>
      </c>
      <c r="G81" s="90">
        <v>0</v>
      </c>
      <c r="H81" s="90" t="s">
        <v>339</v>
      </c>
      <c r="I81" s="90" t="s">
        <v>340</v>
      </c>
      <c r="J81" s="90" t="s">
        <v>341</v>
      </c>
      <c r="K81" s="90">
        <v>0</v>
      </c>
      <c r="L81" s="90">
        <v>0</v>
      </c>
      <c r="M81" s="258">
        <v>0.25</v>
      </c>
      <c r="N81" s="258">
        <v>0.5</v>
      </c>
      <c r="O81" s="258">
        <v>0.25</v>
      </c>
      <c r="P81" s="258">
        <v>0</v>
      </c>
      <c r="Q81" s="261">
        <v>0</v>
      </c>
    </row>
    <row r="82" spans="2:17" x14ac:dyDescent="0.3">
      <c r="B82" s="191" t="s">
        <v>376</v>
      </c>
      <c r="C82" s="90">
        <v>920006</v>
      </c>
      <c r="D82" s="90">
        <v>920007</v>
      </c>
      <c r="E82" s="90">
        <v>920008</v>
      </c>
      <c r="F82" s="90">
        <v>0</v>
      </c>
      <c r="G82" s="90">
        <v>0</v>
      </c>
      <c r="H82" s="90" t="s">
        <v>339</v>
      </c>
      <c r="I82" s="90" t="s">
        <v>340</v>
      </c>
      <c r="J82" s="90" t="s">
        <v>341</v>
      </c>
      <c r="K82" s="90">
        <v>0</v>
      </c>
      <c r="L82" s="90">
        <v>0</v>
      </c>
      <c r="M82" s="258">
        <v>0.25</v>
      </c>
      <c r="N82" s="258">
        <v>0.25</v>
      </c>
      <c r="O82" s="258">
        <v>0.5</v>
      </c>
      <c r="P82" s="258">
        <v>0</v>
      </c>
      <c r="Q82" s="261">
        <v>0</v>
      </c>
    </row>
    <row r="83" spans="2:17" x14ac:dyDescent="0.3">
      <c r="B83" s="191" t="s">
        <v>291</v>
      </c>
      <c r="C83" s="90">
        <v>920006</v>
      </c>
      <c r="D83" s="90">
        <v>920007</v>
      </c>
      <c r="E83" s="90">
        <v>920008</v>
      </c>
      <c r="F83" s="90">
        <v>920009</v>
      </c>
      <c r="G83" s="90">
        <v>0</v>
      </c>
      <c r="H83" s="380" t="s">
        <v>339</v>
      </c>
      <c r="I83" s="380" t="s">
        <v>340</v>
      </c>
      <c r="J83" s="380" t="s">
        <v>341</v>
      </c>
      <c r="K83" s="90" t="s">
        <v>279</v>
      </c>
      <c r="L83" s="90">
        <v>0</v>
      </c>
      <c r="M83" s="258">
        <v>0.1</v>
      </c>
      <c r="N83" s="258">
        <v>0.1</v>
      </c>
      <c r="O83" s="258">
        <v>0.1</v>
      </c>
      <c r="P83" s="258">
        <v>0.7</v>
      </c>
      <c r="Q83" s="261">
        <v>0</v>
      </c>
    </row>
    <row r="84" spans="2:17" ht="12.75" thickBot="1" x14ac:dyDescent="0.35">
      <c r="B84" s="193" t="s">
        <v>199</v>
      </c>
      <c r="C84" s="194">
        <v>920006</v>
      </c>
      <c r="D84" s="194">
        <v>920007</v>
      </c>
      <c r="E84" s="194">
        <v>920008</v>
      </c>
      <c r="F84" s="194">
        <v>920009</v>
      </c>
      <c r="G84" s="194">
        <v>920010</v>
      </c>
      <c r="H84" s="381" t="s">
        <v>339</v>
      </c>
      <c r="I84" s="381" t="s">
        <v>340</v>
      </c>
      <c r="J84" s="381" t="s">
        <v>341</v>
      </c>
      <c r="K84" s="194" t="s">
        <v>279</v>
      </c>
      <c r="L84" s="194" t="s">
        <v>187</v>
      </c>
      <c r="M84" s="262">
        <v>0</v>
      </c>
      <c r="N84" s="262">
        <v>0</v>
      </c>
      <c r="O84" s="262">
        <v>0</v>
      </c>
      <c r="P84" s="262">
        <v>0.5</v>
      </c>
      <c r="Q84" s="263">
        <v>0.5</v>
      </c>
    </row>
    <row r="85" spans="2:17" x14ac:dyDescent="0.3">
      <c r="B85" s="174" t="s">
        <v>377</v>
      </c>
      <c r="C85" s="175">
        <v>920011</v>
      </c>
      <c r="D85" s="175">
        <v>920012</v>
      </c>
      <c r="E85" s="175">
        <v>920013</v>
      </c>
      <c r="F85" s="175">
        <v>0</v>
      </c>
      <c r="G85" s="175">
        <v>0</v>
      </c>
      <c r="H85" s="175" t="s">
        <v>342</v>
      </c>
      <c r="I85" s="175" t="s">
        <v>343</v>
      </c>
      <c r="J85" s="175" t="s">
        <v>344</v>
      </c>
      <c r="K85" s="175">
        <v>0</v>
      </c>
      <c r="L85" s="175">
        <v>0</v>
      </c>
      <c r="M85" s="259">
        <v>0.5</v>
      </c>
      <c r="N85" s="259">
        <v>0.25</v>
      </c>
      <c r="O85" s="259">
        <v>0.25</v>
      </c>
      <c r="P85" s="259">
        <v>0</v>
      </c>
      <c r="Q85" s="260">
        <v>0</v>
      </c>
    </row>
    <row r="86" spans="2:17" x14ac:dyDescent="0.3">
      <c r="B86" s="191" t="s">
        <v>378</v>
      </c>
      <c r="C86" s="90">
        <v>920011</v>
      </c>
      <c r="D86" s="90">
        <v>920012</v>
      </c>
      <c r="E86" s="90">
        <v>920013</v>
      </c>
      <c r="F86" s="90">
        <v>0</v>
      </c>
      <c r="G86" s="90">
        <v>0</v>
      </c>
      <c r="H86" s="90" t="s">
        <v>342</v>
      </c>
      <c r="I86" s="90" t="s">
        <v>343</v>
      </c>
      <c r="J86" s="90" t="s">
        <v>344</v>
      </c>
      <c r="K86" s="90">
        <v>0</v>
      </c>
      <c r="L86" s="90">
        <v>0</v>
      </c>
      <c r="M86" s="258">
        <v>0.25</v>
      </c>
      <c r="N86" s="258">
        <v>0.5</v>
      </c>
      <c r="O86" s="258">
        <v>0.25</v>
      </c>
      <c r="P86" s="258">
        <v>0</v>
      </c>
      <c r="Q86" s="261">
        <v>0</v>
      </c>
    </row>
    <row r="87" spans="2:17" x14ac:dyDescent="0.3">
      <c r="B87" s="191" t="s">
        <v>379</v>
      </c>
      <c r="C87" s="90">
        <v>920011</v>
      </c>
      <c r="D87" s="90">
        <v>920012</v>
      </c>
      <c r="E87" s="90">
        <v>920013</v>
      </c>
      <c r="F87" s="90">
        <v>0</v>
      </c>
      <c r="G87" s="90">
        <v>0</v>
      </c>
      <c r="H87" s="90" t="s">
        <v>342</v>
      </c>
      <c r="I87" s="90" t="s">
        <v>343</v>
      </c>
      <c r="J87" s="90" t="s">
        <v>344</v>
      </c>
      <c r="K87" s="90">
        <v>0</v>
      </c>
      <c r="L87" s="90">
        <v>0</v>
      </c>
      <c r="M87" s="258">
        <v>0.25</v>
      </c>
      <c r="N87" s="258">
        <v>0.25</v>
      </c>
      <c r="O87" s="258">
        <v>0.5</v>
      </c>
      <c r="P87" s="258">
        <v>0</v>
      </c>
      <c r="Q87" s="261">
        <v>0</v>
      </c>
    </row>
    <row r="88" spans="2:17" x14ac:dyDescent="0.3">
      <c r="B88" s="191" t="s">
        <v>292</v>
      </c>
      <c r="C88" s="90">
        <v>920011</v>
      </c>
      <c r="D88" s="90">
        <v>920012</v>
      </c>
      <c r="E88" s="90">
        <v>920013</v>
      </c>
      <c r="F88" s="90">
        <v>920014</v>
      </c>
      <c r="G88" s="90">
        <v>0</v>
      </c>
      <c r="H88" s="380" t="s">
        <v>342</v>
      </c>
      <c r="I88" s="380" t="s">
        <v>343</v>
      </c>
      <c r="J88" s="380" t="s">
        <v>344</v>
      </c>
      <c r="K88" s="90" t="s">
        <v>280</v>
      </c>
      <c r="L88" s="90">
        <v>0</v>
      </c>
      <c r="M88" s="258">
        <v>0.1</v>
      </c>
      <c r="N88" s="258">
        <v>0.1</v>
      </c>
      <c r="O88" s="258">
        <v>0.1</v>
      </c>
      <c r="P88" s="258">
        <v>0.7</v>
      </c>
      <c r="Q88" s="261">
        <v>0</v>
      </c>
    </row>
    <row r="89" spans="2:17" ht="12.75" thickBot="1" x14ac:dyDescent="0.35">
      <c r="B89" s="193" t="s">
        <v>200</v>
      </c>
      <c r="C89" s="194">
        <v>920011</v>
      </c>
      <c r="D89" s="194">
        <v>920012</v>
      </c>
      <c r="E89" s="194">
        <v>920013</v>
      </c>
      <c r="F89" s="194">
        <v>920014</v>
      </c>
      <c r="G89" s="194">
        <v>920015</v>
      </c>
      <c r="H89" s="381" t="s">
        <v>342</v>
      </c>
      <c r="I89" s="381" t="s">
        <v>343</v>
      </c>
      <c r="J89" s="381" t="s">
        <v>344</v>
      </c>
      <c r="K89" s="194" t="s">
        <v>280</v>
      </c>
      <c r="L89" s="194" t="s">
        <v>188</v>
      </c>
      <c r="M89" s="262">
        <v>0</v>
      </c>
      <c r="N89" s="262">
        <v>0</v>
      </c>
      <c r="O89" s="262">
        <v>0</v>
      </c>
      <c r="P89" s="262">
        <v>0.5</v>
      </c>
      <c r="Q89" s="263">
        <v>0.5</v>
      </c>
    </row>
    <row r="90" spans="2:17" x14ac:dyDescent="0.3">
      <c r="B90" s="174" t="s">
        <v>391</v>
      </c>
      <c r="C90" s="175">
        <v>920016</v>
      </c>
      <c r="D90" s="175">
        <v>920017</v>
      </c>
      <c r="E90" s="175">
        <v>920018</v>
      </c>
      <c r="F90" s="175">
        <v>0</v>
      </c>
      <c r="G90" s="175">
        <v>0</v>
      </c>
      <c r="H90" s="175" t="s">
        <v>345</v>
      </c>
      <c r="I90" s="175" t="s">
        <v>346</v>
      </c>
      <c r="J90" s="175" t="s">
        <v>347</v>
      </c>
      <c r="K90" s="175">
        <v>0</v>
      </c>
      <c r="L90" s="175">
        <v>0</v>
      </c>
      <c r="M90" s="259">
        <v>0.5</v>
      </c>
      <c r="N90" s="259">
        <v>0.25</v>
      </c>
      <c r="O90" s="259">
        <v>0.25</v>
      </c>
      <c r="P90" s="259">
        <v>0</v>
      </c>
      <c r="Q90" s="260">
        <v>0</v>
      </c>
    </row>
    <row r="91" spans="2:17" x14ac:dyDescent="0.3">
      <c r="B91" s="191" t="s">
        <v>392</v>
      </c>
      <c r="C91" s="90">
        <v>920016</v>
      </c>
      <c r="D91" s="90">
        <v>920017</v>
      </c>
      <c r="E91" s="90">
        <v>920018</v>
      </c>
      <c r="F91" s="90">
        <v>0</v>
      </c>
      <c r="G91" s="90">
        <v>0</v>
      </c>
      <c r="H91" s="90" t="s">
        <v>345</v>
      </c>
      <c r="I91" s="90" t="s">
        <v>346</v>
      </c>
      <c r="J91" s="90" t="s">
        <v>347</v>
      </c>
      <c r="K91" s="90">
        <v>0</v>
      </c>
      <c r="L91" s="90">
        <v>0</v>
      </c>
      <c r="M91" s="258">
        <v>0.25</v>
      </c>
      <c r="N91" s="258">
        <v>0.5</v>
      </c>
      <c r="O91" s="258">
        <v>0.25</v>
      </c>
      <c r="P91" s="258">
        <v>0</v>
      </c>
      <c r="Q91" s="261">
        <v>0</v>
      </c>
    </row>
    <row r="92" spans="2:17" x14ac:dyDescent="0.3">
      <c r="B92" s="191" t="s">
        <v>393</v>
      </c>
      <c r="C92" s="90">
        <v>920016</v>
      </c>
      <c r="D92" s="90">
        <v>920017</v>
      </c>
      <c r="E92" s="90">
        <v>920018</v>
      </c>
      <c r="F92" s="90">
        <v>0</v>
      </c>
      <c r="G92" s="90">
        <v>0</v>
      </c>
      <c r="H92" s="90" t="s">
        <v>345</v>
      </c>
      <c r="I92" s="90" t="s">
        <v>346</v>
      </c>
      <c r="J92" s="90" t="s">
        <v>347</v>
      </c>
      <c r="K92" s="90">
        <v>0</v>
      </c>
      <c r="L92" s="90">
        <v>0</v>
      </c>
      <c r="M92" s="258">
        <v>0.25</v>
      </c>
      <c r="N92" s="258">
        <v>0.25</v>
      </c>
      <c r="O92" s="258">
        <v>0.5</v>
      </c>
      <c r="P92" s="258">
        <v>0</v>
      </c>
      <c r="Q92" s="261">
        <v>0</v>
      </c>
    </row>
    <row r="93" spans="2:17" x14ac:dyDescent="0.3">
      <c r="B93" s="191" t="s">
        <v>293</v>
      </c>
      <c r="C93" s="90">
        <v>920016</v>
      </c>
      <c r="D93" s="90">
        <v>920017</v>
      </c>
      <c r="E93" s="90">
        <v>920018</v>
      </c>
      <c r="F93" s="90">
        <v>920019</v>
      </c>
      <c r="G93" s="90">
        <v>0</v>
      </c>
      <c r="H93" s="380" t="s">
        <v>345</v>
      </c>
      <c r="I93" s="380" t="s">
        <v>346</v>
      </c>
      <c r="J93" s="380" t="s">
        <v>347</v>
      </c>
      <c r="K93" s="90" t="s">
        <v>281</v>
      </c>
      <c r="L93" s="90">
        <v>0</v>
      </c>
      <c r="M93" s="258">
        <v>0.1</v>
      </c>
      <c r="N93" s="258">
        <v>0.1</v>
      </c>
      <c r="O93" s="258">
        <v>0.1</v>
      </c>
      <c r="P93" s="258">
        <v>0.7</v>
      </c>
      <c r="Q93" s="261">
        <v>0</v>
      </c>
    </row>
    <row r="94" spans="2:17" ht="12.75" thickBot="1" x14ac:dyDescent="0.35">
      <c r="B94" s="193" t="s">
        <v>201</v>
      </c>
      <c r="C94" s="194">
        <v>920016</v>
      </c>
      <c r="D94" s="194">
        <v>920017</v>
      </c>
      <c r="E94" s="194">
        <v>920018</v>
      </c>
      <c r="F94" s="194">
        <v>920019</v>
      </c>
      <c r="G94" s="194">
        <v>920020</v>
      </c>
      <c r="H94" s="381" t="s">
        <v>345</v>
      </c>
      <c r="I94" s="381" t="s">
        <v>346</v>
      </c>
      <c r="J94" s="381" t="s">
        <v>347</v>
      </c>
      <c r="K94" s="194" t="s">
        <v>281</v>
      </c>
      <c r="L94" s="194" t="s">
        <v>189</v>
      </c>
      <c r="M94" s="262">
        <v>0</v>
      </c>
      <c r="N94" s="262">
        <v>0</v>
      </c>
      <c r="O94" s="262">
        <v>0</v>
      </c>
      <c r="P94" s="262">
        <v>0.5</v>
      </c>
      <c r="Q94" s="263">
        <v>0.5</v>
      </c>
    </row>
    <row r="95" spans="2:17" x14ac:dyDescent="0.3">
      <c r="B95" s="174" t="s">
        <v>394</v>
      </c>
      <c r="C95" s="175">
        <v>920021</v>
      </c>
      <c r="D95" s="175">
        <v>920022</v>
      </c>
      <c r="E95" s="175">
        <v>920023</v>
      </c>
      <c r="F95" s="175">
        <v>0</v>
      </c>
      <c r="G95" s="175">
        <v>0</v>
      </c>
      <c r="H95" s="175" t="s">
        <v>348</v>
      </c>
      <c r="I95" s="175" t="s">
        <v>349</v>
      </c>
      <c r="J95" s="175" t="s">
        <v>350</v>
      </c>
      <c r="K95" s="175">
        <v>0</v>
      </c>
      <c r="L95" s="175">
        <v>0</v>
      </c>
      <c r="M95" s="259">
        <v>0.5</v>
      </c>
      <c r="N95" s="259">
        <v>0.25</v>
      </c>
      <c r="O95" s="259">
        <v>0.25</v>
      </c>
      <c r="P95" s="259">
        <v>0</v>
      </c>
      <c r="Q95" s="260">
        <v>0</v>
      </c>
    </row>
    <row r="96" spans="2:17" x14ac:dyDescent="0.3">
      <c r="B96" s="191" t="s">
        <v>395</v>
      </c>
      <c r="C96" s="90">
        <v>920021</v>
      </c>
      <c r="D96" s="90">
        <v>920022</v>
      </c>
      <c r="E96" s="90">
        <v>920023</v>
      </c>
      <c r="F96" s="90">
        <v>0</v>
      </c>
      <c r="G96" s="90">
        <v>0</v>
      </c>
      <c r="H96" s="90" t="s">
        <v>348</v>
      </c>
      <c r="I96" s="90" t="s">
        <v>349</v>
      </c>
      <c r="J96" s="90" t="s">
        <v>350</v>
      </c>
      <c r="K96" s="90">
        <v>0</v>
      </c>
      <c r="L96" s="90">
        <v>0</v>
      </c>
      <c r="M96" s="258">
        <v>0.25</v>
      </c>
      <c r="N96" s="258">
        <v>0.5</v>
      </c>
      <c r="O96" s="258">
        <v>0.25</v>
      </c>
      <c r="P96" s="258">
        <v>0</v>
      </c>
      <c r="Q96" s="261">
        <v>0</v>
      </c>
    </row>
    <row r="97" spans="2:17" x14ac:dyDescent="0.3">
      <c r="B97" s="191" t="s">
        <v>396</v>
      </c>
      <c r="C97" s="90">
        <v>920021</v>
      </c>
      <c r="D97" s="90">
        <v>920022</v>
      </c>
      <c r="E97" s="90">
        <v>920023</v>
      </c>
      <c r="F97" s="90">
        <v>0</v>
      </c>
      <c r="G97" s="90">
        <v>0</v>
      </c>
      <c r="H97" s="90" t="s">
        <v>348</v>
      </c>
      <c r="I97" s="90" t="s">
        <v>349</v>
      </c>
      <c r="J97" s="90" t="s">
        <v>350</v>
      </c>
      <c r="K97" s="90">
        <v>0</v>
      </c>
      <c r="L97" s="90">
        <v>0</v>
      </c>
      <c r="M97" s="258">
        <v>0.25</v>
      </c>
      <c r="N97" s="258">
        <v>0.25</v>
      </c>
      <c r="O97" s="258">
        <v>0.5</v>
      </c>
      <c r="P97" s="258">
        <v>0</v>
      </c>
      <c r="Q97" s="261">
        <v>0</v>
      </c>
    </row>
    <row r="98" spans="2:17" x14ac:dyDescent="0.3">
      <c r="B98" s="191" t="s">
        <v>397</v>
      </c>
      <c r="C98" s="90">
        <v>920021</v>
      </c>
      <c r="D98" s="90">
        <v>920022</v>
      </c>
      <c r="E98" s="90">
        <v>920023</v>
      </c>
      <c r="F98" s="90">
        <v>920024</v>
      </c>
      <c r="G98" s="90">
        <v>0</v>
      </c>
      <c r="H98" s="380" t="s">
        <v>348</v>
      </c>
      <c r="I98" s="380" t="s">
        <v>349</v>
      </c>
      <c r="J98" s="380" t="s">
        <v>350</v>
      </c>
      <c r="K98" s="90" t="s">
        <v>282</v>
      </c>
      <c r="L98" s="90">
        <v>0</v>
      </c>
      <c r="M98" s="258">
        <v>0.1</v>
      </c>
      <c r="N98" s="258">
        <v>0.1</v>
      </c>
      <c r="O98" s="258">
        <v>0.1</v>
      </c>
      <c r="P98" s="258">
        <v>0.7</v>
      </c>
      <c r="Q98" s="261">
        <v>0</v>
      </c>
    </row>
    <row r="99" spans="2:17" ht="12.75" thickBot="1" x14ac:dyDescent="0.35">
      <c r="B99" s="193" t="s">
        <v>202</v>
      </c>
      <c r="C99" s="194">
        <v>920021</v>
      </c>
      <c r="D99" s="194">
        <v>920022</v>
      </c>
      <c r="E99" s="194">
        <v>920023</v>
      </c>
      <c r="F99" s="194">
        <v>920024</v>
      </c>
      <c r="G99" s="194">
        <v>920025</v>
      </c>
      <c r="H99" s="381" t="s">
        <v>348</v>
      </c>
      <c r="I99" s="381" t="s">
        <v>349</v>
      </c>
      <c r="J99" s="381" t="s">
        <v>350</v>
      </c>
      <c r="K99" s="194" t="s">
        <v>282</v>
      </c>
      <c r="L99" s="194" t="s">
        <v>190</v>
      </c>
      <c r="M99" s="262">
        <v>0</v>
      </c>
      <c r="N99" s="262">
        <v>0</v>
      </c>
      <c r="O99" s="262">
        <v>0</v>
      </c>
      <c r="P99" s="262">
        <v>0.5</v>
      </c>
      <c r="Q99" s="263">
        <v>0.5</v>
      </c>
    </row>
    <row r="100" spans="2:17" x14ac:dyDescent="0.3">
      <c r="B100" s="174" t="s">
        <v>380</v>
      </c>
      <c r="C100" s="175">
        <v>920026</v>
      </c>
      <c r="D100" s="175">
        <v>920027</v>
      </c>
      <c r="E100" s="175">
        <v>920028</v>
      </c>
      <c r="F100" s="175">
        <v>0</v>
      </c>
      <c r="G100" s="175">
        <v>0</v>
      </c>
      <c r="H100" s="175" t="s">
        <v>351</v>
      </c>
      <c r="I100" s="175" t="s">
        <v>352</v>
      </c>
      <c r="J100" s="175" t="s">
        <v>353</v>
      </c>
      <c r="K100" s="175">
        <v>0</v>
      </c>
      <c r="L100" s="175">
        <v>0</v>
      </c>
      <c r="M100" s="259">
        <v>0.5</v>
      </c>
      <c r="N100" s="259">
        <v>0.25</v>
      </c>
      <c r="O100" s="259">
        <v>0.25</v>
      </c>
      <c r="P100" s="259">
        <v>0</v>
      </c>
      <c r="Q100" s="260">
        <v>0</v>
      </c>
    </row>
    <row r="101" spans="2:17" x14ac:dyDescent="0.3">
      <c r="B101" s="191" t="s">
        <v>381</v>
      </c>
      <c r="C101" s="90">
        <v>920026</v>
      </c>
      <c r="D101" s="90">
        <v>920027</v>
      </c>
      <c r="E101" s="90">
        <v>920028</v>
      </c>
      <c r="F101" s="90">
        <v>0</v>
      </c>
      <c r="G101" s="90">
        <v>0</v>
      </c>
      <c r="H101" s="90" t="s">
        <v>351</v>
      </c>
      <c r="I101" s="90" t="s">
        <v>352</v>
      </c>
      <c r="J101" s="90" t="s">
        <v>353</v>
      </c>
      <c r="K101" s="90">
        <v>0</v>
      </c>
      <c r="L101" s="90">
        <v>0</v>
      </c>
      <c r="M101" s="258">
        <v>0.25</v>
      </c>
      <c r="N101" s="258">
        <v>0.5</v>
      </c>
      <c r="O101" s="258">
        <v>0.25</v>
      </c>
      <c r="P101" s="258">
        <v>0</v>
      </c>
      <c r="Q101" s="261">
        <v>0</v>
      </c>
    </row>
    <row r="102" spans="2:17" x14ac:dyDescent="0.3">
      <c r="B102" s="191" t="s">
        <v>382</v>
      </c>
      <c r="C102" s="90">
        <v>920026</v>
      </c>
      <c r="D102" s="90">
        <v>920027</v>
      </c>
      <c r="E102" s="90">
        <v>920028</v>
      </c>
      <c r="F102" s="90">
        <v>0</v>
      </c>
      <c r="G102" s="90">
        <v>0</v>
      </c>
      <c r="H102" s="90" t="s">
        <v>351</v>
      </c>
      <c r="I102" s="90" t="s">
        <v>352</v>
      </c>
      <c r="J102" s="90" t="s">
        <v>353</v>
      </c>
      <c r="K102" s="90">
        <v>0</v>
      </c>
      <c r="L102" s="90">
        <v>0</v>
      </c>
      <c r="M102" s="258">
        <v>0.25</v>
      </c>
      <c r="N102" s="258">
        <v>0.25</v>
      </c>
      <c r="O102" s="258">
        <v>0.5</v>
      </c>
      <c r="P102" s="258">
        <v>0</v>
      </c>
      <c r="Q102" s="261">
        <v>0</v>
      </c>
    </row>
    <row r="103" spans="2:17" x14ac:dyDescent="0.3">
      <c r="B103" s="191" t="s">
        <v>383</v>
      </c>
      <c r="C103" s="90">
        <v>920026</v>
      </c>
      <c r="D103" s="90">
        <v>920027</v>
      </c>
      <c r="E103" s="90">
        <v>920028</v>
      </c>
      <c r="F103" s="90">
        <v>920029</v>
      </c>
      <c r="G103" s="90">
        <v>0</v>
      </c>
      <c r="H103" s="380" t="s">
        <v>351</v>
      </c>
      <c r="I103" s="380" t="s">
        <v>352</v>
      </c>
      <c r="J103" s="380" t="s">
        <v>353</v>
      </c>
      <c r="K103" s="90" t="s">
        <v>283</v>
      </c>
      <c r="L103" s="90">
        <v>0</v>
      </c>
      <c r="M103" s="258">
        <v>0.1</v>
      </c>
      <c r="N103" s="258">
        <v>0.1</v>
      </c>
      <c r="O103" s="258">
        <v>0.1</v>
      </c>
      <c r="P103" s="258">
        <v>0.7</v>
      </c>
      <c r="Q103" s="261">
        <v>0</v>
      </c>
    </row>
    <row r="104" spans="2:17" ht="12.75" thickBot="1" x14ac:dyDescent="0.35">
      <c r="B104" s="193" t="s">
        <v>203</v>
      </c>
      <c r="C104" s="194">
        <v>920026</v>
      </c>
      <c r="D104" s="194">
        <v>920027</v>
      </c>
      <c r="E104" s="194">
        <v>920028</v>
      </c>
      <c r="F104" s="194">
        <v>920029</v>
      </c>
      <c r="G104" s="194">
        <v>920030</v>
      </c>
      <c r="H104" s="381" t="s">
        <v>351</v>
      </c>
      <c r="I104" s="381" t="s">
        <v>352</v>
      </c>
      <c r="J104" s="381" t="s">
        <v>353</v>
      </c>
      <c r="K104" s="194" t="s">
        <v>283</v>
      </c>
      <c r="L104" s="194" t="s">
        <v>191</v>
      </c>
      <c r="M104" s="262">
        <v>0</v>
      </c>
      <c r="N104" s="262">
        <v>0</v>
      </c>
      <c r="O104" s="262">
        <v>0</v>
      </c>
      <c r="P104" s="262">
        <v>0.5</v>
      </c>
      <c r="Q104" s="263">
        <v>0.5</v>
      </c>
    </row>
    <row r="105" spans="2:17" x14ac:dyDescent="0.3">
      <c r="B105" s="174" t="s">
        <v>384</v>
      </c>
      <c r="C105" s="175">
        <v>920031</v>
      </c>
      <c r="D105" s="175">
        <v>920032</v>
      </c>
      <c r="E105" s="175">
        <v>920033</v>
      </c>
      <c r="F105" s="175">
        <v>0</v>
      </c>
      <c r="G105" s="175">
        <v>0</v>
      </c>
      <c r="H105" s="175" t="s">
        <v>354</v>
      </c>
      <c r="I105" s="175" t="s">
        <v>355</v>
      </c>
      <c r="J105" s="175" t="s">
        <v>356</v>
      </c>
      <c r="K105" s="175">
        <v>0</v>
      </c>
      <c r="L105" s="175">
        <v>0</v>
      </c>
      <c r="M105" s="259">
        <v>0.5</v>
      </c>
      <c r="N105" s="259">
        <v>0.25</v>
      </c>
      <c r="O105" s="259">
        <v>0.25</v>
      </c>
      <c r="P105" s="259">
        <v>0</v>
      </c>
      <c r="Q105" s="260">
        <v>0</v>
      </c>
    </row>
    <row r="106" spans="2:17" x14ac:dyDescent="0.3">
      <c r="B106" s="191" t="s">
        <v>385</v>
      </c>
      <c r="C106" s="90">
        <v>920031</v>
      </c>
      <c r="D106" s="90">
        <v>920032</v>
      </c>
      <c r="E106" s="90">
        <v>920033</v>
      </c>
      <c r="F106" s="90">
        <v>0</v>
      </c>
      <c r="G106" s="90">
        <v>0</v>
      </c>
      <c r="H106" s="90" t="s">
        <v>354</v>
      </c>
      <c r="I106" s="90" t="s">
        <v>355</v>
      </c>
      <c r="J106" s="90" t="s">
        <v>356</v>
      </c>
      <c r="K106" s="90">
        <v>0</v>
      </c>
      <c r="L106" s="90">
        <v>0</v>
      </c>
      <c r="M106" s="258">
        <v>0.25</v>
      </c>
      <c r="N106" s="258">
        <v>0.5</v>
      </c>
      <c r="O106" s="258">
        <v>0.25</v>
      </c>
      <c r="P106" s="258">
        <v>0</v>
      </c>
      <c r="Q106" s="261">
        <v>0</v>
      </c>
    </row>
    <row r="107" spans="2:17" x14ac:dyDescent="0.3">
      <c r="B107" s="191" t="s">
        <v>386</v>
      </c>
      <c r="C107" s="90">
        <v>920031</v>
      </c>
      <c r="D107" s="90">
        <v>920032</v>
      </c>
      <c r="E107" s="90">
        <v>920033</v>
      </c>
      <c r="F107" s="90">
        <v>0</v>
      </c>
      <c r="G107" s="90">
        <v>0</v>
      </c>
      <c r="H107" s="90" t="s">
        <v>354</v>
      </c>
      <c r="I107" s="90" t="s">
        <v>355</v>
      </c>
      <c r="J107" s="90" t="s">
        <v>356</v>
      </c>
      <c r="K107" s="90">
        <v>0</v>
      </c>
      <c r="L107" s="90">
        <v>0</v>
      </c>
      <c r="M107" s="258">
        <v>0.25</v>
      </c>
      <c r="N107" s="258">
        <v>0.25</v>
      </c>
      <c r="O107" s="258">
        <v>0.5</v>
      </c>
      <c r="P107" s="258">
        <v>0</v>
      </c>
      <c r="Q107" s="261">
        <v>0</v>
      </c>
    </row>
    <row r="108" spans="2:17" x14ac:dyDescent="0.3">
      <c r="B108" s="191" t="s">
        <v>296</v>
      </c>
      <c r="C108" s="90">
        <v>920031</v>
      </c>
      <c r="D108" s="90">
        <v>920032</v>
      </c>
      <c r="E108" s="90">
        <v>920033</v>
      </c>
      <c r="F108" s="90">
        <v>920034</v>
      </c>
      <c r="G108" s="90">
        <v>0</v>
      </c>
      <c r="H108" s="380" t="s">
        <v>354</v>
      </c>
      <c r="I108" s="380" t="s">
        <v>355</v>
      </c>
      <c r="J108" s="380" t="s">
        <v>356</v>
      </c>
      <c r="K108" s="90" t="s">
        <v>284</v>
      </c>
      <c r="L108" s="90">
        <v>0</v>
      </c>
      <c r="M108" s="258">
        <v>0.1</v>
      </c>
      <c r="N108" s="258">
        <v>0.1</v>
      </c>
      <c r="O108" s="258">
        <v>0.1</v>
      </c>
      <c r="P108" s="258">
        <v>0.7</v>
      </c>
      <c r="Q108" s="261">
        <v>0</v>
      </c>
    </row>
    <row r="109" spans="2:17" ht="12.75" thickBot="1" x14ac:dyDescent="0.35">
      <c r="B109" s="193" t="s">
        <v>204</v>
      </c>
      <c r="C109" s="194">
        <v>920031</v>
      </c>
      <c r="D109" s="194">
        <v>920032</v>
      </c>
      <c r="E109" s="194">
        <v>920033</v>
      </c>
      <c r="F109" s="194">
        <v>920034</v>
      </c>
      <c r="G109" s="194">
        <v>920035</v>
      </c>
      <c r="H109" s="381" t="s">
        <v>354</v>
      </c>
      <c r="I109" s="381" t="s">
        <v>355</v>
      </c>
      <c r="J109" s="381" t="s">
        <v>356</v>
      </c>
      <c r="K109" s="194" t="s">
        <v>284</v>
      </c>
      <c r="L109" s="194" t="s">
        <v>192</v>
      </c>
      <c r="M109" s="262">
        <v>0</v>
      </c>
      <c r="N109" s="262">
        <v>0</v>
      </c>
      <c r="O109" s="262">
        <v>0</v>
      </c>
      <c r="P109" s="262">
        <v>0.5</v>
      </c>
      <c r="Q109" s="263">
        <v>0.5</v>
      </c>
    </row>
    <row r="110" spans="2:17" x14ac:dyDescent="0.3">
      <c r="B110" s="174" t="s">
        <v>398</v>
      </c>
      <c r="C110" s="175">
        <v>920036</v>
      </c>
      <c r="D110" s="175">
        <v>920037</v>
      </c>
      <c r="E110" s="175">
        <v>920038</v>
      </c>
      <c r="F110" s="175">
        <v>0</v>
      </c>
      <c r="G110" s="175">
        <v>0</v>
      </c>
      <c r="H110" s="175" t="s">
        <v>357</v>
      </c>
      <c r="I110" s="175" t="s">
        <v>358</v>
      </c>
      <c r="J110" s="175" t="s">
        <v>359</v>
      </c>
      <c r="K110" s="175">
        <v>0</v>
      </c>
      <c r="L110" s="175">
        <v>0</v>
      </c>
      <c r="M110" s="259">
        <v>0.5</v>
      </c>
      <c r="N110" s="259">
        <v>0.25</v>
      </c>
      <c r="O110" s="259">
        <v>0.25</v>
      </c>
      <c r="P110" s="259">
        <v>0</v>
      </c>
      <c r="Q110" s="260">
        <v>0</v>
      </c>
    </row>
    <row r="111" spans="2:17" x14ac:dyDescent="0.3">
      <c r="B111" s="191" t="s">
        <v>399</v>
      </c>
      <c r="C111" s="90">
        <v>920036</v>
      </c>
      <c r="D111" s="90">
        <v>920037</v>
      </c>
      <c r="E111" s="90">
        <v>920038</v>
      </c>
      <c r="F111" s="90">
        <v>0</v>
      </c>
      <c r="G111" s="90">
        <v>0</v>
      </c>
      <c r="H111" s="90" t="s">
        <v>357</v>
      </c>
      <c r="I111" s="90" t="s">
        <v>358</v>
      </c>
      <c r="J111" s="90" t="s">
        <v>359</v>
      </c>
      <c r="K111" s="90">
        <v>0</v>
      </c>
      <c r="L111" s="90">
        <v>0</v>
      </c>
      <c r="M111" s="258">
        <v>0.25</v>
      </c>
      <c r="N111" s="258">
        <v>0.5</v>
      </c>
      <c r="O111" s="258">
        <v>0.25</v>
      </c>
      <c r="P111" s="258">
        <v>0</v>
      </c>
      <c r="Q111" s="261">
        <v>0</v>
      </c>
    </row>
    <row r="112" spans="2:17" x14ac:dyDescent="0.3">
      <c r="B112" s="191" t="s">
        <v>400</v>
      </c>
      <c r="C112" s="90">
        <v>920036</v>
      </c>
      <c r="D112" s="90">
        <v>920037</v>
      </c>
      <c r="E112" s="90">
        <v>920038</v>
      </c>
      <c r="F112" s="90">
        <v>0</v>
      </c>
      <c r="G112" s="90">
        <v>0</v>
      </c>
      <c r="H112" s="90" t="s">
        <v>357</v>
      </c>
      <c r="I112" s="90" t="s">
        <v>358</v>
      </c>
      <c r="J112" s="90" t="s">
        <v>359</v>
      </c>
      <c r="K112" s="90">
        <v>0</v>
      </c>
      <c r="L112" s="90">
        <v>0</v>
      </c>
      <c r="M112" s="258">
        <v>0.25</v>
      </c>
      <c r="N112" s="258">
        <v>0.25</v>
      </c>
      <c r="O112" s="258">
        <v>0.5</v>
      </c>
      <c r="P112" s="258">
        <v>0</v>
      </c>
      <c r="Q112" s="261">
        <v>0</v>
      </c>
    </row>
    <row r="113" spans="2:17" x14ac:dyDescent="0.3">
      <c r="B113" s="191" t="s">
        <v>401</v>
      </c>
      <c r="C113" s="90">
        <v>920036</v>
      </c>
      <c r="D113" s="90">
        <v>920037</v>
      </c>
      <c r="E113" s="90">
        <v>920038</v>
      </c>
      <c r="F113" s="90">
        <v>920039</v>
      </c>
      <c r="G113" s="90">
        <v>0</v>
      </c>
      <c r="H113" s="380" t="s">
        <v>357</v>
      </c>
      <c r="I113" s="380" t="s">
        <v>358</v>
      </c>
      <c r="J113" s="380" t="s">
        <v>359</v>
      </c>
      <c r="K113" s="90" t="s">
        <v>285</v>
      </c>
      <c r="L113" s="90">
        <v>0</v>
      </c>
      <c r="M113" s="258">
        <v>0.1</v>
      </c>
      <c r="N113" s="258">
        <v>0.1</v>
      </c>
      <c r="O113" s="258">
        <v>0.1</v>
      </c>
      <c r="P113" s="258">
        <v>0.7</v>
      </c>
      <c r="Q113" s="261">
        <v>0</v>
      </c>
    </row>
    <row r="114" spans="2:17" ht="12.75" thickBot="1" x14ac:dyDescent="0.35">
      <c r="B114" s="193" t="s">
        <v>205</v>
      </c>
      <c r="C114" s="194">
        <v>920036</v>
      </c>
      <c r="D114" s="194">
        <v>920037</v>
      </c>
      <c r="E114" s="194">
        <v>920038</v>
      </c>
      <c r="F114" s="194">
        <v>920039</v>
      </c>
      <c r="G114" s="194">
        <v>920040</v>
      </c>
      <c r="H114" s="381" t="s">
        <v>357</v>
      </c>
      <c r="I114" s="381" t="s">
        <v>358</v>
      </c>
      <c r="J114" s="381" t="s">
        <v>359</v>
      </c>
      <c r="K114" s="194" t="s">
        <v>285</v>
      </c>
      <c r="L114" s="194" t="s">
        <v>193</v>
      </c>
      <c r="M114" s="262">
        <v>0</v>
      </c>
      <c r="N114" s="262">
        <v>0</v>
      </c>
      <c r="O114" s="262">
        <v>0</v>
      </c>
      <c r="P114" s="262">
        <v>0.5</v>
      </c>
      <c r="Q114" s="263">
        <v>0.5</v>
      </c>
    </row>
    <row r="115" spans="2:17" x14ac:dyDescent="0.3">
      <c r="B115" s="174" t="s">
        <v>402</v>
      </c>
      <c r="C115" s="175">
        <v>920041</v>
      </c>
      <c r="D115" s="175">
        <v>920042</v>
      </c>
      <c r="E115" s="175">
        <v>920043</v>
      </c>
      <c r="F115" s="175">
        <v>0</v>
      </c>
      <c r="G115" s="175">
        <v>0</v>
      </c>
      <c r="H115" s="175" t="s">
        <v>360</v>
      </c>
      <c r="I115" s="175" t="s">
        <v>361</v>
      </c>
      <c r="J115" s="175" t="s">
        <v>362</v>
      </c>
      <c r="K115" s="175">
        <v>0</v>
      </c>
      <c r="L115" s="175">
        <v>0</v>
      </c>
      <c r="M115" s="259">
        <v>0.5</v>
      </c>
      <c r="N115" s="259">
        <v>0.25</v>
      </c>
      <c r="O115" s="259">
        <v>0.25</v>
      </c>
      <c r="P115" s="259">
        <v>0</v>
      </c>
      <c r="Q115" s="260">
        <v>0</v>
      </c>
    </row>
    <row r="116" spans="2:17" x14ac:dyDescent="0.3">
      <c r="B116" s="191" t="s">
        <v>403</v>
      </c>
      <c r="C116" s="90">
        <v>920041</v>
      </c>
      <c r="D116" s="90">
        <v>920042</v>
      </c>
      <c r="E116" s="90">
        <v>920043</v>
      </c>
      <c r="F116" s="90">
        <v>0</v>
      </c>
      <c r="G116" s="90">
        <v>0</v>
      </c>
      <c r="H116" s="90" t="s">
        <v>360</v>
      </c>
      <c r="I116" s="90" t="s">
        <v>361</v>
      </c>
      <c r="J116" s="90" t="s">
        <v>362</v>
      </c>
      <c r="K116" s="90">
        <v>0</v>
      </c>
      <c r="L116" s="90">
        <v>0</v>
      </c>
      <c r="M116" s="258">
        <v>0.25</v>
      </c>
      <c r="N116" s="258">
        <v>0.5</v>
      </c>
      <c r="O116" s="258">
        <v>0.25</v>
      </c>
      <c r="P116" s="258">
        <v>0</v>
      </c>
      <c r="Q116" s="261">
        <v>0</v>
      </c>
    </row>
    <row r="117" spans="2:17" x14ac:dyDescent="0.3">
      <c r="B117" s="191" t="s">
        <v>404</v>
      </c>
      <c r="C117" s="90">
        <v>920041</v>
      </c>
      <c r="D117" s="90">
        <v>920042</v>
      </c>
      <c r="E117" s="90">
        <v>920043</v>
      </c>
      <c r="F117" s="90">
        <v>0</v>
      </c>
      <c r="G117" s="90">
        <v>0</v>
      </c>
      <c r="H117" s="90" t="s">
        <v>360</v>
      </c>
      <c r="I117" s="90" t="s">
        <v>361</v>
      </c>
      <c r="J117" s="90" t="s">
        <v>362</v>
      </c>
      <c r="K117" s="90">
        <v>0</v>
      </c>
      <c r="L117" s="90">
        <v>0</v>
      </c>
      <c r="M117" s="258">
        <v>0.25</v>
      </c>
      <c r="N117" s="258">
        <v>0.25</v>
      </c>
      <c r="O117" s="258">
        <v>0.5</v>
      </c>
      <c r="P117" s="258">
        <v>0</v>
      </c>
      <c r="Q117" s="261">
        <v>0</v>
      </c>
    </row>
    <row r="118" spans="2:17" x14ac:dyDescent="0.3">
      <c r="B118" s="191" t="s">
        <v>298</v>
      </c>
      <c r="C118" s="90">
        <v>920041</v>
      </c>
      <c r="D118" s="90">
        <v>920042</v>
      </c>
      <c r="E118" s="90">
        <v>920043</v>
      </c>
      <c r="F118" s="90">
        <v>920044</v>
      </c>
      <c r="G118" s="90">
        <v>0</v>
      </c>
      <c r="H118" s="380" t="s">
        <v>360</v>
      </c>
      <c r="I118" s="380" t="s">
        <v>361</v>
      </c>
      <c r="J118" s="380" t="s">
        <v>362</v>
      </c>
      <c r="K118" s="90" t="s">
        <v>286</v>
      </c>
      <c r="L118" s="90">
        <v>0</v>
      </c>
      <c r="M118" s="258">
        <v>0.1</v>
      </c>
      <c r="N118" s="258">
        <v>0.1</v>
      </c>
      <c r="O118" s="258">
        <v>0.1</v>
      </c>
      <c r="P118" s="258">
        <v>0.7</v>
      </c>
      <c r="Q118" s="261">
        <v>0</v>
      </c>
    </row>
    <row r="119" spans="2:17" ht="12.75" thickBot="1" x14ac:dyDescent="0.35">
      <c r="B119" s="193" t="s">
        <v>206</v>
      </c>
      <c r="C119" s="194">
        <v>920041</v>
      </c>
      <c r="D119" s="194">
        <v>920042</v>
      </c>
      <c r="E119" s="194">
        <v>920043</v>
      </c>
      <c r="F119" s="194">
        <v>920044</v>
      </c>
      <c r="G119" s="194">
        <v>920045</v>
      </c>
      <c r="H119" s="381" t="s">
        <v>360</v>
      </c>
      <c r="I119" s="381" t="s">
        <v>361</v>
      </c>
      <c r="J119" s="381" t="s">
        <v>362</v>
      </c>
      <c r="K119" s="194" t="s">
        <v>286</v>
      </c>
      <c r="L119" s="194" t="s">
        <v>194</v>
      </c>
      <c r="M119" s="262">
        <v>0</v>
      </c>
      <c r="N119" s="262">
        <v>0</v>
      </c>
      <c r="O119" s="262">
        <v>0</v>
      </c>
      <c r="P119" s="262">
        <v>0.5</v>
      </c>
      <c r="Q119" s="263">
        <v>0.5</v>
      </c>
    </row>
    <row r="120" spans="2:17" x14ac:dyDescent="0.3">
      <c r="B120" s="174" t="s">
        <v>405</v>
      </c>
      <c r="C120" s="175">
        <v>920046</v>
      </c>
      <c r="D120" s="175">
        <v>920047</v>
      </c>
      <c r="E120" s="175">
        <v>920048</v>
      </c>
      <c r="F120" s="175">
        <v>0</v>
      </c>
      <c r="G120" s="175">
        <v>0</v>
      </c>
      <c r="H120" s="175" t="s">
        <v>363</v>
      </c>
      <c r="I120" s="175" t="s">
        <v>364</v>
      </c>
      <c r="J120" s="175" t="s">
        <v>365</v>
      </c>
      <c r="K120" s="175">
        <v>0</v>
      </c>
      <c r="L120" s="175">
        <v>0</v>
      </c>
      <c r="M120" s="259">
        <v>0.5</v>
      </c>
      <c r="N120" s="259">
        <v>0.25</v>
      </c>
      <c r="O120" s="259">
        <v>0.25</v>
      </c>
      <c r="P120" s="259">
        <v>0</v>
      </c>
      <c r="Q120" s="260">
        <v>0</v>
      </c>
    </row>
    <row r="121" spans="2:17" x14ac:dyDescent="0.3">
      <c r="B121" s="191" t="s">
        <v>406</v>
      </c>
      <c r="C121" s="90">
        <v>920046</v>
      </c>
      <c r="D121" s="90">
        <v>920047</v>
      </c>
      <c r="E121" s="90">
        <v>920048</v>
      </c>
      <c r="F121" s="90">
        <v>0</v>
      </c>
      <c r="G121" s="90">
        <v>0</v>
      </c>
      <c r="H121" s="90" t="s">
        <v>363</v>
      </c>
      <c r="I121" s="90" t="s">
        <v>364</v>
      </c>
      <c r="J121" s="90" t="s">
        <v>365</v>
      </c>
      <c r="K121" s="90">
        <v>0</v>
      </c>
      <c r="L121" s="90">
        <v>0</v>
      </c>
      <c r="M121" s="258">
        <v>0.25</v>
      </c>
      <c r="N121" s="258">
        <v>0.5</v>
      </c>
      <c r="O121" s="258">
        <v>0.25</v>
      </c>
      <c r="P121" s="258">
        <v>0</v>
      </c>
      <c r="Q121" s="261">
        <v>0</v>
      </c>
    </row>
    <row r="122" spans="2:17" x14ac:dyDescent="0.3">
      <c r="B122" s="191" t="s">
        <v>407</v>
      </c>
      <c r="C122" s="90">
        <v>920046</v>
      </c>
      <c r="D122" s="90">
        <v>920047</v>
      </c>
      <c r="E122" s="90">
        <v>920048</v>
      </c>
      <c r="F122" s="90">
        <v>0</v>
      </c>
      <c r="G122" s="90">
        <v>0</v>
      </c>
      <c r="H122" s="90" t="s">
        <v>363</v>
      </c>
      <c r="I122" s="90" t="s">
        <v>364</v>
      </c>
      <c r="J122" s="90" t="s">
        <v>365</v>
      </c>
      <c r="K122" s="90">
        <v>0</v>
      </c>
      <c r="L122" s="90">
        <v>0</v>
      </c>
      <c r="M122" s="258">
        <v>0.25</v>
      </c>
      <c r="N122" s="258">
        <v>0.25</v>
      </c>
      <c r="O122" s="258">
        <v>0.5</v>
      </c>
      <c r="P122" s="258">
        <v>0</v>
      </c>
      <c r="Q122" s="261">
        <v>0</v>
      </c>
    </row>
    <row r="123" spans="2:17" x14ac:dyDescent="0.3">
      <c r="B123" s="191" t="s">
        <v>299</v>
      </c>
      <c r="C123" s="90">
        <v>920046</v>
      </c>
      <c r="D123" s="90">
        <v>920047</v>
      </c>
      <c r="E123" s="90">
        <v>920048</v>
      </c>
      <c r="F123" s="90">
        <v>920049</v>
      </c>
      <c r="G123" s="90">
        <v>0</v>
      </c>
      <c r="H123" s="380" t="s">
        <v>363</v>
      </c>
      <c r="I123" s="380" t="s">
        <v>364</v>
      </c>
      <c r="J123" s="380" t="s">
        <v>365</v>
      </c>
      <c r="K123" s="90" t="s">
        <v>287</v>
      </c>
      <c r="L123" s="90">
        <v>0</v>
      </c>
      <c r="M123" s="258">
        <v>0.1</v>
      </c>
      <c r="N123" s="258">
        <v>0.1</v>
      </c>
      <c r="O123" s="258">
        <v>0.1</v>
      </c>
      <c r="P123" s="258">
        <v>0.7</v>
      </c>
      <c r="Q123" s="261">
        <v>0</v>
      </c>
    </row>
    <row r="124" spans="2:17" ht="12.75" thickBot="1" x14ac:dyDescent="0.35">
      <c r="B124" s="193" t="s">
        <v>207</v>
      </c>
      <c r="C124" s="194">
        <v>920046</v>
      </c>
      <c r="D124" s="194">
        <v>920047</v>
      </c>
      <c r="E124" s="194">
        <v>920048</v>
      </c>
      <c r="F124" s="194">
        <v>920049</v>
      </c>
      <c r="G124" s="194">
        <v>920050</v>
      </c>
      <c r="H124" s="381" t="s">
        <v>363</v>
      </c>
      <c r="I124" s="381" t="s">
        <v>364</v>
      </c>
      <c r="J124" s="381" t="s">
        <v>365</v>
      </c>
      <c r="K124" s="194" t="s">
        <v>287</v>
      </c>
      <c r="L124" s="194" t="s">
        <v>195</v>
      </c>
      <c r="M124" s="262">
        <v>0</v>
      </c>
      <c r="N124" s="262">
        <v>0</v>
      </c>
      <c r="O124" s="262">
        <v>0</v>
      </c>
      <c r="P124" s="262">
        <v>0.5</v>
      </c>
      <c r="Q124" s="263">
        <v>0.5</v>
      </c>
    </row>
    <row r="125" spans="2:17" x14ac:dyDescent="0.3">
      <c r="B125" s="174" t="s">
        <v>408</v>
      </c>
      <c r="C125" s="175">
        <v>920051</v>
      </c>
      <c r="D125" s="175">
        <v>920052</v>
      </c>
      <c r="E125" s="175">
        <v>920053</v>
      </c>
      <c r="F125" s="175">
        <v>0</v>
      </c>
      <c r="G125" s="175">
        <v>0</v>
      </c>
      <c r="H125" s="175" t="s">
        <v>366</v>
      </c>
      <c r="I125" s="175" t="s">
        <v>367</v>
      </c>
      <c r="J125" s="175" t="s">
        <v>368</v>
      </c>
      <c r="K125" s="175">
        <v>0</v>
      </c>
      <c r="L125" s="175">
        <v>0</v>
      </c>
      <c r="M125" s="259">
        <v>0.5</v>
      </c>
      <c r="N125" s="259">
        <v>0.25</v>
      </c>
      <c r="O125" s="259">
        <v>0.25</v>
      </c>
      <c r="P125" s="259">
        <v>0</v>
      </c>
      <c r="Q125" s="260">
        <v>0</v>
      </c>
    </row>
    <row r="126" spans="2:17" x14ac:dyDescent="0.3">
      <c r="B126" s="191" t="s">
        <v>409</v>
      </c>
      <c r="C126" s="90">
        <v>920051</v>
      </c>
      <c r="D126" s="90">
        <v>920052</v>
      </c>
      <c r="E126" s="90">
        <v>920053</v>
      </c>
      <c r="F126" s="90">
        <v>0</v>
      </c>
      <c r="G126" s="90">
        <v>0</v>
      </c>
      <c r="H126" s="90" t="s">
        <v>366</v>
      </c>
      <c r="I126" s="90" t="s">
        <v>367</v>
      </c>
      <c r="J126" s="90" t="s">
        <v>368</v>
      </c>
      <c r="K126" s="90">
        <v>0</v>
      </c>
      <c r="L126" s="90">
        <v>0</v>
      </c>
      <c r="M126" s="258">
        <v>0.25</v>
      </c>
      <c r="N126" s="258">
        <v>0.5</v>
      </c>
      <c r="O126" s="258">
        <v>0.25</v>
      </c>
      <c r="P126" s="258">
        <v>0</v>
      </c>
      <c r="Q126" s="261">
        <v>0</v>
      </c>
    </row>
    <row r="127" spans="2:17" x14ac:dyDescent="0.3">
      <c r="B127" s="191" t="s">
        <v>410</v>
      </c>
      <c r="C127" s="90">
        <v>920051</v>
      </c>
      <c r="D127" s="90">
        <v>920052</v>
      </c>
      <c r="E127" s="90">
        <v>920053</v>
      </c>
      <c r="F127" s="90">
        <v>0</v>
      </c>
      <c r="G127" s="90">
        <v>0</v>
      </c>
      <c r="H127" s="90" t="s">
        <v>366</v>
      </c>
      <c r="I127" s="90" t="s">
        <v>367</v>
      </c>
      <c r="J127" s="90" t="s">
        <v>368</v>
      </c>
      <c r="K127" s="90">
        <v>0</v>
      </c>
      <c r="L127" s="90">
        <v>0</v>
      </c>
      <c r="M127" s="258">
        <v>0.25</v>
      </c>
      <c r="N127" s="258">
        <v>0.25</v>
      </c>
      <c r="O127" s="258">
        <v>0.5</v>
      </c>
      <c r="P127" s="258">
        <v>0</v>
      </c>
      <c r="Q127" s="261">
        <v>0</v>
      </c>
    </row>
    <row r="128" spans="2:17" x14ac:dyDescent="0.3">
      <c r="B128" s="191" t="s">
        <v>300</v>
      </c>
      <c r="C128" s="90">
        <v>920051</v>
      </c>
      <c r="D128" s="90">
        <v>920052</v>
      </c>
      <c r="E128" s="90">
        <v>920053</v>
      </c>
      <c r="F128" s="90">
        <v>920054</v>
      </c>
      <c r="G128" s="90">
        <v>0</v>
      </c>
      <c r="H128" s="380" t="s">
        <v>366</v>
      </c>
      <c r="I128" s="380" t="s">
        <v>367</v>
      </c>
      <c r="J128" s="380" t="s">
        <v>368</v>
      </c>
      <c r="K128" s="90" t="s">
        <v>288</v>
      </c>
      <c r="L128" s="90">
        <v>0</v>
      </c>
      <c r="M128" s="258">
        <v>0.1</v>
      </c>
      <c r="N128" s="258">
        <v>0.1</v>
      </c>
      <c r="O128" s="258">
        <v>0.1</v>
      </c>
      <c r="P128" s="258">
        <v>0.7</v>
      </c>
      <c r="Q128" s="261">
        <v>0</v>
      </c>
    </row>
    <row r="129" spans="2:17" ht="12.75" thickBot="1" x14ac:dyDescent="0.35">
      <c r="B129" s="193" t="s">
        <v>208</v>
      </c>
      <c r="C129" s="194">
        <v>920051</v>
      </c>
      <c r="D129" s="194">
        <v>920052</v>
      </c>
      <c r="E129" s="194">
        <v>920053</v>
      </c>
      <c r="F129" s="194">
        <v>920054</v>
      </c>
      <c r="G129" s="194">
        <v>920055</v>
      </c>
      <c r="H129" s="381" t="s">
        <v>366</v>
      </c>
      <c r="I129" s="381" t="s">
        <v>367</v>
      </c>
      <c r="J129" s="381" t="s">
        <v>368</v>
      </c>
      <c r="K129" s="194" t="s">
        <v>288</v>
      </c>
      <c r="L129" s="194" t="s">
        <v>196</v>
      </c>
      <c r="M129" s="262">
        <v>0</v>
      </c>
      <c r="N129" s="262">
        <v>0</v>
      </c>
      <c r="O129" s="262">
        <v>0</v>
      </c>
      <c r="P129" s="262">
        <v>0.5</v>
      </c>
      <c r="Q129" s="263">
        <v>0.5</v>
      </c>
    </row>
    <row r="130" spans="2:17" x14ac:dyDescent="0.3">
      <c r="B130" s="174" t="s">
        <v>387</v>
      </c>
      <c r="C130" s="175">
        <v>920056</v>
      </c>
      <c r="D130" s="175">
        <v>920057</v>
      </c>
      <c r="E130" s="175">
        <v>920058</v>
      </c>
      <c r="F130" s="175">
        <v>0</v>
      </c>
      <c r="G130" s="175">
        <v>0</v>
      </c>
      <c r="H130" s="175" t="s">
        <v>369</v>
      </c>
      <c r="I130" s="175" t="s">
        <v>370</v>
      </c>
      <c r="J130" s="175" t="s">
        <v>371</v>
      </c>
      <c r="K130" s="175">
        <v>0</v>
      </c>
      <c r="L130" s="175">
        <v>0</v>
      </c>
      <c r="M130" s="259">
        <v>0.5</v>
      </c>
      <c r="N130" s="259">
        <v>0.25</v>
      </c>
      <c r="O130" s="259">
        <v>0.25</v>
      </c>
      <c r="P130" s="259">
        <v>0</v>
      </c>
      <c r="Q130" s="260">
        <v>0</v>
      </c>
    </row>
    <row r="131" spans="2:17" x14ac:dyDescent="0.3">
      <c r="B131" s="191" t="s">
        <v>388</v>
      </c>
      <c r="C131" s="90">
        <v>920056</v>
      </c>
      <c r="D131" s="90">
        <v>920057</v>
      </c>
      <c r="E131" s="90">
        <v>920058</v>
      </c>
      <c r="F131" s="90">
        <v>0</v>
      </c>
      <c r="G131" s="90">
        <v>0</v>
      </c>
      <c r="H131" s="90" t="s">
        <v>369</v>
      </c>
      <c r="I131" s="90" t="s">
        <v>370</v>
      </c>
      <c r="J131" s="90" t="s">
        <v>371</v>
      </c>
      <c r="K131" s="90">
        <v>0</v>
      </c>
      <c r="L131" s="90">
        <v>0</v>
      </c>
      <c r="M131" s="258">
        <v>0.25</v>
      </c>
      <c r="N131" s="258">
        <v>0.5</v>
      </c>
      <c r="O131" s="258">
        <v>0.25</v>
      </c>
      <c r="P131" s="258">
        <v>0</v>
      </c>
      <c r="Q131" s="261">
        <v>0</v>
      </c>
    </row>
    <row r="132" spans="2:17" x14ac:dyDescent="0.3">
      <c r="B132" s="191" t="s">
        <v>389</v>
      </c>
      <c r="C132" s="90">
        <v>920056</v>
      </c>
      <c r="D132" s="90">
        <v>920057</v>
      </c>
      <c r="E132" s="90">
        <v>920058</v>
      </c>
      <c r="F132" s="90">
        <v>0</v>
      </c>
      <c r="G132" s="90">
        <v>0</v>
      </c>
      <c r="H132" s="90" t="s">
        <v>369</v>
      </c>
      <c r="I132" s="90" t="s">
        <v>370</v>
      </c>
      <c r="J132" s="90" t="s">
        <v>371</v>
      </c>
      <c r="K132" s="90">
        <v>0</v>
      </c>
      <c r="L132" s="90">
        <v>0</v>
      </c>
      <c r="M132" s="258">
        <v>0.25</v>
      </c>
      <c r="N132" s="258">
        <v>0.25</v>
      </c>
      <c r="O132" s="258">
        <v>0.5</v>
      </c>
      <c r="P132" s="258">
        <v>0</v>
      </c>
      <c r="Q132" s="261">
        <v>0</v>
      </c>
    </row>
    <row r="133" spans="2:17" x14ac:dyDescent="0.3">
      <c r="B133" s="191" t="s">
        <v>301</v>
      </c>
      <c r="C133" s="90">
        <v>920056</v>
      </c>
      <c r="D133" s="90">
        <v>920057</v>
      </c>
      <c r="E133" s="90">
        <v>920058</v>
      </c>
      <c r="F133" s="90">
        <v>920059</v>
      </c>
      <c r="G133" s="90">
        <v>0</v>
      </c>
      <c r="H133" s="380" t="s">
        <v>369</v>
      </c>
      <c r="I133" s="380" t="s">
        <v>370</v>
      </c>
      <c r="J133" s="380" t="s">
        <v>371</v>
      </c>
      <c r="K133" s="90" t="s">
        <v>289</v>
      </c>
      <c r="L133" s="90">
        <v>0</v>
      </c>
      <c r="M133" s="258">
        <v>0.1</v>
      </c>
      <c r="N133" s="258">
        <v>0.1</v>
      </c>
      <c r="O133" s="258">
        <v>0.1</v>
      </c>
      <c r="P133" s="258">
        <v>0.7</v>
      </c>
      <c r="Q133" s="261">
        <v>0</v>
      </c>
    </row>
    <row r="134" spans="2:17" ht="12.75" thickBot="1" x14ac:dyDescent="0.35">
      <c r="B134" s="200" t="s">
        <v>209</v>
      </c>
      <c r="C134" s="95">
        <v>920056</v>
      </c>
      <c r="D134" s="95">
        <v>920057</v>
      </c>
      <c r="E134" s="95">
        <v>920058</v>
      </c>
      <c r="F134" s="95">
        <v>920059</v>
      </c>
      <c r="G134" s="95">
        <v>920060</v>
      </c>
      <c r="H134" s="381" t="s">
        <v>369</v>
      </c>
      <c r="I134" s="381" t="s">
        <v>370</v>
      </c>
      <c r="J134" s="381" t="s">
        <v>371</v>
      </c>
      <c r="K134" s="95" t="s">
        <v>289</v>
      </c>
      <c r="L134" s="95" t="s">
        <v>197</v>
      </c>
      <c r="M134" s="262">
        <v>0</v>
      </c>
      <c r="N134" s="262">
        <v>0</v>
      </c>
      <c r="O134" s="262">
        <v>0</v>
      </c>
      <c r="P134" s="262">
        <v>0.5</v>
      </c>
      <c r="Q134" s="263">
        <v>0.5</v>
      </c>
    </row>
    <row r="135" spans="2:17" x14ac:dyDescent="0.3">
      <c r="B135" s="174" t="s">
        <v>444</v>
      </c>
      <c r="C135" s="175">
        <v>930001</v>
      </c>
      <c r="D135" s="175">
        <v>0</v>
      </c>
      <c r="E135" s="175">
        <v>0</v>
      </c>
      <c r="F135" s="175">
        <v>0</v>
      </c>
      <c r="G135" s="175">
        <v>0</v>
      </c>
      <c r="H135" s="175" t="s">
        <v>438</v>
      </c>
      <c r="I135" s="175">
        <v>0</v>
      </c>
      <c r="J135" s="175">
        <v>0</v>
      </c>
      <c r="K135" s="175">
        <v>0</v>
      </c>
      <c r="L135" s="175">
        <v>0</v>
      </c>
      <c r="M135" s="259">
        <v>1</v>
      </c>
      <c r="N135" s="259">
        <v>0</v>
      </c>
      <c r="O135" s="259">
        <v>0</v>
      </c>
      <c r="P135" s="259">
        <v>0</v>
      </c>
      <c r="Q135" s="260">
        <v>0</v>
      </c>
    </row>
    <row r="136" spans="2:17" x14ac:dyDescent="0.3">
      <c r="B136" s="191" t="s">
        <v>455</v>
      </c>
      <c r="C136" s="90">
        <v>930002</v>
      </c>
      <c r="D136" s="90">
        <v>0</v>
      </c>
      <c r="E136" s="90">
        <v>0</v>
      </c>
      <c r="F136" s="90">
        <v>0</v>
      </c>
      <c r="G136" s="90">
        <v>0</v>
      </c>
      <c r="H136" s="90" t="s">
        <v>439</v>
      </c>
      <c r="I136" s="90">
        <v>0</v>
      </c>
      <c r="J136" s="90">
        <v>0</v>
      </c>
      <c r="K136" s="90">
        <v>0</v>
      </c>
      <c r="L136" s="90">
        <v>0</v>
      </c>
      <c r="M136" s="258">
        <v>1</v>
      </c>
      <c r="N136" s="258">
        <v>0</v>
      </c>
      <c r="O136" s="258">
        <v>0</v>
      </c>
      <c r="P136" s="258">
        <v>0</v>
      </c>
      <c r="Q136" s="261">
        <v>0</v>
      </c>
    </row>
    <row r="137" spans="2:17" x14ac:dyDescent="0.3">
      <c r="B137" s="191" t="s">
        <v>456</v>
      </c>
      <c r="C137" s="90">
        <v>930003</v>
      </c>
      <c r="D137" s="90">
        <v>0</v>
      </c>
      <c r="E137" s="90">
        <v>0</v>
      </c>
      <c r="F137" s="90">
        <v>0</v>
      </c>
      <c r="G137" s="90">
        <v>0</v>
      </c>
      <c r="H137" s="90" t="s">
        <v>449</v>
      </c>
      <c r="I137" s="90">
        <v>0</v>
      </c>
      <c r="J137" s="90">
        <v>0</v>
      </c>
      <c r="K137" s="90">
        <v>0</v>
      </c>
      <c r="L137" s="90">
        <v>0</v>
      </c>
      <c r="M137" s="258">
        <v>1</v>
      </c>
      <c r="N137" s="258">
        <v>0</v>
      </c>
      <c r="O137" s="258">
        <v>0</v>
      </c>
      <c r="P137" s="258">
        <v>0</v>
      </c>
      <c r="Q137" s="261">
        <v>0</v>
      </c>
    </row>
    <row r="138" spans="2:17" x14ac:dyDescent="0.3">
      <c r="B138" s="191" t="s">
        <v>457</v>
      </c>
      <c r="C138" s="90">
        <v>930004</v>
      </c>
      <c r="D138" s="90">
        <v>0</v>
      </c>
      <c r="E138" s="90">
        <v>0</v>
      </c>
      <c r="F138" s="90">
        <v>0</v>
      </c>
      <c r="G138" s="90">
        <v>0</v>
      </c>
      <c r="H138" s="90" t="s">
        <v>440</v>
      </c>
      <c r="I138" s="90">
        <v>0</v>
      </c>
      <c r="J138" s="90">
        <v>0</v>
      </c>
      <c r="K138" s="90">
        <v>0</v>
      </c>
      <c r="L138" s="90">
        <v>0</v>
      </c>
      <c r="M138" s="258">
        <v>1</v>
      </c>
      <c r="N138" s="258">
        <v>0</v>
      </c>
      <c r="O138" s="258">
        <v>0</v>
      </c>
      <c r="P138" s="258">
        <v>0</v>
      </c>
      <c r="Q138" s="261">
        <v>0</v>
      </c>
    </row>
    <row r="139" spans="2:17" x14ac:dyDescent="0.3">
      <c r="B139" s="191" t="s">
        <v>458</v>
      </c>
      <c r="C139" s="90">
        <v>930005</v>
      </c>
      <c r="D139" s="90">
        <v>0</v>
      </c>
      <c r="E139" s="90">
        <v>0</v>
      </c>
      <c r="F139" s="90">
        <v>0</v>
      </c>
      <c r="G139" s="90">
        <v>0</v>
      </c>
      <c r="H139" s="90" t="s">
        <v>441</v>
      </c>
      <c r="I139" s="90">
        <v>0</v>
      </c>
      <c r="J139" s="90">
        <v>0</v>
      </c>
      <c r="K139" s="90">
        <v>0</v>
      </c>
      <c r="L139" s="90">
        <v>0</v>
      </c>
      <c r="M139" s="258">
        <v>1</v>
      </c>
      <c r="N139" s="258">
        <v>0</v>
      </c>
      <c r="O139" s="258">
        <v>0</v>
      </c>
      <c r="P139" s="258">
        <v>0</v>
      </c>
      <c r="Q139" s="261">
        <v>0</v>
      </c>
    </row>
    <row r="140" spans="2:17" x14ac:dyDescent="0.3">
      <c r="B140" s="191" t="s">
        <v>459</v>
      </c>
      <c r="C140" s="90">
        <v>930006</v>
      </c>
      <c r="D140" s="90">
        <v>0</v>
      </c>
      <c r="E140" s="90">
        <v>0</v>
      </c>
      <c r="F140" s="90">
        <v>0</v>
      </c>
      <c r="G140" s="90">
        <v>0</v>
      </c>
      <c r="H140" s="90" t="s">
        <v>450</v>
      </c>
      <c r="I140" s="90">
        <v>0</v>
      </c>
      <c r="J140" s="90">
        <v>0</v>
      </c>
      <c r="K140" s="90">
        <v>0</v>
      </c>
      <c r="L140" s="90">
        <v>0</v>
      </c>
      <c r="M140" s="258">
        <v>1</v>
      </c>
      <c r="N140" s="258">
        <v>0</v>
      </c>
      <c r="O140" s="258">
        <v>0</v>
      </c>
      <c r="P140" s="258">
        <v>0</v>
      </c>
      <c r="Q140" s="261">
        <v>0</v>
      </c>
    </row>
    <row r="141" spans="2:17" x14ac:dyDescent="0.3">
      <c r="B141" s="191" t="s">
        <v>460</v>
      </c>
      <c r="C141" s="90">
        <v>930007</v>
      </c>
      <c r="D141" s="90">
        <v>0</v>
      </c>
      <c r="E141" s="90">
        <v>0</v>
      </c>
      <c r="F141" s="90">
        <v>0</v>
      </c>
      <c r="G141" s="90">
        <v>0</v>
      </c>
      <c r="H141" s="90" t="s">
        <v>451</v>
      </c>
      <c r="I141" s="90">
        <v>0</v>
      </c>
      <c r="J141" s="90">
        <v>0</v>
      </c>
      <c r="K141" s="90">
        <v>0</v>
      </c>
      <c r="L141" s="90">
        <v>0</v>
      </c>
      <c r="M141" s="258">
        <v>1</v>
      </c>
      <c r="N141" s="258">
        <v>0</v>
      </c>
      <c r="O141" s="258">
        <v>0</v>
      </c>
      <c r="P141" s="258">
        <v>0</v>
      </c>
      <c r="Q141" s="261">
        <v>0</v>
      </c>
    </row>
    <row r="142" spans="2:17" x14ac:dyDescent="0.3">
      <c r="B142" s="191" t="s">
        <v>461</v>
      </c>
      <c r="C142" s="90">
        <v>930008</v>
      </c>
      <c r="D142" s="90">
        <v>0</v>
      </c>
      <c r="E142" s="90">
        <v>0</v>
      </c>
      <c r="F142" s="90">
        <v>0</v>
      </c>
      <c r="G142" s="90">
        <v>0</v>
      </c>
      <c r="H142" s="90" t="s">
        <v>452</v>
      </c>
      <c r="I142" s="90">
        <v>0</v>
      </c>
      <c r="J142" s="90">
        <v>0</v>
      </c>
      <c r="K142" s="90">
        <v>0</v>
      </c>
      <c r="L142" s="90">
        <v>0</v>
      </c>
      <c r="M142" s="258">
        <v>1</v>
      </c>
      <c r="N142" s="258">
        <v>0</v>
      </c>
      <c r="O142" s="258">
        <v>0</v>
      </c>
      <c r="P142" s="258">
        <v>0</v>
      </c>
      <c r="Q142" s="261">
        <v>0</v>
      </c>
    </row>
    <row r="143" spans="2:17" x14ac:dyDescent="0.3">
      <c r="B143" s="191" t="s">
        <v>445</v>
      </c>
      <c r="C143" s="90">
        <v>930009</v>
      </c>
      <c r="D143" s="90">
        <v>0</v>
      </c>
      <c r="E143" s="90">
        <v>0</v>
      </c>
      <c r="F143" s="90">
        <v>0</v>
      </c>
      <c r="G143" s="90">
        <v>0</v>
      </c>
      <c r="H143" s="90" t="s">
        <v>453</v>
      </c>
      <c r="I143" s="90">
        <v>0</v>
      </c>
      <c r="J143" s="90">
        <v>0</v>
      </c>
      <c r="K143" s="90">
        <v>0</v>
      </c>
      <c r="L143" s="90">
        <v>0</v>
      </c>
      <c r="M143" s="258">
        <v>1</v>
      </c>
      <c r="N143" s="258">
        <v>0</v>
      </c>
      <c r="O143" s="258">
        <v>0</v>
      </c>
      <c r="P143" s="258">
        <v>0</v>
      </c>
      <c r="Q143" s="261">
        <v>0</v>
      </c>
    </row>
    <row r="144" spans="2:17" x14ac:dyDescent="0.3">
      <c r="B144" s="191" t="s">
        <v>446</v>
      </c>
      <c r="C144" s="90">
        <v>930010</v>
      </c>
      <c r="D144" s="90">
        <v>0</v>
      </c>
      <c r="E144" s="90">
        <v>0</v>
      </c>
      <c r="F144" s="90">
        <v>0</v>
      </c>
      <c r="G144" s="90">
        <v>0</v>
      </c>
      <c r="H144" s="90" t="s">
        <v>442</v>
      </c>
      <c r="I144" s="90">
        <v>0</v>
      </c>
      <c r="J144" s="90">
        <v>0</v>
      </c>
      <c r="K144" s="90">
        <v>0</v>
      </c>
      <c r="L144" s="90">
        <v>0</v>
      </c>
      <c r="M144" s="258">
        <v>1</v>
      </c>
      <c r="N144" s="258">
        <v>0</v>
      </c>
      <c r="O144" s="258">
        <v>0</v>
      </c>
      <c r="P144" s="258">
        <v>0</v>
      </c>
      <c r="Q144" s="261">
        <v>0</v>
      </c>
    </row>
    <row r="145" spans="2:17" x14ac:dyDescent="0.3">
      <c r="B145" s="191" t="s">
        <v>447</v>
      </c>
      <c r="C145" s="90">
        <v>930011</v>
      </c>
      <c r="D145" s="90">
        <v>0</v>
      </c>
      <c r="E145" s="90">
        <v>0</v>
      </c>
      <c r="F145" s="90">
        <v>0</v>
      </c>
      <c r="G145" s="90">
        <v>0</v>
      </c>
      <c r="H145" s="90" t="s">
        <v>454</v>
      </c>
      <c r="I145" s="90">
        <v>0</v>
      </c>
      <c r="J145" s="90">
        <v>0</v>
      </c>
      <c r="K145" s="90">
        <v>0</v>
      </c>
      <c r="L145" s="90">
        <v>0</v>
      </c>
      <c r="M145" s="258">
        <v>1</v>
      </c>
      <c r="N145" s="258">
        <v>0</v>
      </c>
      <c r="O145" s="258">
        <v>0</v>
      </c>
      <c r="P145" s="258">
        <v>0</v>
      </c>
      <c r="Q145" s="261">
        <v>0</v>
      </c>
    </row>
    <row r="146" spans="2:17" ht="12.75" thickBot="1" x14ac:dyDescent="0.35">
      <c r="B146" s="193" t="s">
        <v>448</v>
      </c>
      <c r="C146" s="194">
        <v>930012</v>
      </c>
      <c r="D146" s="194">
        <v>0</v>
      </c>
      <c r="E146" s="194">
        <v>0</v>
      </c>
      <c r="F146" s="194">
        <v>0</v>
      </c>
      <c r="G146" s="194">
        <v>0</v>
      </c>
      <c r="H146" s="194" t="s">
        <v>443</v>
      </c>
      <c r="I146" s="194">
        <v>0</v>
      </c>
      <c r="J146" s="194">
        <v>0</v>
      </c>
      <c r="K146" s="194">
        <v>0</v>
      </c>
      <c r="L146" s="194">
        <v>0</v>
      </c>
      <c r="M146" s="262">
        <v>1</v>
      </c>
      <c r="N146" s="262">
        <v>0</v>
      </c>
      <c r="O146" s="262">
        <v>0</v>
      </c>
      <c r="P146" s="262">
        <v>0</v>
      </c>
      <c r="Q146" s="263">
        <v>0</v>
      </c>
    </row>
  </sheetData>
  <phoneticPr fontId="2" type="noConversion"/>
  <conditionalFormatting sqref="M3:Q146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작물 업그레이드 가데이터 확률</vt:lpstr>
      <vt:lpstr>씨앗 분해 확률_첫달제외</vt:lpstr>
      <vt:lpstr>작물 업그레이드 확률</vt:lpstr>
      <vt:lpstr>Markov's Chain</vt:lpstr>
      <vt:lpstr>씨앗 분해 확률_첫달</vt:lpstr>
      <vt:lpstr>작물 분해 확률</vt:lpstr>
      <vt:lpstr>마법 걸기 씨앗 획득 확률</vt:lpstr>
      <vt:lpstr>작물 변경권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2017-06-14T09:23:46Z</dcterms:modified>
</cp:coreProperties>
</file>