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.CJI\Desktop\문서\아이디어\2017\홈가든 시즌5\홈가든 시즌5\홈가든 시즌5 시스템\"/>
    </mc:Choice>
  </mc:AlternateContent>
  <bookViews>
    <workbookView xWindow="0" yWindow="0" windowWidth="28800" windowHeight="12390" firstSheet="1" activeTab="5"/>
  </bookViews>
  <sheets>
    <sheet name="작물 업그레이드 가데이터 확률" sheetId="12" r:id="rId1"/>
    <sheet name="작물 업그레이드 실제 데이터 확률" sheetId="15" r:id="rId2"/>
    <sheet name="Markov's Chain" sheetId="16" r:id="rId3"/>
    <sheet name="씨앗 분해 확률_첫달" sheetId="18" r:id="rId4"/>
    <sheet name="씨앗 분해 확률_첫달제외" sheetId="11" r:id="rId5"/>
    <sheet name="마법 걸기 씨앗 획득 확률" sheetId="1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0" i="19" l="1"/>
  <c r="AD10" i="19"/>
  <c r="AC10" i="19"/>
  <c r="AB10" i="19"/>
  <c r="AA10" i="19"/>
  <c r="E10" i="19"/>
  <c r="AE7" i="19"/>
  <c r="AD7" i="19"/>
  <c r="AC7" i="19"/>
  <c r="AB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Z7" i="19"/>
  <c r="F7" i="19"/>
  <c r="B7" i="19"/>
  <c r="C7" i="19"/>
  <c r="D7" i="19"/>
  <c r="E7" i="19"/>
  <c r="L45" i="19" l="1"/>
  <c r="U215" i="19"/>
  <c r="B5" i="19"/>
  <c r="C5" i="19" s="1"/>
  <c r="AC4" i="19"/>
  <c r="AB4" i="19"/>
  <c r="AK9" i="11"/>
  <c r="AK13" i="11"/>
  <c r="D5" i="19" l="1"/>
  <c r="D6" i="19"/>
  <c r="C6" i="19"/>
  <c r="E6" i="19" l="1"/>
  <c r="E5" i="19"/>
  <c r="F6" i="19" l="1"/>
  <c r="F5" i="19"/>
  <c r="M194" i="19"/>
  <c r="L181" i="19"/>
  <c r="L180" i="19"/>
  <c r="L176" i="19"/>
  <c r="L172" i="19"/>
  <c r="L168" i="19"/>
  <c r="L164" i="19"/>
  <c r="L160" i="19"/>
  <c r="L156" i="19"/>
  <c r="L194" i="19"/>
  <c r="L192" i="19"/>
  <c r="L190" i="19"/>
  <c r="L188" i="19"/>
  <c r="L186" i="19"/>
  <c r="L184" i="19"/>
  <c r="L182" i="19"/>
  <c r="L177" i="19"/>
  <c r="L173" i="19"/>
  <c r="L169" i="19"/>
  <c r="L165" i="19"/>
  <c r="L161" i="19"/>
  <c r="L157" i="19"/>
  <c r="L193" i="19"/>
  <c r="L191" i="19"/>
  <c r="L189" i="19"/>
  <c r="L187" i="19"/>
  <c r="L185" i="19"/>
  <c r="L183" i="19"/>
  <c r="L179" i="19"/>
  <c r="L175" i="19"/>
  <c r="L171" i="19"/>
  <c r="L167" i="19"/>
  <c r="L163" i="19"/>
  <c r="L159" i="19"/>
  <c r="L155" i="19"/>
  <c r="L170" i="19"/>
  <c r="L150" i="19"/>
  <c r="L146" i="19"/>
  <c r="L142" i="19"/>
  <c r="L138" i="19"/>
  <c r="L134" i="19"/>
  <c r="L130" i="19"/>
  <c r="L126" i="19"/>
  <c r="L122" i="19"/>
  <c r="L118" i="19"/>
  <c r="L174" i="19"/>
  <c r="L158" i="19"/>
  <c r="L151" i="19"/>
  <c r="L147" i="19"/>
  <c r="L143" i="19"/>
  <c r="L139" i="19"/>
  <c r="L135" i="19"/>
  <c r="L131" i="19"/>
  <c r="L127" i="19"/>
  <c r="L123" i="19"/>
  <c r="L119" i="19"/>
  <c r="L166" i="19"/>
  <c r="L153" i="19"/>
  <c r="L149" i="19"/>
  <c r="L145" i="19"/>
  <c r="L141" i="19"/>
  <c r="L137" i="19"/>
  <c r="L133" i="19"/>
  <c r="L129" i="19"/>
  <c r="L125" i="19"/>
  <c r="L121" i="19"/>
  <c r="L117" i="19"/>
  <c r="L178" i="19"/>
  <c r="L144" i="19"/>
  <c r="L128" i="19"/>
  <c r="L116" i="19"/>
  <c r="L112" i="19"/>
  <c r="L108" i="19"/>
  <c r="L104" i="19"/>
  <c r="L100" i="19"/>
  <c r="L96" i="19"/>
  <c r="L90" i="19"/>
  <c r="L86" i="19"/>
  <c r="L82" i="19"/>
  <c r="L148" i="19"/>
  <c r="L132" i="19"/>
  <c r="L113" i="19"/>
  <c r="L109" i="19"/>
  <c r="L105" i="19"/>
  <c r="L101" i="19"/>
  <c r="L97" i="19"/>
  <c r="L93" i="19"/>
  <c r="L89" i="19"/>
  <c r="L85" i="19"/>
  <c r="L81" i="19"/>
  <c r="L77" i="19"/>
  <c r="L73" i="19"/>
  <c r="L69" i="19"/>
  <c r="L65" i="19"/>
  <c r="L61" i="19"/>
  <c r="L162" i="19"/>
  <c r="L154" i="19"/>
  <c r="L140" i="19"/>
  <c r="L124" i="19"/>
  <c r="L115" i="19"/>
  <c r="L111" i="19"/>
  <c r="L107" i="19"/>
  <c r="L103" i="19"/>
  <c r="L99" i="19"/>
  <c r="L95" i="19"/>
  <c r="L91" i="19"/>
  <c r="L87" i="19"/>
  <c r="L83" i="19"/>
  <c r="L79" i="19"/>
  <c r="L75" i="19"/>
  <c r="L71" i="19"/>
  <c r="L67" i="19"/>
  <c r="L63" i="19"/>
  <c r="L59" i="19"/>
  <c r="L114" i="19"/>
  <c r="L98" i="19"/>
  <c r="L92" i="19"/>
  <c r="L78" i="19"/>
  <c r="L74" i="19"/>
  <c r="L70" i="19"/>
  <c r="L66" i="19"/>
  <c r="L62" i="19"/>
  <c r="L56" i="19"/>
  <c r="L52" i="19"/>
  <c r="L48" i="19"/>
  <c r="L120" i="19"/>
  <c r="L102" i="19"/>
  <c r="L88" i="19"/>
  <c r="L55" i="19"/>
  <c r="L51" i="19"/>
  <c r="L47" i="19"/>
  <c r="L136" i="19"/>
  <c r="L84" i="19"/>
  <c r="L76" i="19"/>
  <c r="L68" i="19"/>
  <c r="L60" i="19"/>
  <c r="L58" i="19"/>
  <c r="L54" i="19"/>
  <c r="L152" i="19"/>
  <c r="L110" i="19"/>
  <c r="L94" i="19"/>
  <c r="L57" i="19"/>
  <c r="L53" i="19"/>
  <c r="L49" i="19"/>
  <c r="L106" i="19"/>
  <c r="L80" i="19"/>
  <c r="L72" i="19"/>
  <c r="L64" i="19"/>
  <c r="L50" i="19"/>
  <c r="L46" i="19"/>
  <c r="G5" i="19" l="1"/>
  <c r="G6" i="19"/>
  <c r="L198" i="19"/>
  <c r="L218" i="19"/>
  <c r="L195" i="19"/>
  <c r="M195" i="19" s="1"/>
  <c r="H5" i="19" l="1"/>
  <c r="H6" i="19"/>
  <c r="I6" i="19" l="1"/>
  <c r="I5" i="19"/>
  <c r="J6" i="19" l="1"/>
  <c r="J5" i="19"/>
  <c r="K5" i="19" l="1"/>
  <c r="K6" i="19"/>
  <c r="L5" i="19" l="1"/>
  <c r="L6" i="19"/>
  <c r="M6" i="19" l="1"/>
  <c r="M5" i="19"/>
  <c r="N6" i="19" l="1"/>
  <c r="N5" i="19"/>
  <c r="O5" i="19" l="1"/>
  <c r="O6" i="19"/>
  <c r="P5" i="19" l="1"/>
  <c r="P6" i="19"/>
  <c r="Q6" i="19" l="1"/>
  <c r="Q5" i="19"/>
  <c r="R6" i="19" l="1"/>
  <c r="R5" i="19"/>
  <c r="S5" i="19" l="1"/>
  <c r="S6" i="19"/>
  <c r="T5" i="19" l="1"/>
  <c r="T6" i="19"/>
  <c r="U6" i="19" l="1"/>
  <c r="U5" i="19"/>
  <c r="V6" i="19" l="1"/>
  <c r="V5" i="19"/>
  <c r="W5" i="19" l="1"/>
  <c r="W6" i="19"/>
  <c r="X5" i="19" l="1"/>
  <c r="X6" i="19"/>
  <c r="Y6" i="19" l="1"/>
  <c r="Y5" i="19"/>
  <c r="Z6" i="19" l="1"/>
  <c r="Z5" i="19"/>
  <c r="AA5" i="19" l="1"/>
  <c r="AA6" i="19"/>
  <c r="AB5" i="19" l="1"/>
  <c r="AA7" i="19"/>
  <c r="AB6" i="19"/>
  <c r="O214" i="19"/>
  <c r="O210" i="19"/>
  <c r="O206" i="19"/>
  <c r="O202" i="19"/>
  <c r="O200" i="19"/>
  <c r="O196" i="19"/>
  <c r="O192" i="19"/>
  <c r="O190" i="19"/>
  <c r="O188" i="19"/>
  <c r="O186" i="19"/>
  <c r="O184" i="19"/>
  <c r="O182" i="19"/>
  <c r="O177" i="19"/>
  <c r="O173" i="19"/>
  <c r="O169" i="19"/>
  <c r="O165" i="19"/>
  <c r="O161" i="19"/>
  <c r="O157" i="19"/>
  <c r="O213" i="19"/>
  <c r="O209" i="19"/>
  <c r="O205" i="19"/>
  <c r="O201" i="19"/>
  <c r="O198" i="19"/>
  <c r="O178" i="19"/>
  <c r="O174" i="19"/>
  <c r="O170" i="19"/>
  <c r="O166" i="19"/>
  <c r="O162" i="19"/>
  <c r="O158" i="19"/>
  <c r="O154" i="19"/>
  <c r="P214" i="19"/>
  <c r="O218" i="19" s="1"/>
  <c r="O220" i="19" s="1"/>
  <c r="O211" i="19"/>
  <c r="O207" i="19"/>
  <c r="O203" i="19"/>
  <c r="O199" i="19"/>
  <c r="O195" i="19"/>
  <c r="O194" i="19"/>
  <c r="O181" i="19"/>
  <c r="O180" i="19"/>
  <c r="O176" i="19"/>
  <c r="O172" i="19"/>
  <c r="O168" i="19"/>
  <c r="O164" i="19"/>
  <c r="O160" i="19"/>
  <c r="O156" i="19"/>
  <c r="O189" i="19"/>
  <c r="O179" i="19"/>
  <c r="O163" i="19"/>
  <c r="O151" i="19"/>
  <c r="O147" i="19"/>
  <c r="O143" i="19"/>
  <c r="O139" i="19"/>
  <c r="O135" i="19"/>
  <c r="O131" i="19"/>
  <c r="O127" i="19"/>
  <c r="O123" i="19"/>
  <c r="O119" i="19"/>
  <c r="O212" i="19"/>
  <c r="O191" i="19"/>
  <c r="O183" i="19"/>
  <c r="O167" i="19"/>
  <c r="O152" i="19"/>
  <c r="O148" i="19"/>
  <c r="O144" i="19"/>
  <c r="O140" i="19"/>
  <c r="O136" i="19"/>
  <c r="O132" i="19"/>
  <c r="O128" i="19"/>
  <c r="O124" i="19"/>
  <c r="O120" i="19"/>
  <c r="O204" i="19"/>
  <c r="O197" i="19"/>
  <c r="O187" i="19"/>
  <c r="O175" i="19"/>
  <c r="O159" i="19"/>
  <c r="O150" i="19"/>
  <c r="O146" i="19"/>
  <c r="O142" i="19"/>
  <c r="O138" i="19"/>
  <c r="O134" i="19"/>
  <c r="O130" i="19"/>
  <c r="O126" i="19"/>
  <c r="O122" i="19"/>
  <c r="O118" i="19"/>
  <c r="O185" i="19"/>
  <c r="O153" i="19"/>
  <c r="O137" i="19"/>
  <c r="O121" i="19"/>
  <c r="O113" i="19"/>
  <c r="O109" i="19"/>
  <c r="O105" i="19"/>
  <c r="O101" i="19"/>
  <c r="O97" i="19"/>
  <c r="O93" i="19"/>
  <c r="O89" i="19"/>
  <c r="O85" i="19"/>
  <c r="O193" i="19"/>
  <c r="O141" i="19"/>
  <c r="O125" i="19"/>
  <c r="O117" i="19"/>
  <c r="O114" i="19"/>
  <c r="O110" i="19"/>
  <c r="O106" i="19"/>
  <c r="O102" i="19"/>
  <c r="O98" i="19"/>
  <c r="O94" i="19"/>
  <c r="O92" i="19"/>
  <c r="O88" i="19"/>
  <c r="O84" i="19"/>
  <c r="O80" i="19"/>
  <c r="O76" i="19"/>
  <c r="O72" i="19"/>
  <c r="O68" i="19"/>
  <c r="O64" i="19"/>
  <c r="O60" i="19"/>
  <c r="O171" i="19"/>
  <c r="O149" i="19"/>
  <c r="O133" i="19"/>
  <c r="O116" i="19"/>
  <c r="O112" i="19"/>
  <c r="O108" i="19"/>
  <c r="O104" i="19"/>
  <c r="O100" i="19"/>
  <c r="O96" i="19"/>
  <c r="O90" i="19"/>
  <c r="O86" i="19"/>
  <c r="O82" i="19"/>
  <c r="O78" i="19"/>
  <c r="O74" i="19"/>
  <c r="O70" i="19"/>
  <c r="O66" i="19"/>
  <c r="O62" i="19"/>
  <c r="O107" i="19"/>
  <c r="O87" i="19"/>
  <c r="O81" i="19"/>
  <c r="O77" i="19"/>
  <c r="O73" i="19"/>
  <c r="O69" i="19"/>
  <c r="O65" i="19"/>
  <c r="O61" i="19"/>
  <c r="O55" i="19"/>
  <c r="O51" i="19"/>
  <c r="O47" i="19"/>
  <c r="O155" i="19"/>
  <c r="O115" i="19"/>
  <c r="O63" i="19"/>
  <c r="O57" i="19"/>
  <c r="O53" i="19"/>
  <c r="O45" i="19"/>
  <c r="O208" i="19"/>
  <c r="O129" i="19"/>
  <c r="O111" i="19"/>
  <c r="O95" i="19"/>
  <c r="O83" i="19"/>
  <c r="O58" i="19"/>
  <c r="O54" i="19"/>
  <c r="O50" i="19"/>
  <c r="O46" i="19"/>
  <c r="O145" i="19"/>
  <c r="O79" i="19"/>
  <c r="O71" i="19"/>
  <c r="O103" i="19"/>
  <c r="O91" i="19"/>
  <c r="O56" i="19"/>
  <c r="O52" i="19"/>
  <c r="O48" i="19"/>
  <c r="O99" i="19"/>
  <c r="O75" i="19"/>
  <c r="O67" i="19"/>
  <c r="O59" i="19"/>
  <c r="O49" i="19"/>
  <c r="R178" i="19" l="1"/>
  <c r="R174" i="19"/>
  <c r="R170" i="19"/>
  <c r="R166" i="19"/>
  <c r="R162" i="19"/>
  <c r="R158" i="19"/>
  <c r="S195" i="19"/>
  <c r="R193" i="19"/>
  <c r="R191" i="19"/>
  <c r="R189" i="19"/>
  <c r="R187" i="19"/>
  <c r="R185" i="19"/>
  <c r="R183" i="19"/>
  <c r="R179" i="19"/>
  <c r="R175" i="19"/>
  <c r="R171" i="19"/>
  <c r="R167" i="19"/>
  <c r="R163" i="19"/>
  <c r="R159" i="19"/>
  <c r="R155" i="19"/>
  <c r="R192" i="19"/>
  <c r="R190" i="19"/>
  <c r="R188" i="19"/>
  <c r="R186" i="19"/>
  <c r="R184" i="19"/>
  <c r="R182" i="19"/>
  <c r="R177" i="19"/>
  <c r="R173" i="19"/>
  <c r="R169" i="19"/>
  <c r="R165" i="19"/>
  <c r="R161" i="19"/>
  <c r="R157" i="19"/>
  <c r="R153" i="19"/>
  <c r="R194" i="19"/>
  <c r="R181" i="19"/>
  <c r="R172" i="19"/>
  <c r="R156" i="19"/>
  <c r="R152" i="19"/>
  <c r="R148" i="19"/>
  <c r="R144" i="19"/>
  <c r="R140" i="19"/>
  <c r="R136" i="19"/>
  <c r="R132" i="19"/>
  <c r="R128" i="19"/>
  <c r="R124" i="19"/>
  <c r="R120" i="19"/>
  <c r="R176" i="19"/>
  <c r="R160" i="19"/>
  <c r="R154" i="19"/>
  <c r="R149" i="19"/>
  <c r="R145" i="19"/>
  <c r="R141" i="19"/>
  <c r="R137" i="19"/>
  <c r="R133" i="19"/>
  <c r="R129" i="19"/>
  <c r="R125" i="19"/>
  <c r="R121" i="19"/>
  <c r="R168" i="19"/>
  <c r="R151" i="19"/>
  <c r="R147" i="19"/>
  <c r="R143" i="19"/>
  <c r="R139" i="19"/>
  <c r="R135" i="19"/>
  <c r="R131" i="19"/>
  <c r="R127" i="19"/>
  <c r="R123" i="19"/>
  <c r="R119" i="19"/>
  <c r="R195" i="19"/>
  <c r="R146" i="19"/>
  <c r="R130" i="19"/>
  <c r="R117" i="19"/>
  <c r="R114" i="19"/>
  <c r="R110" i="19"/>
  <c r="R106" i="19"/>
  <c r="R102" i="19"/>
  <c r="R98" i="19"/>
  <c r="R94" i="19"/>
  <c r="R92" i="19"/>
  <c r="R88" i="19"/>
  <c r="R84" i="19"/>
  <c r="R150" i="19"/>
  <c r="R134" i="19"/>
  <c r="R118" i="19"/>
  <c r="R115" i="19"/>
  <c r="R111" i="19"/>
  <c r="R107" i="19"/>
  <c r="R103" i="19"/>
  <c r="R99" i="19"/>
  <c r="R95" i="19"/>
  <c r="R91" i="19"/>
  <c r="R87" i="19"/>
  <c r="R83" i="19"/>
  <c r="R79" i="19"/>
  <c r="R75" i="19"/>
  <c r="R71" i="19"/>
  <c r="R67" i="19"/>
  <c r="R63" i="19"/>
  <c r="R59" i="19"/>
  <c r="R180" i="19"/>
  <c r="R142" i="19"/>
  <c r="R126" i="19"/>
  <c r="R113" i="19"/>
  <c r="R109" i="19"/>
  <c r="R105" i="19"/>
  <c r="R101" i="19"/>
  <c r="R97" i="19"/>
  <c r="R93" i="19"/>
  <c r="R89" i="19"/>
  <c r="R85" i="19"/>
  <c r="R81" i="19"/>
  <c r="R77" i="19"/>
  <c r="R73" i="19"/>
  <c r="R69" i="19"/>
  <c r="R65" i="19"/>
  <c r="R61" i="19"/>
  <c r="R122" i="19"/>
  <c r="R116" i="19"/>
  <c r="R100" i="19"/>
  <c r="R86" i="19"/>
  <c r="R58" i="19"/>
  <c r="R54" i="19"/>
  <c r="R50" i="19"/>
  <c r="R46" i="19"/>
  <c r="R108" i="19"/>
  <c r="R48" i="19"/>
  <c r="R164" i="19"/>
  <c r="R138" i="19"/>
  <c r="R104" i="19"/>
  <c r="R82" i="19"/>
  <c r="R80" i="19"/>
  <c r="R76" i="19"/>
  <c r="R72" i="19"/>
  <c r="R68" i="19"/>
  <c r="R64" i="19"/>
  <c r="R60" i="19"/>
  <c r="R57" i="19"/>
  <c r="R53" i="19"/>
  <c r="R49" i="19"/>
  <c r="R45" i="19"/>
  <c r="R112" i="19"/>
  <c r="R96" i="19"/>
  <c r="R90" i="19"/>
  <c r="R78" i="19"/>
  <c r="R74" i="19"/>
  <c r="R70" i="19"/>
  <c r="R66" i="19"/>
  <c r="R62" i="19"/>
  <c r="R55" i="19"/>
  <c r="R51" i="19"/>
  <c r="R47" i="19"/>
  <c r="R56" i="19"/>
  <c r="R52" i="19"/>
  <c r="O215" i="19"/>
  <c r="P215" i="19" s="1"/>
  <c r="AC6" i="19"/>
  <c r="AC5" i="19"/>
  <c r="V196" i="19" l="1"/>
  <c r="U218" i="19" s="1"/>
  <c r="U220" i="19" s="1"/>
  <c r="U195" i="19"/>
  <c r="U193" i="19"/>
  <c r="U191" i="19"/>
  <c r="U189" i="19"/>
  <c r="U187" i="19"/>
  <c r="U185" i="19"/>
  <c r="U183" i="19"/>
  <c r="U179" i="19"/>
  <c r="U175" i="19"/>
  <c r="U171" i="19"/>
  <c r="U167" i="19"/>
  <c r="U163" i="19"/>
  <c r="U159" i="19"/>
  <c r="U155" i="19"/>
  <c r="U196" i="19"/>
  <c r="U194" i="19"/>
  <c r="U181" i="19"/>
  <c r="U180" i="19"/>
  <c r="U176" i="19"/>
  <c r="U172" i="19"/>
  <c r="U168" i="19"/>
  <c r="U164" i="19"/>
  <c r="U160" i="19"/>
  <c r="U156" i="19"/>
  <c r="U178" i="19"/>
  <c r="U174" i="19"/>
  <c r="U170" i="19"/>
  <c r="U166" i="19"/>
  <c r="U162" i="19"/>
  <c r="U158" i="19"/>
  <c r="U154" i="19"/>
  <c r="U186" i="19"/>
  <c r="U165" i="19"/>
  <c r="U149" i="19"/>
  <c r="U145" i="19"/>
  <c r="U141" i="19"/>
  <c r="U137" i="19"/>
  <c r="U133" i="19"/>
  <c r="U129" i="19"/>
  <c r="U125" i="19"/>
  <c r="U121" i="19"/>
  <c r="U188" i="19"/>
  <c r="U169" i="19"/>
  <c r="U153" i="19"/>
  <c r="U150" i="19"/>
  <c r="U146" i="19"/>
  <c r="U142" i="19"/>
  <c r="U138" i="19"/>
  <c r="U134" i="19"/>
  <c r="U130" i="19"/>
  <c r="U126" i="19"/>
  <c r="U122" i="19"/>
  <c r="U118" i="19"/>
  <c r="U192" i="19"/>
  <c r="U184" i="19"/>
  <c r="U177" i="19"/>
  <c r="U161" i="19"/>
  <c r="U152" i="19"/>
  <c r="U148" i="19"/>
  <c r="U144" i="19"/>
  <c r="U140" i="19"/>
  <c r="U136" i="19"/>
  <c r="U132" i="19"/>
  <c r="U128" i="19"/>
  <c r="U124" i="19"/>
  <c r="U120" i="19"/>
  <c r="U139" i="19"/>
  <c r="U123" i="19"/>
  <c r="U115" i="19"/>
  <c r="U111" i="19"/>
  <c r="U107" i="19"/>
  <c r="U103" i="19"/>
  <c r="U99" i="19"/>
  <c r="U95" i="19"/>
  <c r="U91" i="19"/>
  <c r="U87" i="19"/>
  <c r="U83" i="19"/>
  <c r="U182" i="19"/>
  <c r="U157" i="19"/>
  <c r="U143" i="19"/>
  <c r="U127" i="19"/>
  <c r="U116" i="19"/>
  <c r="U112" i="19"/>
  <c r="U108" i="19"/>
  <c r="U104" i="19"/>
  <c r="U100" i="19"/>
  <c r="U96" i="19"/>
  <c r="U90" i="19"/>
  <c r="U86" i="19"/>
  <c r="U82" i="19"/>
  <c r="U78" i="19"/>
  <c r="U74" i="19"/>
  <c r="U70" i="19"/>
  <c r="U66" i="19"/>
  <c r="U62" i="19"/>
  <c r="U151" i="19"/>
  <c r="U135" i="19"/>
  <c r="U119" i="19"/>
  <c r="U117" i="19"/>
  <c r="U114" i="19"/>
  <c r="U110" i="19"/>
  <c r="U106" i="19"/>
  <c r="U102" i="19"/>
  <c r="U98" i="19"/>
  <c r="U94" i="19"/>
  <c r="U92" i="19"/>
  <c r="U88" i="19"/>
  <c r="U84" i="19"/>
  <c r="U80" i="19"/>
  <c r="U76" i="19"/>
  <c r="U72" i="19"/>
  <c r="U68" i="19"/>
  <c r="U64" i="19"/>
  <c r="U60" i="19"/>
  <c r="U173" i="19"/>
  <c r="U131" i="19"/>
  <c r="U109" i="19"/>
  <c r="U93" i="19"/>
  <c r="U57" i="19"/>
  <c r="U53" i="19"/>
  <c r="U49" i="19"/>
  <c r="U45" i="19"/>
  <c r="U85" i="19"/>
  <c r="U51" i="19"/>
  <c r="U47" i="19"/>
  <c r="U147" i="19"/>
  <c r="U113" i="19"/>
  <c r="U97" i="19"/>
  <c r="U89" i="19"/>
  <c r="U79" i="19"/>
  <c r="U75" i="19"/>
  <c r="U71" i="19"/>
  <c r="U67" i="19"/>
  <c r="U63" i="19"/>
  <c r="U59" i="19"/>
  <c r="U56" i="19"/>
  <c r="U52" i="19"/>
  <c r="U48" i="19"/>
  <c r="U101" i="19"/>
  <c r="U55" i="19"/>
  <c r="U105" i="19"/>
  <c r="U81" i="19"/>
  <c r="U77" i="19"/>
  <c r="U73" i="19"/>
  <c r="U69" i="19"/>
  <c r="U65" i="19"/>
  <c r="U61" i="19"/>
  <c r="U58" i="19"/>
  <c r="U54" i="19"/>
  <c r="U50" i="19"/>
  <c r="U46" i="19"/>
  <c r="U190" i="19"/>
  <c r="R196" i="19"/>
  <c r="S196" i="19" s="1"/>
  <c r="AD6" i="19"/>
  <c r="AD5" i="19"/>
  <c r="R218" i="19"/>
  <c r="R220" i="19" s="1"/>
  <c r="U197" i="19" l="1"/>
  <c r="V197" i="19" s="1"/>
  <c r="AE5" i="19"/>
  <c r="AE6" i="19"/>
  <c r="X198" i="19"/>
  <c r="X194" i="19"/>
  <c r="X181" i="19"/>
  <c r="X180" i="19"/>
  <c r="X176" i="19"/>
  <c r="X172" i="19"/>
  <c r="X168" i="19"/>
  <c r="X164" i="19"/>
  <c r="X160" i="19"/>
  <c r="X156" i="19"/>
  <c r="Y199" i="19"/>
  <c r="X192" i="19"/>
  <c r="X190" i="19"/>
  <c r="X188" i="19"/>
  <c r="X186" i="19"/>
  <c r="X184" i="19"/>
  <c r="X182" i="19"/>
  <c r="X177" i="19"/>
  <c r="X173" i="19"/>
  <c r="X169" i="19"/>
  <c r="X165" i="19"/>
  <c r="X161" i="19"/>
  <c r="X157" i="19"/>
  <c r="X218" i="19"/>
  <c r="X220" i="19" s="1"/>
  <c r="X197" i="19"/>
  <c r="X196" i="19"/>
  <c r="X195" i="19"/>
  <c r="X193" i="19"/>
  <c r="X191" i="19"/>
  <c r="X189" i="19"/>
  <c r="X187" i="19"/>
  <c r="X185" i="19"/>
  <c r="X183" i="19"/>
  <c r="X179" i="19"/>
  <c r="X175" i="19"/>
  <c r="X171" i="19"/>
  <c r="X167" i="19"/>
  <c r="X163" i="19"/>
  <c r="X159" i="19"/>
  <c r="X155" i="19"/>
  <c r="X174" i="19"/>
  <c r="X158" i="19"/>
  <c r="X154" i="19"/>
  <c r="X153" i="19"/>
  <c r="X150" i="19"/>
  <c r="X146" i="19"/>
  <c r="X142" i="19"/>
  <c r="X138" i="19"/>
  <c r="X134" i="19"/>
  <c r="X130" i="19"/>
  <c r="X126" i="19"/>
  <c r="X122" i="19"/>
  <c r="X118" i="19"/>
  <c r="X199" i="19"/>
  <c r="X178" i="19"/>
  <c r="X162" i="19"/>
  <c r="X151" i="19"/>
  <c r="X147" i="19"/>
  <c r="X143" i="19"/>
  <c r="X139" i="19"/>
  <c r="X135" i="19"/>
  <c r="X131" i="19"/>
  <c r="X127" i="19"/>
  <c r="X123" i="19"/>
  <c r="X119" i="19"/>
  <c r="X170" i="19"/>
  <c r="X149" i="19"/>
  <c r="X145" i="19"/>
  <c r="X141" i="19"/>
  <c r="X137" i="19"/>
  <c r="X133" i="19"/>
  <c r="X129" i="19"/>
  <c r="X125" i="19"/>
  <c r="X121" i="19"/>
  <c r="X117" i="19"/>
  <c r="X148" i="19"/>
  <c r="X132" i="19"/>
  <c r="X116" i="19"/>
  <c r="X112" i="19"/>
  <c r="X108" i="19"/>
  <c r="X104" i="19"/>
  <c r="X100" i="19"/>
  <c r="X96" i="19"/>
  <c r="X90" i="19"/>
  <c r="X86" i="19"/>
  <c r="X82" i="19"/>
  <c r="X166" i="19"/>
  <c r="X152" i="19"/>
  <c r="X136" i="19"/>
  <c r="X120" i="19"/>
  <c r="X113" i="19"/>
  <c r="X109" i="19"/>
  <c r="X105" i="19"/>
  <c r="X101" i="19"/>
  <c r="X97" i="19"/>
  <c r="X93" i="19"/>
  <c r="X89" i="19"/>
  <c r="X85" i="19"/>
  <c r="X81" i="19"/>
  <c r="X77" i="19"/>
  <c r="X73" i="19"/>
  <c r="X69" i="19"/>
  <c r="X65" i="19"/>
  <c r="X61" i="19"/>
  <c r="X144" i="19"/>
  <c r="X128" i="19"/>
  <c r="X115" i="19"/>
  <c r="X111" i="19"/>
  <c r="X107" i="19"/>
  <c r="X103" i="19"/>
  <c r="X99" i="19"/>
  <c r="X95" i="19"/>
  <c r="X91" i="19"/>
  <c r="X87" i="19"/>
  <c r="X83" i="19"/>
  <c r="X79" i="19"/>
  <c r="X75" i="19"/>
  <c r="X71" i="19"/>
  <c r="X67" i="19"/>
  <c r="X63" i="19"/>
  <c r="X59" i="19"/>
  <c r="X140" i="19"/>
  <c r="X102" i="19"/>
  <c r="X88" i="19"/>
  <c r="X80" i="19"/>
  <c r="X76" i="19"/>
  <c r="X72" i="19"/>
  <c r="X68" i="19"/>
  <c r="X64" i="19"/>
  <c r="X60" i="19"/>
  <c r="X56" i="19"/>
  <c r="X52" i="19"/>
  <c r="X48" i="19"/>
  <c r="X70" i="19"/>
  <c r="X66" i="19"/>
  <c r="X58" i="19"/>
  <c r="X50" i="19"/>
  <c r="X46" i="19"/>
  <c r="X106" i="19"/>
  <c r="X84" i="19"/>
  <c r="X55" i="19"/>
  <c r="X51" i="19"/>
  <c r="X47" i="19"/>
  <c r="X110" i="19"/>
  <c r="X94" i="19"/>
  <c r="X74" i="19"/>
  <c r="X62" i="19"/>
  <c r="X54" i="19"/>
  <c r="X124" i="19"/>
  <c r="X114" i="19"/>
  <c r="X98" i="19"/>
  <c r="X92" i="19"/>
  <c r="X57" i="19"/>
  <c r="X53" i="19"/>
  <c r="X49" i="19"/>
  <c r="X45" i="19"/>
  <c r="X78" i="19"/>
  <c r="X200" i="19" l="1"/>
  <c r="Y200" i="19" s="1"/>
  <c r="AF5" i="19"/>
  <c r="AF6" i="19"/>
  <c r="AA192" i="19" l="1"/>
  <c r="AA190" i="19"/>
  <c r="AA188" i="19"/>
  <c r="AA186" i="19"/>
  <c r="AA184" i="19"/>
  <c r="AA182" i="19"/>
  <c r="AA177" i="19"/>
  <c r="AA173" i="19"/>
  <c r="AA169" i="19"/>
  <c r="AA165" i="19"/>
  <c r="AA161" i="19"/>
  <c r="AA157" i="19"/>
  <c r="AA178" i="19"/>
  <c r="AA174" i="19"/>
  <c r="AA170" i="19"/>
  <c r="AA166" i="19"/>
  <c r="AA162" i="19"/>
  <c r="AA158" i="19"/>
  <c r="AA154" i="19"/>
  <c r="AA194" i="19"/>
  <c r="AA181" i="19"/>
  <c r="AA180" i="19"/>
  <c r="AA176" i="19"/>
  <c r="AA172" i="19"/>
  <c r="AA168" i="19"/>
  <c r="AA164" i="19"/>
  <c r="AA160" i="19"/>
  <c r="AA156" i="19"/>
  <c r="AA191" i="19"/>
  <c r="AA183" i="19"/>
  <c r="AA167" i="19"/>
  <c r="AA151" i="19"/>
  <c r="AA147" i="19"/>
  <c r="AA143" i="19"/>
  <c r="AA139" i="19"/>
  <c r="AA135" i="19"/>
  <c r="AA131" i="19"/>
  <c r="AA127" i="19"/>
  <c r="AA123" i="19"/>
  <c r="AA119" i="19"/>
  <c r="AA193" i="19"/>
  <c r="AA185" i="19"/>
  <c r="AA171" i="19"/>
  <c r="AA155" i="19"/>
  <c r="AA152" i="19"/>
  <c r="AA148" i="19"/>
  <c r="AA144" i="19"/>
  <c r="AA140" i="19"/>
  <c r="AA136" i="19"/>
  <c r="AA132" i="19"/>
  <c r="AA128" i="19"/>
  <c r="AA124" i="19"/>
  <c r="AA120" i="19"/>
  <c r="AB194" i="19"/>
  <c r="AA189" i="19"/>
  <c r="AA179" i="19"/>
  <c r="AA163" i="19"/>
  <c r="AA153" i="19"/>
  <c r="AA150" i="19"/>
  <c r="AA146" i="19"/>
  <c r="AA142" i="19"/>
  <c r="AA138" i="19"/>
  <c r="AA134" i="19"/>
  <c r="AA130" i="19"/>
  <c r="AA126" i="19"/>
  <c r="AA122" i="19"/>
  <c r="AA118" i="19"/>
  <c r="AA159" i="19"/>
  <c r="AA141" i="19"/>
  <c r="AA125" i="19"/>
  <c r="AA113" i="19"/>
  <c r="AA109" i="19"/>
  <c r="AA105" i="19"/>
  <c r="AA101" i="19"/>
  <c r="AA97" i="19"/>
  <c r="AA93" i="19"/>
  <c r="AA89" i="19"/>
  <c r="AA85" i="19"/>
  <c r="AA81" i="19"/>
  <c r="AA175" i="19"/>
  <c r="AA145" i="19"/>
  <c r="AA129" i="19"/>
  <c r="AA114" i="19"/>
  <c r="AA110" i="19"/>
  <c r="AA106" i="19"/>
  <c r="AA102" i="19"/>
  <c r="AA98" i="19"/>
  <c r="AA94" i="19"/>
  <c r="AA92" i="19"/>
  <c r="AA88" i="19"/>
  <c r="AA84" i="19"/>
  <c r="AA80" i="19"/>
  <c r="AA76" i="19"/>
  <c r="AA72" i="19"/>
  <c r="AA68" i="19"/>
  <c r="AA64" i="19"/>
  <c r="AA60" i="19"/>
  <c r="AA187" i="19"/>
  <c r="AA137" i="19"/>
  <c r="AA121" i="19"/>
  <c r="AA116" i="19"/>
  <c r="AA112" i="19"/>
  <c r="AA108" i="19"/>
  <c r="AA104" i="19"/>
  <c r="AA100" i="19"/>
  <c r="AA96" i="19"/>
  <c r="AA90" i="19"/>
  <c r="AA86" i="19"/>
  <c r="AA82" i="19"/>
  <c r="AA78" i="19"/>
  <c r="AA74" i="19"/>
  <c r="AA70" i="19"/>
  <c r="AA66" i="19"/>
  <c r="AA62" i="19"/>
  <c r="AA58" i="19"/>
  <c r="AA149" i="19"/>
  <c r="AA111" i="19"/>
  <c r="AA95" i="19"/>
  <c r="AA83" i="19"/>
  <c r="AA79" i="19"/>
  <c r="AA75" i="19"/>
  <c r="AA71" i="19"/>
  <c r="AA67" i="19"/>
  <c r="AA63" i="19"/>
  <c r="AA59" i="19"/>
  <c r="AA55" i="19"/>
  <c r="AA51" i="19"/>
  <c r="AA47" i="19"/>
  <c r="AA103" i="19"/>
  <c r="AA49" i="19"/>
  <c r="AA115" i="19"/>
  <c r="AA99" i="19"/>
  <c r="AA54" i="19"/>
  <c r="AA50" i="19"/>
  <c r="AA46" i="19"/>
  <c r="AA117" i="19"/>
  <c r="AA77" i="19"/>
  <c r="AA65" i="19"/>
  <c r="AA45" i="19"/>
  <c r="AA133" i="19"/>
  <c r="AA107" i="19"/>
  <c r="AA87" i="19"/>
  <c r="AA56" i="19"/>
  <c r="AA52" i="19"/>
  <c r="AA48" i="19"/>
  <c r="AA91" i="19"/>
  <c r="AA73" i="19"/>
  <c r="AA69" i="19"/>
  <c r="AA61" i="19"/>
  <c r="AA57" i="19"/>
  <c r="AA53" i="19"/>
  <c r="AF7" i="19"/>
  <c r="AA195" i="19" l="1"/>
  <c r="AB195" i="19" s="1"/>
  <c r="AA218" i="19"/>
  <c r="AA220" i="19" s="1"/>
  <c r="AA222" i="19" l="1"/>
  <c r="AE77" i="18" l="1"/>
  <c r="AE75" i="18"/>
  <c r="AB74" i="18"/>
  <c r="W15" i="18"/>
  <c r="V15" i="18"/>
  <c r="U25" i="18"/>
  <c r="T25" i="18"/>
  <c r="S35" i="18"/>
  <c r="R35" i="18"/>
  <c r="M42" i="18"/>
  <c r="K42" i="18"/>
  <c r="I42" i="18"/>
  <c r="G42" i="18"/>
  <c r="L42" i="18" s="1"/>
  <c r="F42" i="18"/>
  <c r="E42" i="18"/>
  <c r="D42" i="18"/>
  <c r="C42" i="18"/>
  <c r="M41" i="18"/>
  <c r="K41" i="18"/>
  <c r="I41" i="18"/>
  <c r="G41" i="18"/>
  <c r="J41" i="18" s="1"/>
  <c r="F41" i="18"/>
  <c r="E41" i="18"/>
  <c r="D41" i="18"/>
  <c r="C41" i="18"/>
  <c r="M40" i="18"/>
  <c r="K40" i="18"/>
  <c r="Q35" i="18" s="1"/>
  <c r="Q30" i="18" s="1"/>
  <c r="I40" i="18"/>
  <c r="G40" i="18"/>
  <c r="L40" i="18" s="1"/>
  <c r="F40" i="18"/>
  <c r="E40" i="18"/>
  <c r="D40" i="18"/>
  <c r="C40" i="18"/>
  <c r="S34" i="18"/>
  <c r="R34" i="18"/>
  <c r="Q34" i="18"/>
  <c r="P34" i="18"/>
  <c r="O34" i="18"/>
  <c r="N34" i="18"/>
  <c r="M34" i="18"/>
  <c r="L34" i="18"/>
  <c r="K34" i="18"/>
  <c r="J34" i="18"/>
  <c r="I34" i="18"/>
  <c r="H34" i="18"/>
  <c r="G34" i="18"/>
  <c r="F34" i="18"/>
  <c r="E34" i="18"/>
  <c r="C34" i="18" s="1"/>
  <c r="D34" i="18"/>
  <c r="C33" i="18"/>
  <c r="M30" i="18"/>
  <c r="L30" i="18"/>
  <c r="K30" i="18"/>
  <c r="J30" i="18"/>
  <c r="I30" i="18"/>
  <c r="H30" i="18"/>
  <c r="G30" i="18"/>
  <c r="F30" i="18"/>
  <c r="E30" i="18"/>
  <c r="D30" i="18"/>
  <c r="S25" i="18"/>
  <c r="S20" i="18" s="1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E24" i="18"/>
  <c r="D24" i="18"/>
  <c r="C24" i="18"/>
  <c r="C23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D20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E14" i="18"/>
  <c r="D14" i="18"/>
  <c r="C14" i="18" s="1"/>
  <c r="C13" i="18"/>
  <c r="U10" i="18"/>
  <c r="T10" i="18"/>
  <c r="S10" i="18"/>
  <c r="R10" i="18"/>
  <c r="Q10" i="18"/>
  <c r="P10" i="18"/>
  <c r="O10" i="18"/>
  <c r="N10" i="18"/>
  <c r="M10" i="18"/>
  <c r="H10" i="18"/>
  <c r="G10" i="18"/>
  <c r="F10" i="18"/>
  <c r="E10" i="18"/>
  <c r="D10" i="18"/>
  <c r="J7" i="18"/>
  <c r="J2" i="18" s="1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C6" i="18" s="1"/>
  <c r="C5" i="18"/>
  <c r="X2" i="18"/>
  <c r="W2" i="18"/>
  <c r="V2" i="18"/>
  <c r="U2" i="18"/>
  <c r="T2" i="18"/>
  <c r="S2" i="18"/>
  <c r="R2" i="18"/>
  <c r="Q2" i="18"/>
  <c r="H2" i="18"/>
  <c r="G2" i="18"/>
  <c r="F2" i="18"/>
  <c r="E2" i="18"/>
  <c r="D2" i="18"/>
  <c r="P7" i="11"/>
  <c r="O7" i="11"/>
  <c r="N7" i="11"/>
  <c r="M7" i="11"/>
  <c r="L15" i="11"/>
  <c r="K15" i="11"/>
  <c r="J15" i="11"/>
  <c r="I15" i="11"/>
  <c r="O35" i="11"/>
  <c r="L7" i="11"/>
  <c r="K7" i="11"/>
  <c r="J7" i="11"/>
  <c r="I7" i="11"/>
  <c r="R25" i="11"/>
  <c r="W15" i="11"/>
  <c r="V15" i="11"/>
  <c r="T25" i="11"/>
  <c r="AC20" i="11"/>
  <c r="AD2" i="11"/>
  <c r="AD10" i="11"/>
  <c r="AD20" i="11"/>
  <c r="U25" i="11"/>
  <c r="S35" i="11"/>
  <c r="S25" i="11"/>
  <c r="P35" i="11"/>
  <c r="R35" i="11"/>
  <c r="Q35" i="11"/>
  <c r="N35" i="11"/>
  <c r="M40" i="11"/>
  <c r="M41" i="11"/>
  <c r="M42" i="11"/>
  <c r="J40" i="11"/>
  <c r="K40" i="11"/>
  <c r="L40" i="11"/>
  <c r="J41" i="11"/>
  <c r="K41" i="11"/>
  <c r="L41" i="11"/>
  <c r="J42" i="11"/>
  <c r="K42" i="11"/>
  <c r="L42" i="11"/>
  <c r="I41" i="11"/>
  <c r="I42" i="11"/>
  <c r="I40" i="11"/>
  <c r="G42" i="11"/>
  <c r="F40" i="11"/>
  <c r="F41" i="11"/>
  <c r="F42" i="11"/>
  <c r="G40" i="11"/>
  <c r="G41" i="11"/>
  <c r="D40" i="11"/>
  <c r="D41" i="11"/>
  <c r="D42" i="11"/>
  <c r="E40" i="11"/>
  <c r="E41" i="11"/>
  <c r="E42" i="11"/>
  <c r="C42" i="11"/>
  <c r="C41" i="11"/>
  <c r="C40" i="11"/>
  <c r="E66" i="16"/>
  <c r="L67" i="16" s="1"/>
  <c r="E57" i="16"/>
  <c r="L58" i="16" s="1"/>
  <c r="E48" i="16"/>
  <c r="L49" i="16" s="1"/>
  <c r="E39" i="16"/>
  <c r="L40" i="16"/>
  <c r="K67" i="16"/>
  <c r="J67" i="16"/>
  <c r="I67" i="16"/>
  <c r="L66" i="16"/>
  <c r="K66" i="16"/>
  <c r="J66" i="16"/>
  <c r="I66" i="16"/>
  <c r="L65" i="16"/>
  <c r="K65" i="16"/>
  <c r="J65" i="16"/>
  <c r="I65" i="16"/>
  <c r="L64" i="16"/>
  <c r="K64" i="16"/>
  <c r="J64" i="16"/>
  <c r="I64" i="16"/>
  <c r="K58" i="16"/>
  <c r="J58" i="16"/>
  <c r="I58" i="16"/>
  <c r="L57" i="16"/>
  <c r="K57" i="16"/>
  <c r="J57" i="16"/>
  <c r="I57" i="16"/>
  <c r="L56" i="16"/>
  <c r="K56" i="16"/>
  <c r="J56" i="16"/>
  <c r="I56" i="16"/>
  <c r="L55" i="16"/>
  <c r="K55" i="16"/>
  <c r="J55" i="16"/>
  <c r="I55" i="16"/>
  <c r="K49" i="16"/>
  <c r="J49" i="16"/>
  <c r="I49" i="16"/>
  <c r="L48" i="16"/>
  <c r="K48" i="16"/>
  <c r="J48" i="16"/>
  <c r="I48" i="16"/>
  <c r="L47" i="16"/>
  <c r="K47" i="16"/>
  <c r="J47" i="16"/>
  <c r="I47" i="16"/>
  <c r="L46" i="16"/>
  <c r="K46" i="16"/>
  <c r="J46" i="16"/>
  <c r="I46" i="16"/>
  <c r="K40" i="16"/>
  <c r="J40" i="16"/>
  <c r="I40" i="16"/>
  <c r="L39" i="16"/>
  <c r="K39" i="16"/>
  <c r="J39" i="16"/>
  <c r="I39" i="16"/>
  <c r="L38" i="16"/>
  <c r="K38" i="16"/>
  <c r="J38" i="16"/>
  <c r="I38" i="16"/>
  <c r="L37" i="16"/>
  <c r="K37" i="16"/>
  <c r="J37" i="16"/>
  <c r="I37" i="16"/>
  <c r="L31" i="16"/>
  <c r="K31" i="16"/>
  <c r="J31" i="16"/>
  <c r="I31" i="16"/>
  <c r="L30" i="16"/>
  <c r="K30" i="16"/>
  <c r="J30" i="16"/>
  <c r="I30" i="16"/>
  <c r="L29" i="16"/>
  <c r="K29" i="16"/>
  <c r="J29" i="16"/>
  <c r="I29" i="16"/>
  <c r="L28" i="16"/>
  <c r="K28" i="16"/>
  <c r="J28" i="16"/>
  <c r="I28" i="16"/>
  <c r="AD20" i="18" l="1"/>
  <c r="K15" i="18"/>
  <c r="K10" i="18" s="1"/>
  <c r="P7" i="18"/>
  <c r="P2" i="18" s="1"/>
  <c r="O35" i="18"/>
  <c r="O30" i="18" s="1"/>
  <c r="I15" i="18"/>
  <c r="I10" i="18" s="1"/>
  <c r="N7" i="18"/>
  <c r="N2" i="18" s="1"/>
  <c r="J15" i="18"/>
  <c r="J10" i="18" s="1"/>
  <c r="O7" i="18"/>
  <c r="O2" i="18" s="1"/>
  <c r="N35" i="18"/>
  <c r="N30" i="18" s="1"/>
  <c r="L15" i="18"/>
  <c r="L10" i="18" s="1"/>
  <c r="M7" i="18"/>
  <c r="M2" i="18" s="1"/>
  <c r="I7" i="18"/>
  <c r="I2" i="18" s="1"/>
  <c r="R25" i="18"/>
  <c r="R20" i="18" s="1"/>
  <c r="J40" i="18"/>
  <c r="L41" i="18"/>
  <c r="J42" i="18"/>
  <c r="K7" i="18"/>
  <c r="K2" i="18" s="1"/>
  <c r="AD10" i="18"/>
  <c r="P35" i="18"/>
  <c r="P30" i="18" s="1"/>
  <c r="L7" i="18"/>
  <c r="L2" i="18" s="1"/>
  <c r="D65" i="16"/>
  <c r="D64" i="16"/>
  <c r="F66" i="16"/>
  <c r="F65" i="16"/>
  <c r="E65" i="16"/>
  <c r="F64" i="16"/>
  <c r="E64" i="16"/>
  <c r="F57" i="16"/>
  <c r="F56" i="16"/>
  <c r="E56" i="16"/>
  <c r="D56" i="16" s="1"/>
  <c r="F55" i="16"/>
  <c r="E55" i="16"/>
  <c r="F48" i="16"/>
  <c r="F47" i="16"/>
  <c r="E47" i="16"/>
  <c r="F46" i="16"/>
  <c r="E46" i="16"/>
  <c r="F39" i="16"/>
  <c r="F38" i="16"/>
  <c r="E38" i="16"/>
  <c r="F37" i="16"/>
  <c r="E37" i="16"/>
  <c r="U20" i="18" l="1"/>
  <c r="T20" i="18"/>
  <c r="AB20" i="18" s="1"/>
  <c r="AC20" i="18" s="1"/>
  <c r="W10" i="18"/>
  <c r="S30" i="18"/>
  <c r="R30" i="18"/>
  <c r="AD2" i="18"/>
  <c r="AC2" i="18" s="1"/>
  <c r="V10" i="18"/>
  <c r="AB10" i="18" s="1"/>
  <c r="AC10" i="18" s="1"/>
  <c r="AB2" i="18"/>
  <c r="D55" i="16"/>
  <c r="D47" i="16"/>
  <c r="D46" i="16"/>
  <c r="D38" i="16"/>
  <c r="D37" i="16"/>
  <c r="AB30" i="18" l="1"/>
  <c r="AC30" i="18" s="1"/>
  <c r="E19" i="16" l="1"/>
  <c r="D19" i="16" s="1"/>
  <c r="P18" i="16"/>
  <c r="O18" i="16"/>
  <c r="D18" i="16"/>
  <c r="P17" i="16"/>
  <c r="T17" i="16" s="1" a="1"/>
  <c r="T17" i="16" s="1"/>
  <c r="O17" i="16"/>
  <c r="D17" i="16"/>
  <c r="P66" i="16"/>
  <c r="O66" i="16"/>
  <c r="O65" i="16"/>
  <c r="O64" i="16"/>
  <c r="P57" i="16"/>
  <c r="O57" i="16"/>
  <c r="O56" i="16"/>
  <c r="O55" i="16"/>
  <c r="P48" i="16"/>
  <c r="O48" i="16"/>
  <c r="O47" i="16"/>
  <c r="O46" i="16"/>
  <c r="P39" i="16"/>
  <c r="O39" i="16"/>
  <c r="O38" i="16"/>
  <c r="O37" i="16"/>
  <c r="O9" i="16"/>
  <c r="P9" i="16"/>
  <c r="O10" i="16"/>
  <c r="P10" i="16"/>
  <c r="U17" i="16" l="1"/>
  <c r="V17" i="16" s="1"/>
  <c r="T18" i="16"/>
  <c r="U18" i="16"/>
  <c r="I11" i="16"/>
  <c r="I10" i="16"/>
  <c r="E11" i="16"/>
  <c r="D11" i="16" s="1"/>
  <c r="D10" i="16"/>
  <c r="D9" i="16"/>
  <c r="O29" i="16"/>
  <c r="O30" i="16"/>
  <c r="P30" i="16"/>
  <c r="O28" i="16"/>
  <c r="V18" i="16" l="1"/>
  <c r="T9" i="16" a="1"/>
  <c r="T9" i="16" s="1"/>
  <c r="U9" i="16" l="1"/>
  <c r="V9" i="16" s="1"/>
  <c r="U10" i="16"/>
  <c r="T10" i="16"/>
  <c r="V10" i="16" s="1"/>
  <c r="G40" i="15" l="1"/>
  <c r="F30" i="16" s="1"/>
  <c r="E30" i="16" s="1"/>
  <c r="H40" i="15"/>
  <c r="O40" i="15"/>
  <c r="H46" i="15" l="1"/>
  <c r="G46" i="15"/>
  <c r="S46" i="15" s="1"/>
  <c r="H45" i="15"/>
  <c r="G45" i="15"/>
  <c r="S45" i="15" s="1"/>
  <c r="O44" i="15"/>
  <c r="H44" i="15"/>
  <c r="G44" i="15"/>
  <c r="H43" i="15"/>
  <c r="G43" i="15"/>
  <c r="H42" i="15"/>
  <c r="G42" i="15"/>
  <c r="H41" i="15"/>
  <c r="L43" i="15" s="1"/>
  <c r="G41" i="15"/>
  <c r="H37" i="15"/>
  <c r="G37" i="15"/>
  <c r="H36" i="15"/>
  <c r="G36" i="15"/>
  <c r="O35" i="15"/>
  <c r="H35" i="15"/>
  <c r="G35" i="15"/>
  <c r="H34" i="15"/>
  <c r="G34" i="15"/>
  <c r="H33" i="15"/>
  <c r="G33" i="15"/>
  <c r="H32" i="15"/>
  <c r="G32" i="15"/>
  <c r="H31" i="15"/>
  <c r="G31" i="15"/>
  <c r="H28" i="15"/>
  <c r="G28" i="15"/>
  <c r="H27" i="15"/>
  <c r="G27" i="15"/>
  <c r="O26" i="15"/>
  <c r="H26" i="15"/>
  <c r="G26" i="15"/>
  <c r="H25" i="15"/>
  <c r="G25" i="15"/>
  <c r="H24" i="15"/>
  <c r="G24" i="15"/>
  <c r="H23" i="15"/>
  <c r="G23" i="15"/>
  <c r="H22" i="15"/>
  <c r="G22" i="15"/>
  <c r="H19" i="15"/>
  <c r="G19" i="15"/>
  <c r="H18" i="15"/>
  <c r="G18" i="15"/>
  <c r="O17" i="15"/>
  <c r="H17" i="15"/>
  <c r="G17" i="15"/>
  <c r="H16" i="15"/>
  <c r="G16" i="15"/>
  <c r="H15" i="15"/>
  <c r="G15" i="15"/>
  <c r="H14" i="15"/>
  <c r="G14" i="15"/>
  <c r="H13" i="15"/>
  <c r="G13" i="15"/>
  <c r="H10" i="15"/>
  <c r="G10" i="15"/>
  <c r="H9" i="15"/>
  <c r="G9" i="15"/>
  <c r="O8" i="15"/>
  <c r="H8" i="15"/>
  <c r="G8" i="15"/>
  <c r="H7" i="15"/>
  <c r="G7" i="15"/>
  <c r="H6" i="15"/>
  <c r="G6" i="15"/>
  <c r="H5" i="15"/>
  <c r="G5" i="15"/>
  <c r="H4" i="15"/>
  <c r="G4" i="15"/>
  <c r="E28" i="16" l="1"/>
  <c r="F28" i="16"/>
  <c r="F29" i="16"/>
  <c r="E29" i="16"/>
  <c r="S18" i="15"/>
  <c r="S19" i="15"/>
  <c r="S28" i="15"/>
  <c r="S37" i="15"/>
  <c r="S27" i="15"/>
  <c r="S36" i="15"/>
  <c r="J35" i="15"/>
  <c r="L16" i="15"/>
  <c r="K42" i="15"/>
  <c r="L15" i="15"/>
  <c r="J17" i="15"/>
  <c r="J23" i="15"/>
  <c r="J44" i="15"/>
  <c r="M44" i="15"/>
  <c r="I25" i="15"/>
  <c r="I43" i="15"/>
  <c r="L17" i="15"/>
  <c r="N25" i="15"/>
  <c r="J25" i="15"/>
  <c r="N34" i="15"/>
  <c r="I44" i="15"/>
  <c r="J8" i="15"/>
  <c r="J26" i="15"/>
  <c r="I42" i="15"/>
  <c r="S9" i="15"/>
  <c r="J7" i="15"/>
  <c r="K15" i="15"/>
  <c r="K16" i="15"/>
  <c r="I15" i="15"/>
  <c r="K44" i="15"/>
  <c r="I17" i="15"/>
  <c r="K17" i="15"/>
  <c r="M17" i="15"/>
  <c r="L24" i="15"/>
  <c r="M25" i="15"/>
  <c r="I41" i="15"/>
  <c r="K6" i="15"/>
  <c r="J16" i="15"/>
  <c r="L35" i="15"/>
  <c r="J34" i="15"/>
  <c r="S10" i="15"/>
  <c r="I34" i="15"/>
  <c r="M7" i="15"/>
  <c r="I5" i="15"/>
  <c r="N7" i="15"/>
  <c r="J5" i="15"/>
  <c r="L6" i="15"/>
  <c r="N8" i="15"/>
  <c r="J6" i="15"/>
  <c r="I7" i="15"/>
  <c r="K8" i="15"/>
  <c r="J14" i="15"/>
  <c r="N16" i="15"/>
  <c r="N26" i="15"/>
  <c r="L26" i="15"/>
  <c r="M35" i="15"/>
  <c r="K33" i="15"/>
  <c r="K35" i="15"/>
  <c r="L34" i="15"/>
  <c r="N35" i="15"/>
  <c r="J33" i="15"/>
  <c r="J43" i="15"/>
  <c r="N43" i="15"/>
  <c r="N44" i="15"/>
  <c r="J42" i="15"/>
  <c r="I32" i="15"/>
  <c r="M34" i="15"/>
  <c r="I35" i="15"/>
  <c r="M8" i="15"/>
  <c r="I6" i="15"/>
  <c r="K7" i="15"/>
  <c r="L7" i="15"/>
  <c r="J32" i="15"/>
  <c r="I14" i="15"/>
  <c r="I16" i="15"/>
  <c r="M16" i="15"/>
  <c r="I23" i="15"/>
  <c r="K24" i="15"/>
  <c r="L25" i="15"/>
  <c r="K26" i="15"/>
  <c r="L42" i="15"/>
  <c r="K43" i="15"/>
  <c r="L44" i="15"/>
  <c r="L8" i="15"/>
  <c r="J15" i="15"/>
  <c r="N17" i="15"/>
  <c r="I24" i="15"/>
  <c r="I26" i="15"/>
  <c r="M26" i="15"/>
  <c r="L33" i="15"/>
  <c r="K34" i="15"/>
  <c r="M43" i="15"/>
  <c r="I8" i="15"/>
  <c r="J24" i="15"/>
  <c r="K25" i="15"/>
  <c r="I33" i="15"/>
  <c r="J41" i="15"/>
  <c r="G12" i="12"/>
  <c r="B10" i="12" s="1"/>
  <c r="O7" i="15" s="1"/>
  <c r="H12" i="12"/>
  <c r="G23" i="12"/>
  <c r="B21" i="12" s="1"/>
  <c r="O16" i="15" s="1"/>
  <c r="H23" i="12"/>
  <c r="G34" i="12"/>
  <c r="B32" i="12" s="1"/>
  <c r="O25" i="15" s="1"/>
  <c r="H34" i="12"/>
  <c r="G45" i="12"/>
  <c r="B43" i="12" s="1"/>
  <c r="O34" i="15" s="1"/>
  <c r="H45" i="12"/>
  <c r="G56" i="12"/>
  <c r="B54" i="12" s="1"/>
  <c r="O43" i="15" s="1"/>
  <c r="H56" i="12"/>
  <c r="Q66" i="16" l="1"/>
  <c r="Q39" i="16"/>
  <c r="Q29" i="16"/>
  <c r="D29" i="16"/>
  <c r="P29" i="16" s="1"/>
  <c r="D28" i="16"/>
  <c r="P28" i="16" s="1"/>
  <c r="Q28" i="16"/>
  <c r="P64" i="16"/>
  <c r="T64" i="16" s="1" a="1"/>
  <c r="Q64" i="16"/>
  <c r="Q30" i="16"/>
  <c r="Q65" i="16"/>
  <c r="P65" i="16"/>
  <c r="Q56" i="16"/>
  <c r="P56" i="16"/>
  <c r="Q38" i="16"/>
  <c r="P38" i="16"/>
  <c r="P46" i="16"/>
  <c r="Q46" i="16"/>
  <c r="Q55" i="16"/>
  <c r="P55" i="16"/>
  <c r="P37" i="16"/>
  <c r="Q37" i="16"/>
  <c r="Q47" i="16"/>
  <c r="P47" i="16"/>
  <c r="G32" i="12"/>
  <c r="B30" i="12" s="1"/>
  <c r="O24" i="15" s="1"/>
  <c r="H32" i="12"/>
  <c r="J34" i="12" s="1"/>
  <c r="G43" i="12"/>
  <c r="B41" i="12" s="1"/>
  <c r="O33" i="15" s="1"/>
  <c r="H43" i="12"/>
  <c r="J45" i="12" s="1"/>
  <c r="G21" i="12"/>
  <c r="B19" i="12" s="1"/>
  <c r="O15" i="15" s="1"/>
  <c r="H21" i="12"/>
  <c r="J23" i="12" s="1"/>
  <c r="G54" i="12"/>
  <c r="B52" i="12" s="1"/>
  <c r="O42" i="15" s="1"/>
  <c r="H54" i="12"/>
  <c r="J56" i="12" s="1"/>
  <c r="H10" i="12"/>
  <c r="J12" i="12" s="1"/>
  <c r="G10" i="12"/>
  <c r="B8" i="12" s="1"/>
  <c r="O6" i="15" s="1"/>
  <c r="V65" i="16" l="1"/>
  <c r="U66" i="16"/>
  <c r="V64" i="16"/>
  <c r="T64" i="16"/>
  <c r="U65" i="16"/>
  <c r="U64" i="16"/>
  <c r="T65" i="16"/>
  <c r="W65" i="16" s="1"/>
  <c r="V66" i="16"/>
  <c r="T66" i="16"/>
  <c r="Q57" i="16"/>
  <c r="T55" i="16" s="1" a="1"/>
  <c r="V56" i="16" s="1"/>
  <c r="Q48" i="16"/>
  <c r="T46" i="16" s="1" a="1"/>
  <c r="T28" i="16" a="1"/>
  <c r="T37" i="16" a="1"/>
  <c r="G19" i="12"/>
  <c r="H19" i="12"/>
  <c r="G30" i="12"/>
  <c r="H30" i="12"/>
  <c r="G52" i="12"/>
  <c r="H52" i="12"/>
  <c r="G41" i="12"/>
  <c r="H41" i="12"/>
  <c r="G8" i="12"/>
  <c r="H8" i="12"/>
  <c r="W66" i="16" l="1"/>
  <c r="W64" i="16"/>
  <c r="T55" i="16"/>
  <c r="V55" i="16"/>
  <c r="U55" i="16"/>
  <c r="V57" i="16"/>
  <c r="T57" i="16"/>
  <c r="U57" i="16"/>
  <c r="U56" i="16"/>
  <c r="T56" i="16"/>
  <c r="T29" i="16"/>
  <c r="T30" i="16"/>
  <c r="V30" i="16"/>
  <c r="U28" i="16"/>
  <c r="T28" i="16"/>
  <c r="V28" i="16"/>
  <c r="V29" i="16"/>
  <c r="U30" i="16"/>
  <c r="U29" i="16"/>
  <c r="U46" i="16"/>
  <c r="V47" i="16"/>
  <c r="U48" i="16"/>
  <c r="V46" i="16"/>
  <c r="T48" i="16"/>
  <c r="U47" i="16"/>
  <c r="V48" i="16"/>
  <c r="T47" i="16"/>
  <c r="T46" i="16"/>
  <c r="V37" i="16"/>
  <c r="T37" i="16"/>
  <c r="U38" i="16"/>
  <c r="V38" i="16"/>
  <c r="U37" i="16"/>
  <c r="T38" i="16"/>
  <c r="U39" i="16"/>
  <c r="T39" i="16"/>
  <c r="V39" i="16"/>
  <c r="K45" i="12"/>
  <c r="B39" i="12"/>
  <c r="O32" i="15" s="1"/>
  <c r="K12" i="12"/>
  <c r="B6" i="12"/>
  <c r="O5" i="15" s="1"/>
  <c r="K56" i="12"/>
  <c r="B50" i="12"/>
  <c r="O41" i="15" s="1"/>
  <c r="K23" i="12"/>
  <c r="B17" i="12"/>
  <c r="O14" i="15" s="1"/>
  <c r="J43" i="12"/>
  <c r="L45" i="12"/>
  <c r="J32" i="12"/>
  <c r="L34" i="12"/>
  <c r="K34" i="12"/>
  <c r="B28" i="12"/>
  <c r="O23" i="15" s="1"/>
  <c r="J10" i="12"/>
  <c r="L12" i="12"/>
  <c r="J54" i="12"/>
  <c r="L56" i="12"/>
  <c r="J21" i="12"/>
  <c r="L23" i="12"/>
  <c r="W37" i="16" l="1"/>
  <c r="W55" i="16"/>
  <c r="W57" i="16"/>
  <c r="W48" i="16"/>
  <c r="W56" i="16"/>
  <c r="W39" i="16"/>
  <c r="W38" i="16"/>
  <c r="W47" i="16"/>
  <c r="W46" i="16"/>
  <c r="W30" i="16"/>
  <c r="W28" i="16"/>
  <c r="W29" i="16"/>
  <c r="G17" i="12"/>
  <c r="H17" i="12"/>
  <c r="G6" i="12"/>
  <c r="H6" i="12"/>
  <c r="G28" i="12"/>
  <c r="H28" i="12"/>
  <c r="G50" i="12"/>
  <c r="H50" i="12"/>
  <c r="G39" i="12"/>
  <c r="H39" i="12"/>
  <c r="L54" i="12" l="1"/>
  <c r="N56" i="12"/>
  <c r="J52" i="12"/>
  <c r="J8" i="12"/>
  <c r="N12" i="12"/>
  <c r="L10" i="12"/>
  <c r="B48" i="12"/>
  <c r="K54" i="12"/>
  <c r="M56" i="12"/>
  <c r="B4" i="12"/>
  <c r="O4" i="15" s="1"/>
  <c r="K10" i="12"/>
  <c r="M12" i="12"/>
  <c r="J41" i="12"/>
  <c r="N45" i="12"/>
  <c r="L43" i="12"/>
  <c r="L32" i="12"/>
  <c r="N34" i="12"/>
  <c r="J30" i="12"/>
  <c r="L21" i="12"/>
  <c r="N23" i="12"/>
  <c r="J19" i="12"/>
  <c r="B37" i="12"/>
  <c r="O31" i="15" s="1"/>
  <c r="K43" i="12"/>
  <c r="M45" i="12"/>
  <c r="B26" i="12"/>
  <c r="O22" i="15" s="1"/>
  <c r="K32" i="12"/>
  <c r="M34" i="12"/>
  <c r="B15" i="12"/>
  <c r="O13" i="15" s="1"/>
  <c r="M23" i="12"/>
  <c r="K21" i="12"/>
  <c r="G15" i="12" l="1"/>
  <c r="H15" i="12"/>
  <c r="H37" i="12"/>
  <c r="G37" i="12"/>
  <c r="G4" i="12"/>
  <c r="H4" i="12"/>
  <c r="H48" i="12"/>
  <c r="G48" i="12"/>
  <c r="H26" i="12"/>
  <c r="G26" i="12"/>
  <c r="L30" i="12" l="1"/>
  <c r="N32" i="12"/>
  <c r="J28" i="12"/>
  <c r="K8" i="12"/>
  <c r="M10" i="12"/>
  <c r="K19" i="12"/>
  <c r="M21" i="12"/>
  <c r="K52" i="12"/>
  <c r="M54" i="12"/>
  <c r="K41" i="12"/>
  <c r="M43" i="12"/>
  <c r="L52" i="12"/>
  <c r="N54" i="12"/>
  <c r="J50" i="12"/>
  <c r="L41" i="12"/>
  <c r="N43" i="12"/>
  <c r="J39" i="12"/>
  <c r="K30" i="12"/>
  <c r="M32" i="12"/>
  <c r="L8" i="12"/>
  <c r="N10" i="12"/>
  <c r="J6" i="12"/>
  <c r="L19" i="12"/>
  <c r="N21" i="12"/>
  <c r="J17" i="12"/>
  <c r="S34" i="11" l="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3" i="11"/>
  <c r="M30" i="11"/>
  <c r="L30" i="11"/>
  <c r="K30" i="11"/>
  <c r="J30" i="11"/>
  <c r="I30" i="11"/>
  <c r="H30" i="11"/>
  <c r="G30" i="11"/>
  <c r="F30" i="11"/>
  <c r="E30" i="11"/>
  <c r="D30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3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3" i="11"/>
  <c r="U10" i="11"/>
  <c r="T10" i="11"/>
  <c r="S10" i="11"/>
  <c r="R10" i="11"/>
  <c r="Q10" i="11"/>
  <c r="P10" i="11"/>
  <c r="O10" i="11"/>
  <c r="N10" i="11"/>
  <c r="M10" i="11"/>
  <c r="H10" i="11"/>
  <c r="G10" i="11"/>
  <c r="F10" i="11"/>
  <c r="E10" i="11"/>
  <c r="D10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5" i="11"/>
  <c r="X2" i="11"/>
  <c r="W2" i="11"/>
  <c r="V2" i="11"/>
  <c r="U2" i="11"/>
  <c r="T2" i="11"/>
  <c r="S2" i="11"/>
  <c r="R2" i="11"/>
  <c r="Q2" i="11"/>
  <c r="H2" i="11"/>
  <c r="G2" i="11"/>
  <c r="F2" i="11"/>
  <c r="E2" i="11"/>
  <c r="D2" i="11"/>
  <c r="C24" i="11" l="1"/>
  <c r="C34" i="11"/>
  <c r="C6" i="11"/>
  <c r="C14" i="11"/>
  <c r="O2" i="11" l="1"/>
  <c r="I10" i="11"/>
  <c r="M2" i="11" l="1"/>
  <c r="P2" i="11"/>
  <c r="O30" i="11"/>
  <c r="K10" i="11"/>
  <c r="L10" i="11"/>
  <c r="N2" i="11"/>
  <c r="N30" i="11"/>
  <c r="J10" i="11"/>
  <c r="R30" i="11"/>
  <c r="I2" i="11"/>
  <c r="T20" i="11"/>
  <c r="W10" i="11"/>
  <c r="U20" i="11"/>
  <c r="L2" i="11"/>
  <c r="K2" i="11"/>
  <c r="S30" i="11"/>
  <c r="V10" i="11"/>
  <c r="J2" i="11"/>
  <c r="R20" i="11"/>
  <c r="Q30" i="11"/>
  <c r="P30" i="11"/>
  <c r="S20" i="11"/>
  <c r="AB10" i="11" l="1"/>
  <c r="AC10" i="11" s="1"/>
  <c r="AB30" i="11"/>
  <c r="AC30" i="11" s="1"/>
  <c r="AB2" i="11"/>
  <c r="AC2" i="11" s="1"/>
  <c r="AB20" i="11"/>
</calcChain>
</file>

<file path=xl/sharedStrings.xml><?xml version="1.0" encoding="utf-8"?>
<sst xmlns="http://schemas.openxmlformats.org/spreadsheetml/2006/main" count="866" uniqueCount="154">
  <si>
    <t>시즌 5</t>
    <phoneticPr fontId="2" type="noConversion"/>
  </si>
  <si>
    <t>갤럭시</t>
    <phoneticPr fontId="2" type="noConversion"/>
  </si>
  <si>
    <t>탄생석</t>
    <phoneticPr fontId="2" type="noConversion"/>
  </si>
  <si>
    <t>블루오션 몬스터</t>
    <phoneticPr fontId="2" type="noConversion"/>
  </si>
  <si>
    <t>버프 4</t>
    <phoneticPr fontId="2" type="noConversion"/>
  </si>
  <si>
    <t>버프 3</t>
    <phoneticPr fontId="2" type="noConversion"/>
  </si>
  <si>
    <t>버프 2</t>
    <phoneticPr fontId="2" type="noConversion"/>
  </si>
  <si>
    <t>버프 1</t>
    <phoneticPr fontId="2" type="noConversion"/>
  </si>
  <si>
    <t>블루오션</t>
    <phoneticPr fontId="2" type="noConversion"/>
  </si>
  <si>
    <t>D-Seed</t>
    <phoneticPr fontId="2" type="noConversion"/>
  </si>
  <si>
    <t>D-Plant</t>
  </si>
  <si>
    <t>D-Plant</t>
    <phoneticPr fontId="2" type="noConversion"/>
  </si>
  <si>
    <t>Buff</t>
    <phoneticPr fontId="2" type="noConversion"/>
  </si>
  <si>
    <t>Lucky</t>
    <phoneticPr fontId="2" type="noConversion"/>
  </si>
  <si>
    <t>S5 Seed</t>
    <phoneticPr fontId="2" type="noConversion"/>
  </si>
  <si>
    <t>S5 Plant</t>
    <phoneticPr fontId="2" type="noConversion"/>
  </si>
  <si>
    <t>Blue</t>
    <phoneticPr fontId="2" type="noConversion"/>
  </si>
  <si>
    <t>Galaxy</t>
    <phoneticPr fontId="2" type="noConversion"/>
  </si>
  <si>
    <t>Birth</t>
    <phoneticPr fontId="2" type="noConversion"/>
  </si>
  <si>
    <t>메르헨 -&gt; 스페셜 페어리</t>
    <phoneticPr fontId="2" type="noConversion"/>
  </si>
  <si>
    <t>sum D</t>
    <phoneticPr fontId="2" type="noConversion"/>
  </si>
  <si>
    <t>sum S5</t>
    <phoneticPr fontId="2" type="noConversion"/>
  </si>
  <si>
    <t>메르헨 -&gt; 스페셜 페어리 +</t>
    <phoneticPr fontId="2" type="noConversion"/>
  </si>
  <si>
    <t>시즌5</t>
    <phoneticPr fontId="2" type="noConversion"/>
  </si>
  <si>
    <t>D n+1</t>
  </si>
  <si>
    <t>S5 n+1</t>
  </si>
  <si>
    <t>D n+2</t>
  </si>
  <si>
    <t>S5 n+2</t>
  </si>
  <si>
    <t>D n+3</t>
    <phoneticPr fontId="2" type="noConversion"/>
  </si>
  <si>
    <t>S5 n+3</t>
    <phoneticPr fontId="2" type="noConversion"/>
  </si>
  <si>
    <t>체인저</t>
    <phoneticPr fontId="2" type="noConversion"/>
  </si>
  <si>
    <t>개수</t>
    <phoneticPr fontId="2" type="noConversion"/>
  </si>
  <si>
    <t>기대값</t>
    <phoneticPr fontId="2" type="noConversion"/>
  </si>
  <si>
    <t>가중치</t>
    <phoneticPr fontId="2" type="noConversion"/>
  </si>
  <si>
    <t>가중치 계산</t>
    <phoneticPr fontId="2" type="noConversion"/>
  </si>
  <si>
    <t>종류</t>
    <phoneticPr fontId="2" type="noConversion"/>
  </si>
  <si>
    <t>자신보다 상위가 최소 해당 정도의 확률 장점을 가진다.</t>
    <phoneticPr fontId="2" type="noConversion"/>
  </si>
  <si>
    <t>메르헨 -&gt; 스페셜 페어리+</t>
    <phoneticPr fontId="2" type="noConversion"/>
  </si>
  <si>
    <t>스페셜 -&gt; 스페셜 페어리+</t>
    <phoneticPr fontId="2" type="noConversion"/>
  </si>
  <si>
    <t>스페셜 -&gt; 스페셜 페어리 +</t>
    <phoneticPr fontId="2" type="noConversion"/>
  </si>
  <si>
    <t>페어리 -&gt; 스페셜 페어리</t>
    <phoneticPr fontId="2" type="noConversion"/>
  </si>
  <si>
    <t>페어리 -&gt; 스페셜 페어리 +</t>
    <phoneticPr fontId="2" type="noConversion"/>
  </si>
  <si>
    <t>메-&gt;스페</t>
    <phoneticPr fontId="2" type="noConversion"/>
  </si>
  <si>
    <t>메-&gt;스페+</t>
    <phoneticPr fontId="2" type="noConversion"/>
  </si>
  <si>
    <t>페 -&gt; 스페</t>
    <phoneticPr fontId="2" type="noConversion"/>
  </si>
  <si>
    <t>페-&gt;스페+</t>
    <phoneticPr fontId="2" type="noConversion"/>
  </si>
  <si>
    <t>스페-&gt;스페+</t>
    <phoneticPr fontId="2" type="noConversion"/>
  </si>
  <si>
    <t>D-Seed</t>
  </si>
  <si>
    <t>S5 Seed</t>
  </si>
  <si>
    <t>Blue</t>
  </si>
  <si>
    <t>Galaxy</t>
  </si>
  <si>
    <t>Birth</t>
  </si>
  <si>
    <t>PieceB</t>
  </si>
  <si>
    <t>PieceC</t>
  </si>
  <si>
    <t>가데이터 수치</t>
    <phoneticPr fontId="2" type="noConversion"/>
  </si>
  <si>
    <t>메</t>
    <phoneticPr fontId="2" type="noConversion"/>
  </si>
  <si>
    <t>페</t>
    <phoneticPr fontId="2" type="noConversion"/>
  </si>
  <si>
    <t>스페</t>
    <phoneticPr fontId="2" type="noConversion"/>
  </si>
  <si>
    <t>스페+</t>
    <phoneticPr fontId="2" type="noConversion"/>
  </si>
  <si>
    <t>페</t>
    <phoneticPr fontId="2" type="noConversion"/>
  </si>
  <si>
    <t>스페 +</t>
    <phoneticPr fontId="2" type="noConversion"/>
  </si>
  <si>
    <t>메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</si>
  <si>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</si>
  <si>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</si>
  <si>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</si>
  <si>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탄</t>
    <phoneticPr fontId="2" type="noConversion"/>
  </si>
  <si>
    <t>행</t>
    <phoneticPr fontId="2" type="noConversion"/>
  </si>
  <si>
    <t>그달의 씨앗</t>
    <phoneticPr fontId="2" type="noConversion"/>
  </si>
  <si>
    <t>기본 행렬</t>
    <phoneticPr fontId="2" type="noConversion"/>
  </si>
  <si>
    <t>I-Q</t>
    <phoneticPr fontId="2" type="noConversion"/>
  </si>
  <si>
    <t>스페</t>
    <phoneticPr fontId="2" type="noConversion"/>
  </si>
  <si>
    <t>스페+</t>
    <phoneticPr fontId="2" type="noConversion"/>
  </si>
  <si>
    <t>총합</t>
    <phoneticPr fontId="2" type="noConversion"/>
  </si>
  <si>
    <t>홈가든 시즌 5 이전의 경우</t>
    <phoneticPr fontId="2" type="noConversion"/>
  </si>
  <si>
    <t>행렬 변환</t>
    <phoneticPr fontId="2" type="noConversion"/>
  </si>
  <si>
    <t>(I-Q)-1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</si>
  <si>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</si>
  <si>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</si>
  <si>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</si>
  <si>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그달의 씨앗이 아닐 경우</t>
    <phoneticPr fontId="2" type="noConversion"/>
  </si>
  <si>
    <t>홈가든 시즌 5</t>
    <phoneticPr fontId="2" type="noConversion"/>
  </si>
  <si>
    <t>시즌5 씨앗</t>
    <phoneticPr fontId="2" type="noConversion"/>
  </si>
  <si>
    <t>블루오션/몬스터 씨앗</t>
    <phoneticPr fontId="2" type="noConversion"/>
  </si>
  <si>
    <t>갤럭시 씨앗</t>
    <phoneticPr fontId="2" type="noConversion"/>
  </si>
  <si>
    <t>탄생석 씨앗</t>
    <phoneticPr fontId="2" type="noConversion"/>
  </si>
  <si>
    <t>스페</t>
    <phoneticPr fontId="2" type="noConversion"/>
  </si>
  <si>
    <t>스페+</t>
    <phoneticPr fontId="2" type="noConversion"/>
  </si>
  <si>
    <t>메</t>
    <phoneticPr fontId="2" type="noConversion"/>
  </si>
  <si>
    <t>페</t>
    <phoneticPr fontId="2" type="noConversion"/>
  </si>
  <si>
    <t>메</t>
    <phoneticPr fontId="2" type="noConversion"/>
  </si>
  <si>
    <t>페</t>
    <phoneticPr fontId="2" type="noConversion"/>
  </si>
  <si>
    <t>시즌 5</t>
    <phoneticPr fontId="2" type="noConversion"/>
  </si>
  <si>
    <t>갤럭시</t>
    <phoneticPr fontId="2" type="noConversion"/>
  </si>
  <si>
    <t>탄생석</t>
    <phoneticPr fontId="2" type="noConversion"/>
  </si>
  <si>
    <t>메-&gt;스페+</t>
    <phoneticPr fontId="2" type="noConversion"/>
  </si>
  <si>
    <t>페-&gt;스페+</t>
    <phoneticPr fontId="2" type="noConversion"/>
  </si>
  <si>
    <t>스페-&gt;스페+</t>
    <phoneticPr fontId="2" type="noConversion"/>
  </si>
  <si>
    <t>그달</t>
    <phoneticPr fontId="2" type="noConversion"/>
  </si>
  <si>
    <t>블루</t>
    <phoneticPr fontId="2" type="noConversion"/>
  </si>
  <si>
    <t>그달/탄</t>
    <phoneticPr fontId="2" type="noConversion"/>
  </si>
  <si>
    <t>시즌5/탄</t>
    <phoneticPr fontId="2" type="noConversion"/>
  </si>
  <si>
    <t>블루/탄</t>
    <phoneticPr fontId="2" type="noConversion"/>
  </si>
  <si>
    <t>갤/탄</t>
    <phoneticPr fontId="2" type="noConversion"/>
  </si>
  <si>
    <t>탄/탄</t>
    <phoneticPr fontId="2" type="noConversion"/>
  </si>
  <si>
    <t>첫달은 시즌5 씨앗이 그달의 씨앗이라는 것을 주의</t>
    <phoneticPr fontId="2" type="noConversion"/>
  </si>
  <si>
    <t>각 씨앗의 가치 (탄생석과 비교)</t>
    <phoneticPr fontId="2" type="noConversion"/>
  </si>
  <si>
    <t>꽃송이</t>
    <phoneticPr fontId="2" type="noConversion"/>
  </si>
  <si>
    <t>미니 케익</t>
    <phoneticPr fontId="2" type="noConversion"/>
  </si>
  <si>
    <t>영상</t>
    <phoneticPr fontId="2" type="noConversion"/>
  </si>
  <si>
    <t>룸</t>
    <phoneticPr fontId="2" type="noConversion"/>
  </si>
  <si>
    <t>테이블 장식</t>
    <phoneticPr fontId="2" type="noConversion"/>
  </si>
  <si>
    <t>와인 2잔은 뭐지?</t>
    <phoneticPr fontId="2" type="noConversion"/>
  </si>
  <si>
    <t>갤럭시 컬렉션을 하기 위해 필요한 개수</t>
    <phoneticPr fontId="2" type="noConversion"/>
  </si>
  <si>
    <t>갤럭시</t>
    <phoneticPr fontId="2" type="noConversion"/>
  </si>
  <si>
    <t>블루오션</t>
    <phoneticPr fontId="2" type="noConversion"/>
  </si>
  <si>
    <t>시즌 5 컬렉션을 하기 위한 개수</t>
    <phoneticPr fontId="2" type="noConversion"/>
  </si>
  <si>
    <t>메르헨</t>
    <phoneticPr fontId="2" type="noConversion"/>
  </si>
  <si>
    <t>0</t>
  </si>
  <si>
    <t>0.3</t>
  </si>
  <si>
    <t>X-O</t>
    <phoneticPr fontId="2" type="noConversion"/>
  </si>
  <si>
    <t>8000191</t>
  </si>
  <si>
    <t>2</t>
  </si>
  <si>
    <t>1</t>
  </si>
  <si>
    <t>1.5</t>
    <phoneticPr fontId="2" type="noConversion"/>
  </si>
  <si>
    <t>갤럭시 1</t>
    <phoneticPr fontId="2" type="noConversion"/>
  </si>
  <si>
    <t>갤럭시 2</t>
    <phoneticPr fontId="2" type="noConversion"/>
  </si>
  <si>
    <t>갤럭시 3</t>
    <phoneticPr fontId="2" type="noConversion"/>
  </si>
  <si>
    <t>블루오션</t>
    <phoneticPr fontId="2" type="noConversion"/>
  </si>
  <si>
    <t>탄생석이 150번 전에 나올 확률</t>
    <phoneticPr fontId="2" type="noConversion"/>
  </si>
  <si>
    <t>갤럭시 1이 170번 전에 나올 확률</t>
    <phoneticPr fontId="2" type="noConversion"/>
  </si>
  <si>
    <t>갤럭시 2가 151번 전에 나올 확률</t>
    <phoneticPr fontId="2" type="noConversion"/>
  </si>
  <si>
    <t>갤럭시 3이 152번 전에 나올 확률</t>
    <phoneticPr fontId="2" type="noConversion"/>
  </si>
  <si>
    <t>블루오션이 155번 전에 나올 확률</t>
    <phoneticPr fontId="2" type="noConversion"/>
  </si>
  <si>
    <t>시즌 5가 150번 전에 나올 확률</t>
    <phoneticPr fontId="2" type="noConversion"/>
  </si>
  <si>
    <t>0</t>
    <phoneticPr fontId="2" type="noConversion"/>
  </si>
  <si>
    <t>6</t>
    <phoneticPr fontId="2" type="noConversion"/>
  </si>
  <si>
    <t>탄생석 씨앗</t>
    <phoneticPr fontId="2" type="noConversion"/>
  </si>
  <si>
    <t>탄생석 럭키 박스</t>
    <phoneticPr fontId="2" type="noConversion"/>
  </si>
  <si>
    <t>시즌 5</t>
    <phoneticPr fontId="2" type="noConversion"/>
  </si>
  <si>
    <t>X-X</t>
    <phoneticPr fontId="2" type="noConversion"/>
  </si>
  <si>
    <t>갤럭시 1</t>
    <phoneticPr fontId="2" type="noConversion"/>
  </si>
  <si>
    <t>작물 확률 올려주는 것</t>
    <phoneticPr fontId="2" type="noConversion"/>
  </si>
  <si>
    <t>펫</t>
    <phoneticPr fontId="2" type="noConversion"/>
  </si>
  <si>
    <t>요정</t>
    <phoneticPr fontId="2" type="noConversion"/>
  </si>
  <si>
    <t>도우미?</t>
    <phoneticPr fontId="2" type="noConversion"/>
  </si>
  <si>
    <t>클랜</t>
    <phoneticPr fontId="2" type="noConversion"/>
  </si>
  <si>
    <t>총합</t>
    <phoneticPr fontId="2" type="noConversion"/>
  </si>
  <si>
    <t>보정</t>
    <phoneticPr fontId="2" type="noConversion"/>
  </si>
  <si>
    <t>170</t>
    <phoneticPr fontId="2" type="noConversion"/>
  </si>
  <si>
    <t>151</t>
    <phoneticPr fontId="2" type="noConversion"/>
  </si>
  <si>
    <t>152</t>
    <phoneticPr fontId="2" type="noConversion"/>
  </si>
  <si>
    <t>155</t>
    <phoneticPr fontId="2" type="noConversion"/>
  </si>
  <si>
    <t>150</t>
    <phoneticPr fontId="2" type="noConversion"/>
  </si>
  <si>
    <t>최종 확률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</si>
</sst>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00%"/>
    <numFmt numFmtId="177" formatCode="0.0000_);[Red]\(0.0000\)"/>
    <numFmt numFmtId="178" formatCode="0.0000"/>
    <numFmt numFmtId="179" formatCode="0.000000%"/>
    <numFmt numFmtId="180" formatCode="0_);[Red]\(0\)"/>
    <numFmt numFmtId="181" formatCode="0.0000000%"/>
    <numFmt numFmtId="182" formatCode="0.00000000%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/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rgb="FFFF0000"/>
      </bottom>
      <diagonal/>
    </border>
    <border>
      <left/>
      <right/>
      <top style="thin">
        <color indexed="64"/>
      </top>
      <bottom style="double">
        <color rgb="FFFF0000"/>
      </bottom>
      <diagonal/>
    </border>
    <border>
      <left/>
      <right style="thin">
        <color indexed="64"/>
      </right>
      <top style="thin">
        <color indexed="64"/>
      </top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93">
    <xf numFmtId="0" fontId="0" fillId="0" borderId="0" xfId="0">
      <alignment vertical="center"/>
    </xf>
    <xf numFmtId="0" fontId="3" fillId="0" borderId="0" xfId="0" applyFont="1">
      <alignment vertical="center"/>
    </xf>
    <xf numFmtId="10" fontId="3" fillId="0" borderId="0" xfId="1" applyNumberFormat="1" applyFont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4" fillId="8" borderId="1" xfId="0" applyFont="1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8" borderId="5" xfId="0" applyFont="1" applyFill="1" applyBorder="1">
      <alignment vertical="center"/>
    </xf>
    <xf numFmtId="10" fontId="4" fillId="0" borderId="1" xfId="1" applyNumberFormat="1" applyFont="1" applyBorder="1">
      <alignment vertical="center"/>
    </xf>
    <xf numFmtId="10" fontId="4" fillId="0" borderId="2" xfId="1" applyNumberFormat="1" applyFont="1" applyBorder="1">
      <alignment vertical="center"/>
    </xf>
    <xf numFmtId="10" fontId="4" fillId="0" borderId="6" xfId="1" applyNumberFormat="1" applyFont="1" applyBorder="1">
      <alignment vertical="center"/>
    </xf>
    <xf numFmtId="10" fontId="4" fillId="0" borderId="7" xfId="1" applyNumberFormat="1" applyFont="1" applyBorder="1">
      <alignment vertical="center"/>
    </xf>
    <xf numFmtId="176" fontId="4" fillId="0" borderId="6" xfId="1" applyNumberFormat="1" applyFont="1" applyBorder="1">
      <alignment vertical="center"/>
    </xf>
    <xf numFmtId="0" fontId="4" fillId="8" borderId="6" xfId="0" applyFont="1" applyFill="1" applyBorder="1">
      <alignment vertical="center"/>
    </xf>
    <xf numFmtId="10" fontId="4" fillId="0" borderId="8" xfId="1" applyNumberFormat="1" applyFont="1" applyBorder="1">
      <alignment vertical="center"/>
    </xf>
    <xf numFmtId="0" fontId="5" fillId="6" borderId="0" xfId="0" applyFont="1" applyFill="1" applyAlignment="1">
      <alignment vertical="center"/>
    </xf>
    <xf numFmtId="10" fontId="6" fillId="0" borderId="6" xfId="1" applyNumberFormat="1" applyFont="1" applyBorder="1">
      <alignment vertical="center"/>
    </xf>
    <xf numFmtId="10" fontId="6" fillId="0" borderId="7" xfId="1" applyNumberFormat="1" applyFont="1" applyBorder="1">
      <alignment vertical="center"/>
    </xf>
    <xf numFmtId="0" fontId="4" fillId="7" borderId="1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4" fillId="7" borderId="4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8" borderId="11" xfId="0" applyFont="1" applyFill="1" applyBorder="1">
      <alignment vertical="center"/>
    </xf>
    <xf numFmtId="0" fontId="4" fillId="7" borderId="11" xfId="0" applyFont="1" applyFill="1" applyBorder="1">
      <alignment vertical="center"/>
    </xf>
    <xf numFmtId="2" fontId="4" fillId="0" borderId="10" xfId="1" applyNumberFormat="1" applyFont="1" applyBorder="1">
      <alignment vertical="center"/>
    </xf>
    <xf numFmtId="0" fontId="4" fillId="9" borderId="11" xfId="0" applyFont="1" applyFill="1" applyBorder="1">
      <alignment vertical="center"/>
    </xf>
    <xf numFmtId="10" fontId="6" fillId="9" borderId="10" xfId="1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2" fontId="4" fillId="10" borderId="10" xfId="1" applyNumberFormat="1" applyFont="1" applyFill="1" applyBorder="1">
      <alignment vertical="center"/>
    </xf>
    <xf numFmtId="0" fontId="4" fillId="9" borderId="12" xfId="0" applyFont="1" applyFill="1" applyBorder="1">
      <alignment vertical="center"/>
    </xf>
    <xf numFmtId="10" fontId="6" fillId="9" borderId="3" xfId="1" applyNumberFormat="1" applyFont="1" applyFill="1" applyBorder="1">
      <alignment vertical="center"/>
    </xf>
    <xf numFmtId="0" fontId="4" fillId="7" borderId="12" xfId="0" applyFont="1" applyFill="1" applyBorder="1">
      <alignment vertical="center"/>
    </xf>
    <xf numFmtId="2" fontId="4" fillId="0" borderId="3" xfId="1" applyNumberFormat="1" applyFont="1" applyBorder="1">
      <alignment vertical="center"/>
    </xf>
    <xf numFmtId="0" fontId="4" fillId="8" borderId="12" xfId="0" applyFont="1" applyFill="1" applyBorder="1">
      <alignment vertical="center"/>
    </xf>
    <xf numFmtId="0" fontId="4" fillId="9" borderId="9" xfId="0" applyFont="1" applyFill="1" applyBorder="1">
      <alignment vertical="center"/>
    </xf>
    <xf numFmtId="10" fontId="6" fillId="9" borderId="2" xfId="1" applyNumberFormat="1" applyFont="1" applyFill="1" applyBorder="1">
      <alignment vertical="center"/>
    </xf>
    <xf numFmtId="0" fontId="4" fillId="7" borderId="9" xfId="0" applyFont="1" applyFill="1" applyBorder="1">
      <alignment vertical="center"/>
    </xf>
    <xf numFmtId="0" fontId="4" fillId="8" borderId="9" xfId="0" applyFont="1" applyFill="1" applyBorder="1">
      <alignment vertical="center"/>
    </xf>
    <xf numFmtId="2" fontId="7" fillId="0" borderId="10" xfId="1" applyNumberFormat="1" applyFont="1" applyBorder="1">
      <alignment vertical="center"/>
    </xf>
    <xf numFmtId="2" fontId="7" fillId="0" borderId="2" xfId="1" applyNumberFormat="1" applyFont="1" applyBorder="1">
      <alignment vertical="center"/>
    </xf>
    <xf numFmtId="0" fontId="4" fillId="7" borderId="13" xfId="0" applyFont="1" applyFill="1" applyBorder="1">
      <alignment vertical="center"/>
    </xf>
    <xf numFmtId="0" fontId="4" fillId="7" borderId="14" xfId="0" applyFont="1" applyFill="1" applyBorder="1">
      <alignment vertical="center"/>
    </xf>
    <xf numFmtId="0" fontId="4" fillId="7" borderId="15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4" fillId="7" borderId="17" xfId="0" applyFont="1" applyFill="1" applyBorder="1">
      <alignment vertical="center"/>
    </xf>
    <xf numFmtId="0" fontId="4" fillId="7" borderId="18" xfId="0" applyFont="1" applyFill="1" applyBorder="1">
      <alignment vertical="center"/>
    </xf>
    <xf numFmtId="0" fontId="4" fillId="10" borderId="17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7" borderId="6" xfId="0" applyFont="1" applyFill="1" applyBorder="1">
      <alignment vertical="center"/>
    </xf>
    <xf numFmtId="10" fontId="4" fillId="0" borderId="21" xfId="1" applyNumberFormat="1" applyFont="1" applyBorder="1">
      <alignment vertical="center"/>
    </xf>
    <xf numFmtId="10" fontId="4" fillId="0" borderId="22" xfId="1" applyNumberFormat="1" applyFont="1" applyBorder="1">
      <alignment vertical="center"/>
    </xf>
    <xf numFmtId="10" fontId="6" fillId="0" borderId="24" xfId="1" applyNumberFormat="1" applyFont="1" applyBorder="1">
      <alignment vertical="center"/>
    </xf>
    <xf numFmtId="2" fontId="7" fillId="0" borderId="25" xfId="1" applyNumberFormat="1" applyFont="1" applyBorder="1">
      <alignment vertical="center"/>
    </xf>
    <xf numFmtId="2" fontId="4" fillId="0" borderId="25" xfId="1" applyNumberFormat="1" applyFont="1" applyBorder="1">
      <alignment vertical="center"/>
    </xf>
    <xf numFmtId="2" fontId="4" fillId="9" borderId="23" xfId="1" applyNumberFormat="1" applyFont="1" applyFill="1" applyBorder="1">
      <alignment vertical="center"/>
    </xf>
    <xf numFmtId="2" fontId="4" fillId="9" borderId="26" xfId="1" applyNumberFormat="1" applyFont="1" applyFill="1" applyBorder="1">
      <alignment vertical="center"/>
    </xf>
    <xf numFmtId="2" fontId="4" fillId="9" borderId="25" xfId="1" applyNumberFormat="1" applyFont="1" applyFill="1" applyBorder="1">
      <alignment vertical="center"/>
    </xf>
    <xf numFmtId="10" fontId="4" fillId="0" borderId="24" xfId="1" applyNumberFormat="1" applyFont="1" applyBorder="1">
      <alignment vertical="center"/>
    </xf>
    <xf numFmtId="2" fontId="7" fillId="0" borderId="23" xfId="1" applyNumberFormat="1" applyFont="1" applyBorder="1">
      <alignment vertical="center"/>
    </xf>
    <xf numFmtId="2" fontId="4" fillId="0" borderId="26" xfId="1" applyNumberFormat="1" applyFont="1" applyBorder="1">
      <alignment vertical="center"/>
    </xf>
    <xf numFmtId="0" fontId="3" fillId="0" borderId="0" xfId="0" applyFont="1" applyFill="1">
      <alignment vertical="center"/>
    </xf>
    <xf numFmtId="10" fontId="3" fillId="0" borderId="0" xfId="1" applyNumberFormat="1" applyFont="1" applyFill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0" fontId="3" fillId="2" borderId="0" xfId="1" applyNumberFormat="1" applyFont="1" applyFill="1" applyAlignment="1">
      <alignment horizontal="center" vertical="center"/>
    </xf>
    <xf numFmtId="10" fontId="3" fillId="3" borderId="0" xfId="1" applyNumberFormat="1" applyFont="1" applyFill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3" borderId="0" xfId="0" applyNumberFormat="1" applyFont="1" applyFill="1" applyAlignment="1">
      <alignment horizontal="center" vertical="center"/>
    </xf>
    <xf numFmtId="179" fontId="4" fillId="0" borderId="0" xfId="0" applyNumberFormat="1" applyFont="1">
      <alignment vertical="center"/>
    </xf>
    <xf numFmtId="180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8" fillId="0" borderId="0" xfId="0" applyFont="1">
      <alignment vertical="center"/>
    </xf>
    <xf numFmtId="176" fontId="4" fillId="0" borderId="0" xfId="0" applyNumberFormat="1" applyFont="1">
      <alignment vertical="center"/>
    </xf>
    <xf numFmtId="10" fontId="4" fillId="0" borderId="0" xfId="0" applyNumberFormat="1" applyFont="1">
      <alignment vertical="center"/>
    </xf>
    <xf numFmtId="0" fontId="5" fillId="6" borderId="27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176" fontId="4" fillId="0" borderId="0" xfId="1" applyNumberFormat="1" applyFont="1" applyFill="1" applyBorder="1">
      <alignment vertical="center"/>
    </xf>
    <xf numFmtId="0" fontId="5" fillId="6" borderId="28" xfId="0" applyFont="1" applyFill="1" applyBorder="1" applyAlignment="1">
      <alignment vertical="center"/>
    </xf>
    <xf numFmtId="0" fontId="4" fillId="10" borderId="18" xfId="0" applyFont="1" applyFill="1" applyBorder="1">
      <alignment vertical="center"/>
    </xf>
    <xf numFmtId="2" fontId="4" fillId="10" borderId="3" xfId="1" applyNumberFormat="1" applyFont="1" applyFill="1" applyBorder="1">
      <alignment vertical="center"/>
    </xf>
    <xf numFmtId="10" fontId="4" fillId="11" borderId="1" xfId="1" applyNumberFormat="1" applyFont="1" applyFill="1" applyBorder="1">
      <alignment vertical="center"/>
    </xf>
    <xf numFmtId="10" fontId="6" fillId="11" borderId="1" xfId="1" applyNumberFormat="1" applyFont="1" applyFill="1" applyBorder="1">
      <alignment vertical="center"/>
    </xf>
    <xf numFmtId="178" fontId="7" fillId="11" borderId="1" xfId="1" applyNumberFormat="1" applyFont="1" applyFill="1" applyBorder="1">
      <alignment vertical="center"/>
    </xf>
    <xf numFmtId="2" fontId="4" fillId="11" borderId="1" xfId="1" applyNumberFormat="1" applyFont="1" applyFill="1" applyBorder="1">
      <alignment vertical="center"/>
    </xf>
    <xf numFmtId="0" fontId="4" fillId="11" borderId="1" xfId="0" applyFont="1" applyFill="1" applyBorder="1">
      <alignment vertical="center"/>
    </xf>
    <xf numFmtId="2" fontId="7" fillId="11" borderId="1" xfId="1" applyNumberFormat="1" applyFont="1" applyFill="1" applyBorder="1">
      <alignment vertical="center"/>
    </xf>
    <xf numFmtId="0" fontId="9" fillId="11" borderId="0" xfId="0" applyFont="1" applyFill="1">
      <alignment vertical="center"/>
    </xf>
    <xf numFmtId="0" fontId="3" fillId="11" borderId="1" xfId="0" applyFont="1" applyFill="1" applyBorder="1" applyAlignment="1">
      <alignment horizontal="center" vertical="center"/>
    </xf>
    <xf numFmtId="176" fontId="9" fillId="11" borderId="1" xfId="0" applyNumberFormat="1" applyFont="1" applyFill="1" applyBorder="1" applyAlignment="1">
      <alignment horizontal="center" vertical="center"/>
    </xf>
    <xf numFmtId="9" fontId="9" fillId="11" borderId="1" xfId="0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0" xfId="0" applyFont="1" applyFill="1" applyBorder="1" applyAlignment="1">
      <alignment horizontal="center" vertical="center"/>
    </xf>
    <xf numFmtId="176" fontId="9" fillId="11" borderId="4" xfId="0" applyNumberFormat="1" applyFont="1" applyFill="1" applyBorder="1" applyAlignment="1">
      <alignment horizontal="center" vertical="center"/>
    </xf>
    <xf numFmtId="176" fontId="9" fillId="11" borderId="19" xfId="0" applyNumberFormat="1" applyFont="1" applyFill="1" applyBorder="1" applyAlignment="1">
      <alignment horizontal="center" vertical="center"/>
    </xf>
    <xf numFmtId="176" fontId="9" fillId="11" borderId="5" xfId="0" applyNumberFormat="1" applyFont="1" applyFill="1" applyBorder="1" applyAlignment="1">
      <alignment horizontal="center" vertical="center"/>
    </xf>
    <xf numFmtId="176" fontId="9" fillId="11" borderId="6" xfId="0" applyNumberFormat="1" applyFont="1" applyFill="1" applyBorder="1" applyAlignment="1">
      <alignment horizontal="center" vertical="center"/>
    </xf>
    <xf numFmtId="176" fontId="9" fillId="11" borderId="7" xfId="0" applyNumberFormat="1" applyFont="1" applyFill="1" applyBorder="1" applyAlignment="1">
      <alignment horizontal="center" vertical="center"/>
    </xf>
    <xf numFmtId="176" fontId="9" fillId="11" borderId="8" xfId="0" applyNumberFormat="1" applyFont="1" applyFill="1" applyBorder="1" applyAlignment="1">
      <alignment horizontal="center" vertical="center"/>
    </xf>
    <xf numFmtId="176" fontId="9" fillId="11" borderId="34" xfId="0" applyNumberFormat="1" applyFont="1" applyFill="1" applyBorder="1" applyAlignment="1">
      <alignment horizontal="center" vertical="center"/>
    </xf>
    <xf numFmtId="176" fontId="9" fillId="11" borderId="35" xfId="0" applyNumberFormat="1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176" fontId="3" fillId="11" borderId="0" xfId="0" applyNumberFormat="1" applyFont="1" applyFill="1" applyBorder="1" applyAlignment="1">
      <alignment horizontal="center" vertical="center"/>
    </xf>
    <xf numFmtId="176" fontId="9" fillId="11" borderId="0" xfId="0" applyNumberFormat="1" applyFont="1" applyFill="1" applyBorder="1" applyAlignment="1">
      <alignment horizontal="center" vertical="center"/>
    </xf>
    <xf numFmtId="0" fontId="9" fillId="11" borderId="0" xfId="0" applyFont="1" applyFill="1" applyBorder="1">
      <alignment vertical="center"/>
    </xf>
    <xf numFmtId="0" fontId="9" fillId="11" borderId="1" xfId="0" applyFont="1" applyFill="1" applyBorder="1">
      <alignment vertical="center"/>
    </xf>
    <xf numFmtId="0" fontId="9" fillId="11" borderId="0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10" fontId="9" fillId="11" borderId="4" xfId="0" applyNumberFormat="1" applyFont="1" applyFill="1" applyBorder="1" applyAlignment="1">
      <alignment horizontal="center" vertical="center"/>
    </xf>
    <xf numFmtId="10" fontId="9" fillId="11" borderId="5" xfId="0" applyNumberFormat="1" applyFont="1" applyFill="1" applyBorder="1" applyAlignment="1">
      <alignment horizontal="center" vertical="center"/>
    </xf>
    <xf numFmtId="10" fontId="9" fillId="11" borderId="8" xfId="0" applyNumberFormat="1" applyFont="1" applyFill="1" applyBorder="1" applyAlignment="1">
      <alignment horizontal="center" vertical="center"/>
    </xf>
    <xf numFmtId="10" fontId="9" fillId="11" borderId="35" xfId="0" applyNumberFormat="1" applyFont="1" applyFill="1" applyBorder="1" applyAlignment="1">
      <alignment horizontal="center" vertical="center"/>
    </xf>
    <xf numFmtId="10" fontId="3" fillId="4" borderId="29" xfId="0" applyNumberFormat="1" applyFont="1" applyFill="1" applyBorder="1" applyAlignment="1">
      <alignment horizontal="center" vertical="center"/>
    </xf>
    <xf numFmtId="10" fontId="3" fillId="13" borderId="31" xfId="1" applyNumberFormat="1" applyFont="1" applyFill="1" applyBorder="1" applyAlignment="1">
      <alignment horizontal="center" vertical="center"/>
    </xf>
    <xf numFmtId="10" fontId="3" fillId="13" borderId="33" xfId="1" applyNumberFormat="1" applyFont="1" applyFill="1" applyBorder="1" applyAlignment="1">
      <alignment horizontal="center" vertical="center"/>
    </xf>
    <xf numFmtId="10" fontId="9" fillId="12" borderId="36" xfId="0" applyNumberFormat="1" applyFont="1" applyFill="1" applyBorder="1" applyAlignment="1">
      <alignment horizontal="center" vertical="center"/>
    </xf>
    <xf numFmtId="10" fontId="9" fillId="12" borderId="38" xfId="0" applyNumberFormat="1" applyFont="1" applyFill="1" applyBorder="1" applyAlignment="1">
      <alignment horizontal="center" vertical="center"/>
    </xf>
    <xf numFmtId="176" fontId="9" fillId="12" borderId="36" xfId="0" applyNumberFormat="1" applyFont="1" applyFill="1" applyBorder="1" applyAlignment="1">
      <alignment horizontal="center" vertical="center"/>
    </xf>
    <xf numFmtId="176" fontId="9" fillId="12" borderId="37" xfId="0" applyNumberFormat="1" applyFont="1" applyFill="1" applyBorder="1" applyAlignment="1">
      <alignment horizontal="center" vertical="center"/>
    </xf>
    <xf numFmtId="176" fontId="9" fillId="12" borderId="38" xfId="0" applyNumberFormat="1" applyFont="1" applyFill="1" applyBorder="1" applyAlignment="1">
      <alignment horizontal="center" vertical="center"/>
    </xf>
    <xf numFmtId="176" fontId="3" fillId="13" borderId="31" xfId="0" applyNumberFormat="1" applyFont="1" applyFill="1" applyBorder="1" applyAlignment="1">
      <alignment horizontal="center" vertical="center"/>
    </xf>
    <xf numFmtId="176" fontId="3" fillId="13" borderId="32" xfId="0" applyNumberFormat="1" applyFont="1" applyFill="1" applyBorder="1" applyAlignment="1">
      <alignment horizontal="center" vertical="center"/>
    </xf>
    <xf numFmtId="176" fontId="3" fillId="13" borderId="33" xfId="0" applyNumberFormat="1" applyFont="1" applyFill="1" applyBorder="1" applyAlignment="1">
      <alignment horizontal="center" vertical="center"/>
    </xf>
    <xf numFmtId="9" fontId="3" fillId="4" borderId="29" xfId="0" applyNumberFormat="1" applyFont="1" applyFill="1" applyBorder="1" applyAlignment="1">
      <alignment horizontal="center" vertical="center"/>
    </xf>
    <xf numFmtId="10" fontId="9" fillId="11" borderId="1" xfId="0" applyNumberFormat="1" applyFont="1" applyFill="1" applyBorder="1">
      <alignment vertical="center"/>
    </xf>
    <xf numFmtId="0" fontId="10" fillId="15" borderId="0" xfId="0" applyFont="1" applyFill="1">
      <alignment vertical="center"/>
    </xf>
    <xf numFmtId="0" fontId="10" fillId="15" borderId="0" xfId="0" applyFont="1" applyFill="1" applyAlignment="1">
      <alignment horizontal="center" vertical="center"/>
    </xf>
    <xf numFmtId="0" fontId="10" fillId="15" borderId="0" xfId="0" applyFont="1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Border="1">
      <alignment vertical="center"/>
    </xf>
    <xf numFmtId="0" fontId="5" fillId="11" borderId="0" xfId="0" applyFont="1" applyFill="1" applyAlignment="1">
      <alignment vertical="center"/>
    </xf>
    <xf numFmtId="0" fontId="4" fillId="11" borderId="0" xfId="0" applyFont="1" applyFill="1" applyBorder="1" applyAlignment="1">
      <alignment vertical="center"/>
    </xf>
    <xf numFmtId="0" fontId="4" fillId="11" borderId="0" xfId="0" applyFont="1" applyFill="1">
      <alignment vertical="center"/>
    </xf>
    <xf numFmtId="0" fontId="4" fillId="2" borderId="31" xfId="0" applyFont="1" applyFill="1" applyBorder="1">
      <alignment vertical="center"/>
    </xf>
    <xf numFmtId="176" fontId="4" fillId="11" borderId="6" xfId="1" applyNumberFormat="1" applyFont="1" applyFill="1" applyBorder="1">
      <alignment vertical="center"/>
    </xf>
    <xf numFmtId="176" fontId="4" fillId="11" borderId="7" xfId="1" applyNumberFormat="1" applyFont="1" applyFill="1" applyBorder="1">
      <alignment vertical="center"/>
    </xf>
    <xf numFmtId="10" fontId="4" fillId="11" borderId="6" xfId="1" applyNumberFormat="1" applyFont="1" applyFill="1" applyBorder="1">
      <alignment vertical="center"/>
    </xf>
    <xf numFmtId="0" fontId="4" fillId="11" borderId="7" xfId="0" applyFont="1" applyFill="1" applyBorder="1">
      <alignment vertical="center"/>
    </xf>
    <xf numFmtId="10" fontId="4" fillId="11" borderId="8" xfId="1" applyNumberFormat="1" applyFont="1" applyFill="1" applyBorder="1">
      <alignment vertical="center"/>
    </xf>
    <xf numFmtId="10" fontId="4" fillId="11" borderId="34" xfId="1" applyNumberFormat="1" applyFont="1" applyFill="1" applyBorder="1">
      <alignment vertical="center"/>
    </xf>
    <xf numFmtId="0" fontId="4" fillId="11" borderId="34" xfId="0" applyFont="1" applyFill="1" applyBorder="1">
      <alignment vertical="center"/>
    </xf>
    <xf numFmtId="0" fontId="4" fillId="11" borderId="35" xfId="0" applyFont="1" applyFill="1" applyBorder="1">
      <alignment vertical="center"/>
    </xf>
    <xf numFmtId="176" fontId="9" fillId="11" borderId="0" xfId="0" applyNumberFormat="1" applyFont="1" applyFill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5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4" fillId="14" borderId="0" xfId="0" applyNumberFormat="1" applyFont="1" applyFill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11" fillId="2" borderId="0" xfId="0" applyNumberFormat="1" applyFont="1" applyFill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10" fontId="4" fillId="5" borderId="0" xfId="1" applyNumberFormat="1" applyFont="1" applyFill="1" applyAlignment="1">
      <alignment horizontal="center" vertical="center"/>
    </xf>
    <xf numFmtId="176" fontId="4" fillId="5" borderId="0" xfId="1" applyNumberFormat="1" applyFont="1" applyFill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81" fontId="4" fillId="0" borderId="0" xfId="0" applyNumberFormat="1" applyFont="1" applyAlignment="1">
      <alignment horizontal="center" vertical="center"/>
    </xf>
    <xf numFmtId="182" fontId="4" fillId="0" borderId="0" xfId="1" applyNumberFormat="1" applyFont="1" applyAlignment="1">
      <alignment horizontal="center" vertical="center"/>
    </xf>
    <xf numFmtId="176" fontId="4" fillId="0" borderId="0" xfId="1" applyNumberFormat="1" applyFont="1" applyFill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5" fillId="6" borderId="42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39" xfId="0" applyFont="1" applyFill="1" applyBorder="1" applyAlignment="1">
      <alignment horizontal="center" vertical="center"/>
    </xf>
    <xf numFmtId="0" fontId="5" fillId="6" borderId="40" xfId="0" applyFont="1" applyFill="1" applyBorder="1" applyAlignment="1">
      <alignment horizontal="center" vertical="center"/>
    </xf>
    <xf numFmtId="0" fontId="5" fillId="6" borderId="41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7"/>
  <sheetViews>
    <sheetView workbookViewId="0">
      <selection activeCell="B1" sqref="B1"/>
    </sheetView>
  </sheetViews>
  <sheetFormatPr defaultRowHeight="11.25" x14ac:dyDescent="0.3"/>
  <cols>
    <col min="1" max="1" width="2.625" style="4" customWidth="1"/>
    <col min="2" max="2" width="8.125" style="4" bestFit="1" customWidth="1"/>
    <col min="3" max="4" width="6.625" style="4" bestFit="1" customWidth="1"/>
    <col min="5" max="5" width="5.125" style="4" bestFit="1" customWidth="1"/>
    <col min="6" max="6" width="8.125" style="4" bestFit="1" customWidth="1"/>
    <col min="7" max="7" width="5.875" style="4" bestFit="1" customWidth="1"/>
    <col min="8" max="8" width="6.125" style="4" bestFit="1" customWidth="1"/>
    <col min="9" max="10" width="5.875" style="4" bestFit="1" customWidth="1"/>
    <col min="11" max="14" width="6.125" style="4" customWidth="1"/>
    <col min="15" max="15" width="8.125" style="4" bestFit="1" customWidth="1"/>
    <col min="16" max="16" width="8.625" style="4" bestFit="1" customWidth="1"/>
    <col min="17" max="17" width="9" style="4"/>
    <col min="18" max="18" width="2.625" style="4" customWidth="1"/>
    <col min="19" max="19" width="6.625" style="4" bestFit="1" customWidth="1"/>
    <col min="20" max="21" width="8.875" style="4" bestFit="1" customWidth="1"/>
    <col min="22" max="22" width="12.375" style="4" bestFit="1" customWidth="1"/>
    <col min="23" max="23" width="8.125" style="4" bestFit="1" customWidth="1"/>
    <col min="24" max="24" width="8.875" style="4" bestFit="1" customWidth="1"/>
    <col min="25" max="25" width="7.375" style="4" bestFit="1" customWidth="1"/>
    <col min="26" max="26" width="8.375" style="4" bestFit="1" customWidth="1"/>
    <col min="27" max="27" width="8.875" style="4" bestFit="1" customWidth="1"/>
    <col min="28" max="28" width="9" style="4"/>
    <col min="29" max="29" width="2.625" style="4" customWidth="1"/>
    <col min="30" max="30" width="9" style="4"/>
    <col min="31" max="31" width="10.625" style="4" bestFit="1" customWidth="1"/>
    <col min="32" max="32" width="8.125" style="4" bestFit="1" customWidth="1"/>
    <col min="33" max="33" width="9" style="4"/>
    <col min="34" max="34" width="12.5" style="4" bestFit="1" customWidth="1"/>
    <col min="35" max="35" width="5.875" style="4" bestFit="1" customWidth="1"/>
    <col min="36" max="16384" width="9" style="4"/>
  </cols>
  <sheetData>
    <row r="2" spans="1:17" ht="12" thickBot="1" x14ac:dyDescent="0.35">
      <c r="A2" s="16"/>
      <c r="B2" s="84" t="s">
        <v>19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8"/>
      <c r="O2" s="85"/>
      <c r="P2" s="85"/>
      <c r="Q2" s="85"/>
    </row>
    <row r="3" spans="1:17" x14ac:dyDescent="0.3">
      <c r="A3" s="185"/>
      <c r="B3" s="28" t="s">
        <v>9</v>
      </c>
      <c r="C3" s="49" t="s">
        <v>11</v>
      </c>
      <c r="D3" s="49" t="s">
        <v>15</v>
      </c>
      <c r="E3" s="49" t="s">
        <v>12</v>
      </c>
      <c r="F3" s="50" t="s">
        <v>13</v>
      </c>
      <c r="G3" s="28" t="s">
        <v>20</v>
      </c>
      <c r="H3" s="29" t="s">
        <v>21</v>
      </c>
      <c r="I3" s="26" t="s">
        <v>36</v>
      </c>
      <c r="J3" s="26"/>
      <c r="K3" s="36"/>
      <c r="L3" s="31"/>
      <c r="M3" s="26"/>
      <c r="N3" s="31"/>
      <c r="O3" s="86"/>
      <c r="P3" s="86"/>
      <c r="Q3" s="86"/>
    </row>
    <row r="4" spans="1:17" ht="12" thickBot="1" x14ac:dyDescent="0.35">
      <c r="A4" s="185"/>
      <c r="B4" s="13">
        <f>G6*I6 - SUM(C4:F4)</f>
        <v>0.31100700000000009</v>
      </c>
      <c r="C4" s="9">
        <v>0.02</v>
      </c>
      <c r="D4" s="15">
        <v>1E-4</v>
      </c>
      <c r="E4" s="9">
        <v>0.03</v>
      </c>
      <c r="F4" s="10">
        <v>1.4999999999999999E-2</v>
      </c>
      <c r="G4" s="17">
        <f>SUM(B4,C4,E4,F4)</f>
        <v>0.37600700000000009</v>
      </c>
      <c r="H4" s="18">
        <f>SUM(B4,D4,E4,F4)</f>
        <v>0.35610700000000006</v>
      </c>
      <c r="I4" s="27"/>
      <c r="J4" s="27"/>
      <c r="K4" s="37"/>
      <c r="L4" s="32"/>
      <c r="M4" s="27"/>
      <c r="N4" s="32"/>
      <c r="O4" s="87"/>
      <c r="P4" s="87"/>
      <c r="Q4" s="86"/>
    </row>
    <row r="5" spans="1:17" x14ac:dyDescent="0.3">
      <c r="A5" s="185"/>
      <c r="B5" s="14" t="s">
        <v>14</v>
      </c>
      <c r="C5" s="5" t="s">
        <v>10</v>
      </c>
      <c r="D5" s="5" t="s">
        <v>15</v>
      </c>
      <c r="E5" s="5" t="s">
        <v>12</v>
      </c>
      <c r="F5" s="6" t="s">
        <v>13</v>
      </c>
      <c r="G5" s="7" t="s">
        <v>20</v>
      </c>
      <c r="H5" s="8" t="s">
        <v>21</v>
      </c>
      <c r="I5" s="23" t="s">
        <v>24</v>
      </c>
      <c r="J5" s="23" t="s">
        <v>25</v>
      </c>
      <c r="K5" s="36"/>
      <c r="L5" s="31"/>
      <c r="M5" s="26"/>
      <c r="N5" s="31"/>
      <c r="O5" s="86"/>
      <c r="P5" s="86"/>
      <c r="Q5" s="86"/>
    </row>
    <row r="6" spans="1:17" ht="12" thickBot="1" x14ac:dyDescent="0.35">
      <c r="A6" s="185"/>
      <c r="B6" s="13">
        <f>G8*I8 - SUM(C6:F6)</f>
        <v>0.18573800000000007</v>
      </c>
      <c r="C6" s="53">
        <v>0.02</v>
      </c>
      <c r="D6" s="52">
        <v>1E-4</v>
      </c>
      <c r="E6" s="53">
        <v>0.03</v>
      </c>
      <c r="F6" s="10">
        <v>1.4999999999999999E-2</v>
      </c>
      <c r="G6" s="52">
        <f>SUM(B6,C6,E6,F6)</f>
        <v>0.25073800000000007</v>
      </c>
      <c r="H6" s="54">
        <f>SUM(B6,D6,E6,F6)</f>
        <v>0.23083800000000004</v>
      </c>
      <c r="I6" s="55">
        <v>1.5</v>
      </c>
      <c r="J6" s="56">
        <f>H4/H6</f>
        <v>1.5426706174893214</v>
      </c>
      <c r="K6" s="57"/>
      <c r="L6" s="58"/>
      <c r="M6" s="59"/>
      <c r="N6" s="58"/>
      <c r="O6" s="87"/>
      <c r="P6" s="87"/>
      <c r="Q6" s="87"/>
    </row>
    <row r="7" spans="1:17" ht="12" thickTop="1" x14ac:dyDescent="0.3">
      <c r="A7" s="184"/>
      <c r="B7" s="44" t="s">
        <v>16</v>
      </c>
      <c r="C7" s="42" t="s">
        <v>10</v>
      </c>
      <c r="D7" s="42" t="s">
        <v>15</v>
      </c>
      <c r="E7" s="42" t="s">
        <v>12</v>
      </c>
      <c r="F7" s="43" t="s">
        <v>13</v>
      </c>
      <c r="G7" s="44" t="s">
        <v>20</v>
      </c>
      <c r="H7" s="45" t="s">
        <v>21</v>
      </c>
      <c r="I7" s="46" t="s">
        <v>24</v>
      </c>
      <c r="J7" s="46" t="s">
        <v>25</v>
      </c>
      <c r="K7" s="43" t="s">
        <v>26</v>
      </c>
      <c r="L7" s="47" t="s">
        <v>27</v>
      </c>
      <c r="M7" s="48"/>
      <c r="N7" s="89"/>
      <c r="O7" s="86"/>
      <c r="P7" s="86"/>
      <c r="Q7" s="86"/>
    </row>
    <row r="8" spans="1:17" ht="12" thickBot="1" x14ac:dyDescent="0.35">
      <c r="A8" s="184"/>
      <c r="B8" s="13">
        <f>G10*I10 - SUM(C8:F8)</f>
        <v>0.11417000000000005</v>
      </c>
      <c r="C8" s="9">
        <v>0.02</v>
      </c>
      <c r="D8" s="15">
        <v>1E-4</v>
      </c>
      <c r="E8" s="9">
        <v>0.03</v>
      </c>
      <c r="F8" s="10">
        <v>1.4999999999999999E-2</v>
      </c>
      <c r="G8" s="11">
        <f>SUM(B8,C8,E8,F8)</f>
        <v>0.17917000000000005</v>
      </c>
      <c r="H8" s="12">
        <f>SUM(B8,D8,E8,F8)</f>
        <v>0.15927000000000008</v>
      </c>
      <c r="I8" s="40">
        <v>1.4</v>
      </c>
      <c r="J8" s="25">
        <f>H6/H8</f>
        <v>1.4493501601054808</v>
      </c>
      <c r="K8" s="41">
        <f>G4/G8</f>
        <v>2.0986046771222862</v>
      </c>
      <c r="L8" s="34">
        <f>H4/H8</f>
        <v>2.2358699064481691</v>
      </c>
      <c r="M8" s="30"/>
      <c r="N8" s="90"/>
      <c r="O8" s="87"/>
      <c r="P8" s="87"/>
      <c r="Q8" s="87"/>
    </row>
    <row r="9" spans="1:17" x14ac:dyDescent="0.3">
      <c r="A9" s="184"/>
      <c r="B9" s="14" t="s">
        <v>17</v>
      </c>
      <c r="C9" s="5" t="s">
        <v>10</v>
      </c>
      <c r="D9" s="5" t="s">
        <v>15</v>
      </c>
      <c r="E9" s="5" t="s">
        <v>12</v>
      </c>
      <c r="F9" s="6" t="s">
        <v>13</v>
      </c>
      <c r="G9" s="7" t="s">
        <v>20</v>
      </c>
      <c r="H9" s="8" t="s">
        <v>21</v>
      </c>
      <c r="I9" s="23" t="s">
        <v>24</v>
      </c>
      <c r="J9" s="23" t="s">
        <v>25</v>
      </c>
      <c r="K9" s="39" t="s">
        <v>26</v>
      </c>
      <c r="L9" s="35" t="s">
        <v>27</v>
      </c>
      <c r="M9" s="23" t="s">
        <v>28</v>
      </c>
      <c r="N9" s="35" t="s">
        <v>29</v>
      </c>
      <c r="O9" s="86"/>
      <c r="P9" s="86"/>
      <c r="Q9" s="86"/>
    </row>
    <row r="10" spans="1:17" ht="12" thickBot="1" x14ac:dyDescent="0.35">
      <c r="A10" s="184"/>
      <c r="B10" s="13">
        <f>G12*I12 - SUM(C10:F10)</f>
        <v>7.290000000000002E-2</v>
      </c>
      <c r="C10" s="9">
        <v>0.02</v>
      </c>
      <c r="D10" s="15">
        <v>1E-4</v>
      </c>
      <c r="E10" s="9">
        <v>0.03</v>
      </c>
      <c r="F10" s="10">
        <v>1.4999999999999999E-2</v>
      </c>
      <c r="G10" s="11">
        <f>SUM(B10,C10,E10,F10)</f>
        <v>0.13790000000000002</v>
      </c>
      <c r="H10" s="12">
        <f>SUM(B10,D10,E10,F10)</f>
        <v>0.11800000000000002</v>
      </c>
      <c r="I10" s="40">
        <v>1.3</v>
      </c>
      <c r="J10" s="25">
        <f>H8/H10</f>
        <v>1.3497457627118647</v>
      </c>
      <c r="K10" s="41">
        <f>G6/G10</f>
        <v>1.8182596084118929</v>
      </c>
      <c r="L10" s="34">
        <f>H6/H10</f>
        <v>1.9562542372881355</v>
      </c>
      <c r="M10" s="40">
        <f>G4/G10</f>
        <v>2.7266642494561277</v>
      </c>
      <c r="N10" s="34">
        <f>H4/H10</f>
        <v>3.01785593220339</v>
      </c>
      <c r="O10" s="87"/>
      <c r="P10" s="87"/>
      <c r="Q10" s="87"/>
    </row>
    <row r="11" spans="1:17" x14ac:dyDescent="0.3">
      <c r="A11" s="184"/>
      <c r="B11" s="51" t="s">
        <v>18</v>
      </c>
      <c r="C11" s="19" t="s">
        <v>10</v>
      </c>
      <c r="D11" s="19" t="s">
        <v>15</v>
      </c>
      <c r="E11" s="19" t="s">
        <v>12</v>
      </c>
      <c r="F11" s="20" t="s">
        <v>13</v>
      </c>
      <c r="G11" s="21" t="s">
        <v>20</v>
      </c>
      <c r="H11" s="22" t="s">
        <v>21</v>
      </c>
      <c r="I11" s="24" t="s">
        <v>24</v>
      </c>
      <c r="J11" s="24" t="s">
        <v>25</v>
      </c>
      <c r="K11" s="38" t="s">
        <v>26</v>
      </c>
      <c r="L11" s="33" t="s">
        <v>27</v>
      </c>
      <c r="M11" s="24" t="s">
        <v>28</v>
      </c>
      <c r="N11" s="33" t="s">
        <v>29</v>
      </c>
      <c r="O11" s="86"/>
      <c r="P11" s="86"/>
      <c r="Q11" s="86"/>
    </row>
    <row r="12" spans="1:17" ht="12" thickBot="1" x14ac:dyDescent="0.35">
      <c r="A12" s="184"/>
      <c r="B12" s="52">
        <v>0.05</v>
      </c>
      <c r="C12" s="53">
        <v>0.02</v>
      </c>
      <c r="D12" s="52">
        <v>1E-4</v>
      </c>
      <c r="E12" s="53">
        <v>0.03</v>
      </c>
      <c r="F12" s="10">
        <v>1.4999999999999999E-2</v>
      </c>
      <c r="G12" s="52">
        <f>SUM(B12,C12,E12,F12)</f>
        <v>0.115</v>
      </c>
      <c r="H12" s="60">
        <f>SUM(B12,D12,E12,F12)</f>
        <v>9.5100000000000004E-2</v>
      </c>
      <c r="I12" s="55">
        <v>1.2</v>
      </c>
      <c r="J12" s="56">
        <f>H10/H12</f>
        <v>1.2407991587802316</v>
      </c>
      <c r="K12" s="61">
        <f>G8/G12</f>
        <v>1.5580000000000003</v>
      </c>
      <c r="L12" s="62">
        <f>H8/H12</f>
        <v>1.6747634069400639</v>
      </c>
      <c r="M12" s="55">
        <f>G6/G12</f>
        <v>2.1803304347826091</v>
      </c>
      <c r="N12" s="62">
        <f>H6/H12</f>
        <v>2.4273186119873822</v>
      </c>
      <c r="O12" s="87"/>
      <c r="P12" s="87"/>
      <c r="Q12" s="87"/>
    </row>
    <row r="13" spans="1:17" ht="12.75" thickTop="1" thickBot="1" x14ac:dyDescent="0.35">
      <c r="A13" s="16"/>
      <c r="B13" s="84" t="s">
        <v>37</v>
      </c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8"/>
      <c r="O13" s="85"/>
      <c r="P13" s="85"/>
      <c r="Q13" s="85"/>
    </row>
    <row r="14" spans="1:17" x14ac:dyDescent="0.3">
      <c r="A14" s="185"/>
      <c r="B14" s="28" t="s">
        <v>9</v>
      </c>
      <c r="C14" s="49" t="s">
        <v>11</v>
      </c>
      <c r="D14" s="49" t="s">
        <v>15</v>
      </c>
      <c r="E14" s="49" t="s">
        <v>12</v>
      </c>
      <c r="F14" s="50" t="s">
        <v>13</v>
      </c>
      <c r="G14" s="28" t="s">
        <v>20</v>
      </c>
      <c r="H14" s="29" t="s">
        <v>21</v>
      </c>
      <c r="I14" s="26" t="s">
        <v>36</v>
      </c>
      <c r="J14" s="26"/>
      <c r="K14" s="36"/>
      <c r="L14" s="31"/>
      <c r="M14" s="26"/>
      <c r="N14" s="31"/>
      <c r="O14" s="86"/>
      <c r="P14" s="86"/>
      <c r="Q14" s="86"/>
    </row>
    <row r="15" spans="1:17" ht="12" thickBot="1" x14ac:dyDescent="0.35">
      <c r="A15" s="185"/>
      <c r="B15" s="13">
        <f>G17*I17 - SUM(C15:F15)</f>
        <v>4.8669500000000102E-2</v>
      </c>
      <c r="C15" s="9">
        <v>0.02</v>
      </c>
      <c r="D15" s="15">
        <v>1E-4</v>
      </c>
      <c r="E15" s="9">
        <v>0.03</v>
      </c>
      <c r="F15" s="10">
        <v>1.4999999999999999E-2</v>
      </c>
      <c r="G15" s="17">
        <f>SUM(B15,C15,E15,F15)</f>
        <v>0.1136695000000001</v>
      </c>
      <c r="H15" s="18">
        <f>SUM(B15,D15,E15,F15)</f>
        <v>9.3769500000000103E-2</v>
      </c>
      <c r="I15" s="27"/>
      <c r="J15" s="27"/>
      <c r="K15" s="37"/>
      <c r="L15" s="32"/>
      <c r="M15" s="27"/>
      <c r="N15" s="32"/>
      <c r="O15" s="87"/>
      <c r="P15" s="87"/>
      <c r="Q15" s="86"/>
    </row>
    <row r="16" spans="1:17" x14ac:dyDescent="0.3">
      <c r="A16" s="185"/>
      <c r="B16" s="14" t="s">
        <v>14</v>
      </c>
      <c r="C16" s="5" t="s">
        <v>10</v>
      </c>
      <c r="D16" s="5" t="s">
        <v>15</v>
      </c>
      <c r="E16" s="5" t="s">
        <v>12</v>
      </c>
      <c r="F16" s="6" t="s">
        <v>13</v>
      </c>
      <c r="G16" s="7" t="s">
        <v>20</v>
      </c>
      <c r="H16" s="8" t="s">
        <v>21</v>
      </c>
      <c r="I16" s="23" t="s">
        <v>24</v>
      </c>
      <c r="J16" s="23" t="s">
        <v>25</v>
      </c>
      <c r="K16" s="36"/>
      <c r="L16" s="31"/>
      <c r="M16" s="26"/>
      <c r="N16" s="31"/>
      <c r="O16" s="86"/>
      <c r="P16" s="86"/>
      <c r="Q16" s="86"/>
    </row>
    <row r="17" spans="1:21" ht="12" thickBot="1" x14ac:dyDescent="0.35">
      <c r="A17" s="185"/>
      <c r="B17" s="13">
        <f>G19*I19 - SUM(C17:F17)</f>
        <v>2.2515000000000063E-2</v>
      </c>
      <c r="C17" s="53">
        <v>0.02</v>
      </c>
      <c r="D17" s="52">
        <v>1E-4</v>
      </c>
      <c r="E17" s="53">
        <v>0.03</v>
      </c>
      <c r="F17" s="10">
        <v>1.4999999999999999E-2</v>
      </c>
      <c r="G17" s="52">
        <f>SUM(B17,C17,E17,F17)</f>
        <v>8.7515000000000065E-2</v>
      </c>
      <c r="H17" s="54">
        <f>SUM(B17,D17,E17,F17)</f>
        <v>6.7615000000000064E-2</v>
      </c>
      <c r="I17" s="55">
        <v>1.3</v>
      </c>
      <c r="J17" s="56">
        <f>H15/H17</f>
        <v>1.386815055830807</v>
      </c>
      <c r="K17" s="57"/>
      <c r="L17" s="58"/>
      <c r="M17" s="59"/>
      <c r="N17" s="58"/>
      <c r="O17" s="87"/>
      <c r="P17" s="87"/>
      <c r="Q17" s="87"/>
    </row>
    <row r="18" spans="1:21" ht="12" thickTop="1" x14ac:dyDescent="0.3">
      <c r="A18" s="184"/>
      <c r="B18" s="44" t="s">
        <v>16</v>
      </c>
      <c r="C18" s="42" t="s">
        <v>10</v>
      </c>
      <c r="D18" s="42" t="s">
        <v>15</v>
      </c>
      <c r="E18" s="42" t="s">
        <v>12</v>
      </c>
      <c r="F18" s="43" t="s">
        <v>13</v>
      </c>
      <c r="G18" s="44" t="s">
        <v>20</v>
      </c>
      <c r="H18" s="45" t="s">
        <v>21</v>
      </c>
      <c r="I18" s="46" t="s">
        <v>24</v>
      </c>
      <c r="J18" s="46" t="s">
        <v>25</v>
      </c>
      <c r="K18" s="43" t="s">
        <v>26</v>
      </c>
      <c r="L18" s="47" t="s">
        <v>27</v>
      </c>
      <c r="M18" s="48"/>
      <c r="N18" s="89"/>
      <c r="O18" s="86"/>
      <c r="P18" s="86"/>
      <c r="Q18" s="86"/>
    </row>
    <row r="19" spans="1:21" ht="12" thickBot="1" x14ac:dyDescent="0.35">
      <c r="A19" s="184"/>
      <c r="B19" s="13">
        <f>G21*I21 - SUM(C19:F19)</f>
        <v>1.4650000000000038E-2</v>
      </c>
      <c r="C19" s="9">
        <v>0.02</v>
      </c>
      <c r="D19" s="15">
        <v>1E-4</v>
      </c>
      <c r="E19" s="9">
        <v>0.03</v>
      </c>
      <c r="F19" s="10">
        <v>1.4999999999999999E-2</v>
      </c>
      <c r="G19" s="11">
        <f>SUM(B19,C19,E19,F19)</f>
        <v>7.965000000000004E-2</v>
      </c>
      <c r="H19" s="12">
        <f>SUM(B19,D19,E19,F19)</f>
        <v>5.9750000000000039E-2</v>
      </c>
      <c r="I19" s="40">
        <v>1.1000000000000001</v>
      </c>
      <c r="J19" s="25">
        <f>H17/H19</f>
        <v>1.1316317991631804</v>
      </c>
      <c r="K19" s="41">
        <f>G15/G19</f>
        <v>1.4271123666038925</v>
      </c>
      <c r="L19" s="34">
        <f>H15/H19</f>
        <v>1.5693640167364025</v>
      </c>
      <c r="M19" s="30"/>
      <c r="N19" s="90"/>
      <c r="O19" s="87"/>
      <c r="P19" s="87"/>
      <c r="Q19" s="87"/>
    </row>
    <row r="20" spans="1:21" x14ac:dyDescent="0.3">
      <c r="A20" s="184"/>
      <c r="B20" s="14" t="s">
        <v>17</v>
      </c>
      <c r="C20" s="5" t="s">
        <v>10</v>
      </c>
      <c r="D20" s="5" t="s">
        <v>15</v>
      </c>
      <c r="E20" s="5" t="s">
        <v>12</v>
      </c>
      <c r="F20" s="6" t="s">
        <v>13</v>
      </c>
      <c r="G20" s="7" t="s">
        <v>20</v>
      </c>
      <c r="H20" s="8" t="s">
        <v>21</v>
      </c>
      <c r="I20" s="23" t="s">
        <v>24</v>
      </c>
      <c r="J20" s="23" t="s">
        <v>25</v>
      </c>
      <c r="K20" s="39" t="s">
        <v>26</v>
      </c>
      <c r="L20" s="35" t="s">
        <v>27</v>
      </c>
      <c r="M20" s="23" t="s">
        <v>28</v>
      </c>
      <c r="N20" s="35" t="s">
        <v>29</v>
      </c>
      <c r="O20" s="86"/>
      <c r="P20" s="86"/>
      <c r="Q20" s="86"/>
    </row>
    <row r="21" spans="1:21" ht="12" thickBot="1" x14ac:dyDescent="0.35">
      <c r="A21" s="184"/>
      <c r="B21" s="13">
        <f>G23*I23 - SUM(C21:F21)</f>
        <v>7.5000000000000205E-3</v>
      </c>
      <c r="C21" s="9">
        <v>0.02</v>
      </c>
      <c r="D21" s="15">
        <v>1E-4</v>
      </c>
      <c r="E21" s="9">
        <v>0.03</v>
      </c>
      <c r="F21" s="10">
        <v>1.4999999999999999E-2</v>
      </c>
      <c r="G21" s="11">
        <f>SUM(B21,C21,E21,F21)</f>
        <v>7.2500000000000023E-2</v>
      </c>
      <c r="H21" s="12">
        <f>SUM(B21,D21,E21,F21)</f>
        <v>5.2600000000000022E-2</v>
      </c>
      <c r="I21" s="40">
        <v>1.1000000000000001</v>
      </c>
      <c r="J21" s="25">
        <f>H19/H21</f>
        <v>1.1359315589353616</v>
      </c>
      <c r="K21" s="41">
        <f>G17/G21</f>
        <v>1.2071034482758627</v>
      </c>
      <c r="L21" s="34">
        <f>H17/H21</f>
        <v>1.2854562737642592</v>
      </c>
      <c r="M21" s="40">
        <f>G15/G21</f>
        <v>1.5678551724137941</v>
      </c>
      <c r="N21" s="34">
        <f>H15/H21</f>
        <v>1.7826901140684424</v>
      </c>
      <c r="O21" s="87"/>
      <c r="P21" s="87"/>
      <c r="Q21" s="87"/>
    </row>
    <row r="22" spans="1:21" x14ac:dyDescent="0.3">
      <c r="A22" s="184"/>
      <c r="B22" s="51" t="s">
        <v>18</v>
      </c>
      <c r="C22" s="19" t="s">
        <v>10</v>
      </c>
      <c r="D22" s="19" t="s">
        <v>15</v>
      </c>
      <c r="E22" s="19" t="s">
        <v>12</v>
      </c>
      <c r="F22" s="20" t="s">
        <v>13</v>
      </c>
      <c r="G22" s="21" t="s">
        <v>20</v>
      </c>
      <c r="H22" s="22" t="s">
        <v>21</v>
      </c>
      <c r="I22" s="24" t="s">
        <v>24</v>
      </c>
      <c r="J22" s="24" t="s">
        <v>25</v>
      </c>
      <c r="K22" s="38" t="s">
        <v>26</v>
      </c>
      <c r="L22" s="33" t="s">
        <v>27</v>
      </c>
      <c r="M22" s="24" t="s">
        <v>28</v>
      </c>
      <c r="N22" s="33" t="s">
        <v>29</v>
      </c>
      <c r="O22" s="86"/>
      <c r="P22" s="86"/>
      <c r="Q22" s="86"/>
    </row>
    <row r="23" spans="1:21" ht="12" thickBot="1" x14ac:dyDescent="0.35">
      <c r="A23" s="184"/>
      <c r="B23" s="52">
        <v>1E-3</v>
      </c>
      <c r="C23" s="53">
        <v>0.02</v>
      </c>
      <c r="D23" s="52">
        <v>1E-4</v>
      </c>
      <c r="E23" s="53">
        <v>0.03</v>
      </c>
      <c r="F23" s="10">
        <v>1.4999999999999999E-2</v>
      </c>
      <c r="G23" s="52">
        <f>SUM(B23,C23,E23,F23)</f>
        <v>6.6000000000000003E-2</v>
      </c>
      <c r="H23" s="60">
        <f>SUM(B23,D23,E23,F23)</f>
        <v>4.6100000000000002E-2</v>
      </c>
      <c r="I23" s="55">
        <v>1.1000000000000001</v>
      </c>
      <c r="J23" s="56">
        <f>H21/H23</f>
        <v>1.1409978308026034</v>
      </c>
      <c r="K23" s="61">
        <f>G19/G23</f>
        <v>1.2068181818181825</v>
      </c>
      <c r="L23" s="62">
        <f>H19/H23</f>
        <v>1.2960954446854671</v>
      </c>
      <c r="M23" s="55">
        <f>G17/G23</f>
        <v>1.3259848484848493</v>
      </c>
      <c r="N23" s="62">
        <f>H17/H23</f>
        <v>1.4667028199566174</v>
      </c>
      <c r="O23" s="87"/>
      <c r="P23" s="87"/>
      <c r="Q23" s="87"/>
    </row>
    <row r="24" spans="1:21" ht="12.75" thickTop="1" thickBot="1" x14ac:dyDescent="0.35">
      <c r="A24" s="16"/>
      <c r="B24" s="84" t="s">
        <v>40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8"/>
      <c r="O24" s="85"/>
      <c r="P24" s="85"/>
      <c r="Q24" s="85"/>
    </row>
    <row r="25" spans="1:21" x14ac:dyDescent="0.3">
      <c r="A25" s="185"/>
      <c r="B25" s="28" t="s">
        <v>9</v>
      </c>
      <c r="C25" s="49" t="s">
        <v>11</v>
      </c>
      <c r="D25" s="49" t="s">
        <v>15</v>
      </c>
      <c r="E25" s="49" t="s">
        <v>12</v>
      </c>
      <c r="F25" s="50" t="s">
        <v>13</v>
      </c>
      <c r="G25" s="28" t="s">
        <v>20</v>
      </c>
      <c r="H25" s="29" t="s">
        <v>21</v>
      </c>
      <c r="I25" s="26" t="s">
        <v>36</v>
      </c>
      <c r="J25" s="26"/>
      <c r="K25" s="36"/>
      <c r="L25" s="31"/>
      <c r="M25" s="26"/>
      <c r="N25" s="31"/>
      <c r="O25" s="86"/>
      <c r="P25" s="86"/>
      <c r="Q25" s="86"/>
    </row>
    <row r="26" spans="1:21" ht="12" thickBot="1" x14ac:dyDescent="0.35">
      <c r="A26" s="185"/>
      <c r="B26" s="13">
        <f>G28*I28 - SUM(C26:F26)</f>
        <v>0.31100700000000009</v>
      </c>
      <c r="C26" s="9">
        <v>0.02</v>
      </c>
      <c r="D26" s="15">
        <v>1E-4</v>
      </c>
      <c r="E26" s="9">
        <v>0.03</v>
      </c>
      <c r="F26" s="10">
        <v>1.4999999999999999E-2</v>
      </c>
      <c r="G26" s="17">
        <f>SUM(B26,C26,E26,F26)</f>
        <v>0.37600700000000009</v>
      </c>
      <c r="H26" s="18">
        <f>SUM(B26,D26,E26,F26)</f>
        <v>0.35610700000000006</v>
      </c>
      <c r="I26" s="27"/>
      <c r="J26" s="27"/>
      <c r="K26" s="37"/>
      <c r="L26" s="32"/>
      <c r="M26" s="27"/>
      <c r="N26" s="32"/>
      <c r="O26" s="87"/>
      <c r="P26" s="87"/>
      <c r="Q26" s="86"/>
      <c r="T26" s="78"/>
      <c r="U26" s="79"/>
    </row>
    <row r="27" spans="1:21" x14ac:dyDescent="0.3">
      <c r="A27" s="185"/>
      <c r="B27" s="14" t="s">
        <v>14</v>
      </c>
      <c r="C27" s="5" t="s">
        <v>10</v>
      </c>
      <c r="D27" s="5" t="s">
        <v>15</v>
      </c>
      <c r="E27" s="5" t="s">
        <v>12</v>
      </c>
      <c r="F27" s="6" t="s">
        <v>13</v>
      </c>
      <c r="G27" s="7" t="s">
        <v>20</v>
      </c>
      <c r="H27" s="8" t="s">
        <v>21</v>
      </c>
      <c r="I27" s="23" t="s">
        <v>24</v>
      </c>
      <c r="J27" s="23" t="s">
        <v>25</v>
      </c>
      <c r="K27" s="36"/>
      <c r="L27" s="31"/>
      <c r="M27" s="26"/>
      <c r="N27" s="31"/>
      <c r="O27" s="86"/>
      <c r="P27" s="86"/>
      <c r="Q27" s="86"/>
      <c r="U27" s="79"/>
    </row>
    <row r="28" spans="1:21" ht="12" thickBot="1" x14ac:dyDescent="0.35">
      <c r="A28" s="185"/>
      <c r="B28" s="13">
        <f>G30*I30 - SUM(C28:F28)</f>
        <v>0.18573800000000007</v>
      </c>
      <c r="C28" s="53">
        <v>0.02</v>
      </c>
      <c r="D28" s="52">
        <v>1E-4</v>
      </c>
      <c r="E28" s="53">
        <v>0.03</v>
      </c>
      <c r="F28" s="10">
        <v>1.4999999999999999E-2</v>
      </c>
      <c r="G28" s="52">
        <f>SUM(B28,C28,E28,F28)</f>
        <v>0.25073800000000007</v>
      </c>
      <c r="H28" s="54">
        <f>SUM(B28,D28,E28,F28)</f>
        <v>0.23083800000000004</v>
      </c>
      <c r="I28" s="55">
        <v>1.5</v>
      </c>
      <c r="J28" s="56">
        <f>H26/H28</f>
        <v>1.5426706174893214</v>
      </c>
      <c r="K28" s="57"/>
      <c r="L28" s="58"/>
      <c r="M28" s="59"/>
      <c r="N28" s="58"/>
      <c r="O28" s="87"/>
      <c r="P28" s="87"/>
      <c r="Q28" s="87"/>
      <c r="T28" s="78"/>
      <c r="U28" s="80"/>
    </row>
    <row r="29" spans="1:21" ht="12" thickTop="1" x14ac:dyDescent="0.3">
      <c r="A29" s="184"/>
      <c r="B29" s="44" t="s">
        <v>16</v>
      </c>
      <c r="C29" s="42" t="s">
        <v>10</v>
      </c>
      <c r="D29" s="42" t="s">
        <v>15</v>
      </c>
      <c r="E29" s="42" t="s">
        <v>12</v>
      </c>
      <c r="F29" s="43" t="s">
        <v>13</v>
      </c>
      <c r="G29" s="44" t="s">
        <v>20</v>
      </c>
      <c r="H29" s="45" t="s">
        <v>21</v>
      </c>
      <c r="I29" s="46" t="s">
        <v>24</v>
      </c>
      <c r="J29" s="46" t="s">
        <v>25</v>
      </c>
      <c r="K29" s="43" t="s">
        <v>26</v>
      </c>
      <c r="L29" s="47" t="s">
        <v>27</v>
      </c>
      <c r="M29" s="48"/>
      <c r="N29" s="89"/>
      <c r="O29" s="86"/>
      <c r="P29" s="86"/>
      <c r="Q29" s="86"/>
      <c r="U29" s="80"/>
    </row>
    <row r="30" spans="1:21" ht="12" thickBot="1" x14ac:dyDescent="0.35">
      <c r="A30" s="184"/>
      <c r="B30" s="13">
        <f>G32*I32 - SUM(C30:F30)</f>
        <v>0.11417000000000005</v>
      </c>
      <c r="C30" s="9">
        <v>0.02</v>
      </c>
      <c r="D30" s="15">
        <v>1E-4</v>
      </c>
      <c r="E30" s="9">
        <v>0.03</v>
      </c>
      <c r="F30" s="10">
        <v>1.4999999999999999E-2</v>
      </c>
      <c r="G30" s="11">
        <f>SUM(B30,C30,E30,F30)</f>
        <v>0.17917000000000005</v>
      </c>
      <c r="H30" s="12">
        <f>SUM(B30,D30,E30,F30)</f>
        <v>0.15927000000000008</v>
      </c>
      <c r="I30" s="40">
        <v>1.4</v>
      </c>
      <c r="J30" s="25">
        <f>H28/H30</f>
        <v>1.4493501601054808</v>
      </c>
      <c r="K30" s="41">
        <f>G26/G30</f>
        <v>2.0986046771222862</v>
      </c>
      <c r="L30" s="34">
        <f>H26/H30</f>
        <v>2.2358699064481691</v>
      </c>
      <c r="M30" s="30"/>
      <c r="N30" s="90"/>
      <c r="O30" s="87"/>
      <c r="P30" s="87"/>
      <c r="Q30" s="87"/>
      <c r="T30" s="78"/>
      <c r="U30" s="80"/>
    </row>
    <row r="31" spans="1:21" x14ac:dyDescent="0.3">
      <c r="A31" s="184"/>
      <c r="B31" s="14" t="s">
        <v>17</v>
      </c>
      <c r="C31" s="5" t="s">
        <v>10</v>
      </c>
      <c r="D31" s="5" t="s">
        <v>15</v>
      </c>
      <c r="E31" s="5" t="s">
        <v>12</v>
      </c>
      <c r="F31" s="6" t="s">
        <v>13</v>
      </c>
      <c r="G31" s="7" t="s">
        <v>20</v>
      </c>
      <c r="H31" s="8" t="s">
        <v>21</v>
      </c>
      <c r="I31" s="23" t="s">
        <v>24</v>
      </c>
      <c r="J31" s="23" t="s">
        <v>25</v>
      </c>
      <c r="K31" s="39" t="s">
        <v>26</v>
      </c>
      <c r="L31" s="35" t="s">
        <v>27</v>
      </c>
      <c r="M31" s="23" t="s">
        <v>28</v>
      </c>
      <c r="N31" s="35" t="s">
        <v>29</v>
      </c>
      <c r="O31" s="86"/>
      <c r="P31" s="86"/>
      <c r="Q31" s="86"/>
      <c r="U31" s="80"/>
    </row>
    <row r="32" spans="1:21" ht="12" thickBot="1" x14ac:dyDescent="0.35">
      <c r="A32" s="184"/>
      <c r="B32" s="13">
        <f>G34*I34 - SUM(C32:F32)</f>
        <v>7.290000000000002E-2</v>
      </c>
      <c r="C32" s="9">
        <v>0.02</v>
      </c>
      <c r="D32" s="15">
        <v>1E-4</v>
      </c>
      <c r="E32" s="9">
        <v>0.03</v>
      </c>
      <c r="F32" s="10">
        <v>1.4999999999999999E-2</v>
      </c>
      <c r="G32" s="11">
        <f>SUM(B32,C32,E32,F32)</f>
        <v>0.13790000000000002</v>
      </c>
      <c r="H32" s="12">
        <f>SUM(B32,D32,E32,F32)</f>
        <v>0.11800000000000002</v>
      </c>
      <c r="I32" s="40">
        <v>1.3</v>
      </c>
      <c r="J32" s="25">
        <f>H30/H32</f>
        <v>1.3497457627118647</v>
      </c>
      <c r="K32" s="41">
        <f>G28/G32</f>
        <v>1.8182596084118929</v>
      </c>
      <c r="L32" s="34">
        <f>H28/H32</f>
        <v>1.9562542372881355</v>
      </c>
      <c r="M32" s="40">
        <f>G26/G32</f>
        <v>2.7266642494561277</v>
      </c>
      <c r="N32" s="34">
        <f>H26/H32</f>
        <v>3.01785593220339</v>
      </c>
      <c r="O32" s="87"/>
      <c r="P32" s="87"/>
      <c r="Q32" s="87"/>
      <c r="T32" s="78"/>
      <c r="U32" s="80"/>
    </row>
    <row r="33" spans="1:24" x14ac:dyDescent="0.3">
      <c r="A33" s="184"/>
      <c r="B33" s="51" t="s">
        <v>18</v>
      </c>
      <c r="C33" s="19" t="s">
        <v>10</v>
      </c>
      <c r="D33" s="19" t="s">
        <v>15</v>
      </c>
      <c r="E33" s="19" t="s">
        <v>12</v>
      </c>
      <c r="F33" s="20" t="s">
        <v>13</v>
      </c>
      <c r="G33" s="21" t="s">
        <v>20</v>
      </c>
      <c r="H33" s="22" t="s">
        <v>21</v>
      </c>
      <c r="I33" s="24" t="s">
        <v>24</v>
      </c>
      <c r="J33" s="24" t="s">
        <v>25</v>
      </c>
      <c r="K33" s="38" t="s">
        <v>26</v>
      </c>
      <c r="L33" s="33" t="s">
        <v>27</v>
      </c>
      <c r="M33" s="24" t="s">
        <v>28</v>
      </c>
      <c r="N33" s="33" t="s">
        <v>29</v>
      </c>
      <c r="O33" s="86"/>
      <c r="P33" s="86"/>
      <c r="Q33" s="86"/>
      <c r="U33" s="80"/>
    </row>
    <row r="34" spans="1:24" ht="12" thickBot="1" x14ac:dyDescent="0.35">
      <c r="A34" s="184"/>
      <c r="B34" s="52">
        <v>0.05</v>
      </c>
      <c r="C34" s="53">
        <v>0.02</v>
      </c>
      <c r="D34" s="52">
        <v>1E-4</v>
      </c>
      <c r="E34" s="53">
        <v>0.03</v>
      </c>
      <c r="F34" s="10">
        <v>1.4999999999999999E-2</v>
      </c>
      <c r="G34" s="52">
        <f>SUM(B34,C34,E34,F34)</f>
        <v>0.115</v>
      </c>
      <c r="H34" s="60">
        <f>SUM(B34,D34,E34,F34)</f>
        <v>9.5100000000000004E-2</v>
      </c>
      <c r="I34" s="55">
        <v>1.2</v>
      </c>
      <c r="J34" s="56">
        <f>H32/H34</f>
        <v>1.2407991587802316</v>
      </c>
      <c r="K34" s="61">
        <f>G30/G34</f>
        <v>1.5580000000000003</v>
      </c>
      <c r="L34" s="62">
        <f>H30/H34</f>
        <v>1.6747634069400639</v>
      </c>
      <c r="M34" s="55">
        <f>G28/G34</f>
        <v>2.1803304347826091</v>
      </c>
      <c r="N34" s="62">
        <f>H28/H34</f>
        <v>2.4273186119873822</v>
      </c>
      <c r="O34" s="87"/>
      <c r="P34" s="87"/>
      <c r="Q34" s="87"/>
      <c r="T34" s="78"/>
      <c r="U34" s="80"/>
      <c r="V34" s="80"/>
      <c r="W34" s="80"/>
      <c r="X34" s="80"/>
    </row>
    <row r="35" spans="1:24" ht="12.75" thickTop="1" thickBot="1" x14ac:dyDescent="0.35">
      <c r="A35" s="16"/>
      <c r="B35" s="84" t="s">
        <v>41</v>
      </c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8"/>
      <c r="O35" s="85"/>
      <c r="P35" s="85"/>
      <c r="Q35" s="85"/>
    </row>
    <row r="36" spans="1:24" x14ac:dyDescent="0.3">
      <c r="A36" s="185"/>
      <c r="B36" s="28" t="s">
        <v>9</v>
      </c>
      <c r="C36" s="49" t="s">
        <v>11</v>
      </c>
      <c r="D36" s="49" t="s">
        <v>15</v>
      </c>
      <c r="E36" s="49" t="s">
        <v>12</v>
      </c>
      <c r="F36" s="50" t="s">
        <v>13</v>
      </c>
      <c r="G36" s="28" t="s">
        <v>20</v>
      </c>
      <c r="H36" s="29" t="s">
        <v>21</v>
      </c>
      <c r="I36" s="26" t="s">
        <v>36</v>
      </c>
      <c r="J36" s="26"/>
      <c r="K36" s="36"/>
      <c r="L36" s="31"/>
      <c r="M36" s="26"/>
      <c r="N36" s="31"/>
      <c r="O36" s="86"/>
      <c r="P36" s="86"/>
      <c r="Q36" s="86"/>
    </row>
    <row r="37" spans="1:24" ht="12" thickBot="1" x14ac:dyDescent="0.35">
      <c r="A37" s="185"/>
      <c r="B37" s="13">
        <f>G39*I39 - SUM(C37:F37)</f>
        <v>4.8669500000000102E-2</v>
      </c>
      <c r="C37" s="9">
        <v>0.02</v>
      </c>
      <c r="D37" s="15">
        <v>1E-4</v>
      </c>
      <c r="E37" s="9">
        <v>0.03</v>
      </c>
      <c r="F37" s="10">
        <v>1.4999999999999999E-2</v>
      </c>
      <c r="G37" s="17">
        <f>SUM(B37,C37,E37,F37)</f>
        <v>0.1136695000000001</v>
      </c>
      <c r="H37" s="18">
        <f>SUM(B37,D37,E37,F37)</f>
        <v>9.3769500000000103E-2</v>
      </c>
      <c r="I37" s="27"/>
      <c r="J37" s="27"/>
      <c r="K37" s="37"/>
      <c r="L37" s="32"/>
      <c r="M37" s="27"/>
      <c r="N37" s="32"/>
      <c r="O37" s="87"/>
      <c r="P37" s="87"/>
      <c r="Q37" s="86"/>
      <c r="T37" s="78"/>
    </row>
    <row r="38" spans="1:24" x14ac:dyDescent="0.3">
      <c r="A38" s="185"/>
      <c r="B38" s="14" t="s">
        <v>14</v>
      </c>
      <c r="C38" s="5" t="s">
        <v>10</v>
      </c>
      <c r="D38" s="5" t="s">
        <v>15</v>
      </c>
      <c r="E38" s="5" t="s">
        <v>12</v>
      </c>
      <c r="F38" s="6" t="s">
        <v>13</v>
      </c>
      <c r="G38" s="7" t="s">
        <v>20</v>
      </c>
      <c r="H38" s="8" t="s">
        <v>21</v>
      </c>
      <c r="I38" s="23" t="s">
        <v>24</v>
      </c>
      <c r="J38" s="23" t="s">
        <v>25</v>
      </c>
      <c r="K38" s="36"/>
      <c r="L38" s="31"/>
      <c r="M38" s="26"/>
      <c r="N38" s="31"/>
      <c r="O38" s="86"/>
      <c r="P38" s="86"/>
      <c r="Q38" s="86"/>
    </row>
    <row r="39" spans="1:24" ht="12" thickBot="1" x14ac:dyDescent="0.35">
      <c r="A39" s="185"/>
      <c r="B39" s="13">
        <f>G41*I41 - SUM(C39:F39)</f>
        <v>2.2515000000000063E-2</v>
      </c>
      <c r="C39" s="53">
        <v>0.02</v>
      </c>
      <c r="D39" s="52">
        <v>1E-4</v>
      </c>
      <c r="E39" s="53">
        <v>0.03</v>
      </c>
      <c r="F39" s="10">
        <v>1.4999999999999999E-2</v>
      </c>
      <c r="G39" s="52">
        <f>SUM(B39,C39,E39,F39)</f>
        <v>8.7515000000000065E-2</v>
      </c>
      <c r="H39" s="54">
        <f>SUM(B39,D39,E39,F39)</f>
        <v>6.7615000000000064E-2</v>
      </c>
      <c r="I39" s="55">
        <v>1.3</v>
      </c>
      <c r="J39" s="56">
        <f>H37/H39</f>
        <v>1.386815055830807</v>
      </c>
      <c r="K39" s="57"/>
      <c r="L39" s="58"/>
      <c r="M39" s="59"/>
      <c r="N39" s="58"/>
      <c r="O39" s="87"/>
      <c r="P39" s="87"/>
      <c r="Q39" s="87"/>
      <c r="T39" s="78"/>
    </row>
    <row r="40" spans="1:24" ht="12" thickTop="1" x14ac:dyDescent="0.3">
      <c r="A40" s="184"/>
      <c r="B40" s="44" t="s">
        <v>16</v>
      </c>
      <c r="C40" s="42" t="s">
        <v>10</v>
      </c>
      <c r="D40" s="42" t="s">
        <v>15</v>
      </c>
      <c r="E40" s="42" t="s">
        <v>12</v>
      </c>
      <c r="F40" s="43" t="s">
        <v>13</v>
      </c>
      <c r="G40" s="44" t="s">
        <v>20</v>
      </c>
      <c r="H40" s="45" t="s">
        <v>21</v>
      </c>
      <c r="I40" s="46" t="s">
        <v>24</v>
      </c>
      <c r="J40" s="46" t="s">
        <v>25</v>
      </c>
      <c r="K40" s="43" t="s">
        <v>26</v>
      </c>
      <c r="L40" s="47" t="s">
        <v>27</v>
      </c>
      <c r="M40" s="48"/>
      <c r="N40" s="89"/>
      <c r="O40" s="86"/>
      <c r="P40" s="86"/>
      <c r="Q40" s="86"/>
    </row>
    <row r="41" spans="1:24" ht="12" thickBot="1" x14ac:dyDescent="0.35">
      <c r="A41" s="184"/>
      <c r="B41" s="13">
        <f>G43*I43 - SUM(C41:F41)</f>
        <v>1.4650000000000038E-2</v>
      </c>
      <c r="C41" s="9">
        <v>0.02</v>
      </c>
      <c r="D41" s="15">
        <v>1E-4</v>
      </c>
      <c r="E41" s="9">
        <v>0.03</v>
      </c>
      <c r="F41" s="10">
        <v>1.4999999999999999E-2</v>
      </c>
      <c r="G41" s="11">
        <f>SUM(B41,C41,E41,F41)</f>
        <v>7.965000000000004E-2</v>
      </c>
      <c r="H41" s="12">
        <f>SUM(B41,D41,E41,F41)</f>
        <v>5.9750000000000039E-2</v>
      </c>
      <c r="I41" s="40">
        <v>1.1000000000000001</v>
      </c>
      <c r="J41" s="25">
        <f>H39/H41</f>
        <v>1.1316317991631804</v>
      </c>
      <c r="K41" s="41">
        <f>G37/G41</f>
        <v>1.4271123666038925</v>
      </c>
      <c r="L41" s="34">
        <f>H37/H41</f>
        <v>1.5693640167364025</v>
      </c>
      <c r="M41" s="30"/>
      <c r="N41" s="90"/>
      <c r="O41" s="87"/>
      <c r="P41" s="87"/>
      <c r="Q41" s="87"/>
      <c r="T41" s="78"/>
    </row>
    <row r="42" spans="1:24" x14ac:dyDescent="0.3">
      <c r="A42" s="184"/>
      <c r="B42" s="14" t="s">
        <v>17</v>
      </c>
      <c r="C42" s="5" t="s">
        <v>10</v>
      </c>
      <c r="D42" s="5" t="s">
        <v>15</v>
      </c>
      <c r="E42" s="5" t="s">
        <v>12</v>
      </c>
      <c r="F42" s="6" t="s">
        <v>13</v>
      </c>
      <c r="G42" s="7" t="s">
        <v>20</v>
      </c>
      <c r="H42" s="8" t="s">
        <v>21</v>
      </c>
      <c r="I42" s="23" t="s">
        <v>24</v>
      </c>
      <c r="J42" s="23" t="s">
        <v>25</v>
      </c>
      <c r="K42" s="39" t="s">
        <v>26</v>
      </c>
      <c r="L42" s="35" t="s">
        <v>27</v>
      </c>
      <c r="M42" s="23" t="s">
        <v>28</v>
      </c>
      <c r="N42" s="35" t="s">
        <v>29</v>
      </c>
      <c r="O42" s="86"/>
      <c r="P42" s="86"/>
      <c r="Q42" s="86"/>
    </row>
    <row r="43" spans="1:24" ht="12" thickBot="1" x14ac:dyDescent="0.35">
      <c r="A43" s="184"/>
      <c r="B43" s="13">
        <f>G45*I45 - SUM(C43:F43)</f>
        <v>7.5000000000000205E-3</v>
      </c>
      <c r="C43" s="9">
        <v>0.02</v>
      </c>
      <c r="D43" s="15">
        <v>1E-4</v>
      </c>
      <c r="E43" s="9">
        <v>0.03</v>
      </c>
      <c r="F43" s="10">
        <v>1.4999999999999999E-2</v>
      </c>
      <c r="G43" s="11">
        <f>SUM(B43,C43,E43,F43)</f>
        <v>7.2500000000000023E-2</v>
      </c>
      <c r="H43" s="12">
        <f>SUM(B43,D43,E43,F43)</f>
        <v>5.2600000000000022E-2</v>
      </c>
      <c r="I43" s="40">
        <v>1.1000000000000001</v>
      </c>
      <c r="J43" s="25">
        <f>H41/H43</f>
        <v>1.1359315589353616</v>
      </c>
      <c r="K43" s="41">
        <f>G39/G43</f>
        <v>1.2071034482758627</v>
      </c>
      <c r="L43" s="34">
        <f>H39/H43</f>
        <v>1.2854562737642592</v>
      </c>
      <c r="M43" s="40">
        <f>G37/G43</f>
        <v>1.5678551724137941</v>
      </c>
      <c r="N43" s="34">
        <f>H37/H43</f>
        <v>1.7826901140684424</v>
      </c>
      <c r="O43" s="87"/>
      <c r="P43" s="87"/>
      <c r="Q43" s="87"/>
      <c r="T43" s="78"/>
    </row>
    <row r="44" spans="1:24" x14ac:dyDescent="0.3">
      <c r="A44" s="184"/>
      <c r="B44" s="51" t="s">
        <v>18</v>
      </c>
      <c r="C44" s="19" t="s">
        <v>10</v>
      </c>
      <c r="D44" s="19" t="s">
        <v>15</v>
      </c>
      <c r="E44" s="19" t="s">
        <v>12</v>
      </c>
      <c r="F44" s="20" t="s">
        <v>13</v>
      </c>
      <c r="G44" s="21" t="s">
        <v>20</v>
      </c>
      <c r="H44" s="22" t="s">
        <v>21</v>
      </c>
      <c r="I44" s="24" t="s">
        <v>24</v>
      </c>
      <c r="J44" s="24" t="s">
        <v>25</v>
      </c>
      <c r="K44" s="38" t="s">
        <v>26</v>
      </c>
      <c r="L44" s="33" t="s">
        <v>27</v>
      </c>
      <c r="M44" s="24" t="s">
        <v>28</v>
      </c>
      <c r="N44" s="33" t="s">
        <v>29</v>
      </c>
      <c r="O44" s="86"/>
      <c r="P44" s="86"/>
      <c r="Q44" s="86"/>
    </row>
    <row r="45" spans="1:24" ht="12" thickBot="1" x14ac:dyDescent="0.35">
      <c r="A45" s="184"/>
      <c r="B45" s="52">
        <v>1E-3</v>
      </c>
      <c r="C45" s="53">
        <v>0.02</v>
      </c>
      <c r="D45" s="52">
        <v>1E-4</v>
      </c>
      <c r="E45" s="53">
        <v>0.03</v>
      </c>
      <c r="F45" s="10">
        <v>1.4999999999999999E-2</v>
      </c>
      <c r="G45" s="52">
        <f>SUM(B45,C45,E45,F45)</f>
        <v>6.6000000000000003E-2</v>
      </c>
      <c r="H45" s="60">
        <f>SUM(B45,D45,E45,F45)</f>
        <v>4.6100000000000002E-2</v>
      </c>
      <c r="I45" s="55">
        <v>1.1000000000000001</v>
      </c>
      <c r="J45" s="56">
        <f>H43/H45</f>
        <v>1.1409978308026034</v>
      </c>
      <c r="K45" s="61">
        <f>G41/G45</f>
        <v>1.2068181818181825</v>
      </c>
      <c r="L45" s="62">
        <f>H41/H45</f>
        <v>1.2960954446854671</v>
      </c>
      <c r="M45" s="55">
        <f>G39/G45</f>
        <v>1.3259848484848493</v>
      </c>
      <c r="N45" s="62">
        <f>H39/H45</f>
        <v>1.4667028199566174</v>
      </c>
      <c r="O45" s="87"/>
      <c r="P45" s="87"/>
      <c r="Q45" s="87"/>
      <c r="T45" s="78"/>
    </row>
    <row r="46" spans="1:24" ht="12.75" thickTop="1" thickBot="1" x14ac:dyDescent="0.35">
      <c r="A46" s="16"/>
      <c r="B46" s="84" t="s">
        <v>38</v>
      </c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8"/>
      <c r="O46" s="85"/>
      <c r="P46" s="85"/>
      <c r="Q46" s="85"/>
    </row>
    <row r="47" spans="1:24" x14ac:dyDescent="0.3">
      <c r="A47" s="185"/>
      <c r="B47" s="28" t="s">
        <v>9</v>
      </c>
      <c r="C47" s="49" t="s">
        <v>11</v>
      </c>
      <c r="D47" s="49" t="s">
        <v>15</v>
      </c>
      <c r="E47" s="49" t="s">
        <v>12</v>
      </c>
      <c r="F47" s="50" t="s">
        <v>13</v>
      </c>
      <c r="G47" s="28" t="s">
        <v>20</v>
      </c>
      <c r="H47" s="29" t="s">
        <v>21</v>
      </c>
      <c r="I47" s="26" t="s">
        <v>36</v>
      </c>
      <c r="J47" s="26"/>
      <c r="K47" s="36"/>
      <c r="L47" s="31"/>
      <c r="M47" s="26"/>
      <c r="N47" s="31"/>
      <c r="O47" s="86"/>
      <c r="P47" s="86"/>
      <c r="Q47" s="86"/>
    </row>
    <row r="48" spans="1:24" ht="12" thickBot="1" x14ac:dyDescent="0.35">
      <c r="A48" s="185"/>
      <c r="B48" s="13">
        <f>G50*I50 - SUM(C48:F48)</f>
        <v>0.22652400000000011</v>
      </c>
      <c r="C48" s="9">
        <v>0.02</v>
      </c>
      <c r="D48" s="15">
        <v>1E-4</v>
      </c>
      <c r="E48" s="9">
        <v>0.03</v>
      </c>
      <c r="F48" s="10">
        <v>1.4999999999999999E-2</v>
      </c>
      <c r="G48" s="17">
        <f>SUM(B48,C48,E48,F48)</f>
        <v>0.29152400000000012</v>
      </c>
      <c r="H48" s="18">
        <f>SUM(B48,D48,E48,F48)</f>
        <v>0.27162400000000009</v>
      </c>
      <c r="I48" s="27"/>
      <c r="J48" s="27"/>
      <c r="K48" s="37"/>
      <c r="L48" s="32"/>
      <c r="M48" s="27"/>
      <c r="N48" s="32"/>
      <c r="O48" s="87"/>
      <c r="P48" s="87"/>
      <c r="Q48" s="86"/>
    </row>
    <row r="49" spans="1:17" x14ac:dyDescent="0.3">
      <c r="A49" s="185"/>
      <c r="B49" s="14" t="s">
        <v>14</v>
      </c>
      <c r="C49" s="5" t="s">
        <v>10</v>
      </c>
      <c r="D49" s="5" t="s">
        <v>15</v>
      </c>
      <c r="E49" s="5" t="s">
        <v>12</v>
      </c>
      <c r="F49" s="6" t="s">
        <v>13</v>
      </c>
      <c r="G49" s="7" t="s">
        <v>20</v>
      </c>
      <c r="H49" s="8" t="s">
        <v>21</v>
      </c>
      <c r="I49" s="23" t="s">
        <v>24</v>
      </c>
      <c r="J49" s="23" t="s">
        <v>25</v>
      </c>
      <c r="K49" s="36"/>
      <c r="L49" s="31"/>
      <c r="M49" s="26"/>
      <c r="N49" s="31"/>
      <c r="O49" s="86"/>
      <c r="P49" s="86"/>
      <c r="Q49" s="86"/>
    </row>
    <row r="50" spans="1:17" ht="12" thickBot="1" x14ac:dyDescent="0.35">
      <c r="A50" s="185"/>
      <c r="B50" s="13">
        <f>G52*I52 - SUM(C50:F50)</f>
        <v>0.12941600000000009</v>
      </c>
      <c r="C50" s="53">
        <v>0.02</v>
      </c>
      <c r="D50" s="52">
        <v>1E-4</v>
      </c>
      <c r="E50" s="53">
        <v>0.03</v>
      </c>
      <c r="F50" s="10">
        <v>1.4999999999999999E-2</v>
      </c>
      <c r="G50" s="52">
        <f>SUM(B50,C50,E50,F50)</f>
        <v>0.19441600000000009</v>
      </c>
      <c r="H50" s="54">
        <f>SUM(B50,D50,E50,F50)</f>
        <v>0.17451600000000006</v>
      </c>
      <c r="I50" s="55">
        <v>1.5</v>
      </c>
      <c r="J50" s="56">
        <f>H48/H50</f>
        <v>1.5564418162231544</v>
      </c>
      <c r="K50" s="57"/>
      <c r="L50" s="58"/>
      <c r="M50" s="59"/>
      <c r="N50" s="58"/>
      <c r="O50" s="87"/>
      <c r="P50" s="87"/>
      <c r="Q50" s="87"/>
    </row>
    <row r="51" spans="1:17" ht="12" thickTop="1" x14ac:dyDescent="0.3">
      <c r="A51" s="184"/>
      <c r="B51" s="44" t="s">
        <v>16</v>
      </c>
      <c r="C51" s="42" t="s">
        <v>10</v>
      </c>
      <c r="D51" s="42" t="s">
        <v>15</v>
      </c>
      <c r="E51" s="42" t="s">
        <v>12</v>
      </c>
      <c r="F51" s="43" t="s">
        <v>13</v>
      </c>
      <c r="G51" s="44" t="s">
        <v>20</v>
      </c>
      <c r="H51" s="45" t="s">
        <v>21</v>
      </c>
      <c r="I51" s="46" t="s">
        <v>24</v>
      </c>
      <c r="J51" s="46" t="s">
        <v>25</v>
      </c>
      <c r="K51" s="43" t="s">
        <v>26</v>
      </c>
      <c r="L51" s="47" t="s">
        <v>27</v>
      </c>
      <c r="M51" s="48"/>
      <c r="N51" s="89"/>
      <c r="O51" s="86"/>
      <c r="P51" s="86"/>
      <c r="Q51" s="86"/>
    </row>
    <row r="52" spans="1:17" ht="12" thickBot="1" x14ac:dyDescent="0.35">
      <c r="A52" s="184"/>
      <c r="B52" s="13">
        <f>G54*I54 - SUM(C52:F52)</f>
        <v>7.3940000000000061E-2</v>
      </c>
      <c r="C52" s="9">
        <v>0.02</v>
      </c>
      <c r="D52" s="15">
        <v>1E-4</v>
      </c>
      <c r="E52" s="9">
        <v>0.03</v>
      </c>
      <c r="F52" s="10">
        <v>1.4999999999999999E-2</v>
      </c>
      <c r="G52" s="11">
        <f>SUM(B52,C52,E52,F52)</f>
        <v>0.13894000000000006</v>
      </c>
      <c r="H52" s="12">
        <f>SUM(B52,D52,E52,F52)</f>
        <v>0.11904000000000006</v>
      </c>
      <c r="I52" s="40">
        <v>1.4</v>
      </c>
      <c r="J52" s="25">
        <f>H50/H52</f>
        <v>1.4660282258064514</v>
      </c>
      <c r="K52" s="41">
        <f>G48/G52</f>
        <v>2.0982006621563265</v>
      </c>
      <c r="L52" s="34">
        <f>H48/H52</f>
        <v>2.2817876344086017</v>
      </c>
      <c r="M52" s="30"/>
      <c r="N52" s="90"/>
      <c r="O52" s="87"/>
      <c r="P52" s="87"/>
      <c r="Q52" s="87"/>
    </row>
    <row r="53" spans="1:17" x14ac:dyDescent="0.3">
      <c r="A53" s="184"/>
      <c r="B53" s="14" t="s">
        <v>17</v>
      </c>
      <c r="C53" s="5" t="s">
        <v>10</v>
      </c>
      <c r="D53" s="5" t="s">
        <v>15</v>
      </c>
      <c r="E53" s="5" t="s">
        <v>12</v>
      </c>
      <c r="F53" s="6" t="s">
        <v>13</v>
      </c>
      <c r="G53" s="7" t="s">
        <v>20</v>
      </c>
      <c r="H53" s="8" t="s">
        <v>21</v>
      </c>
      <c r="I53" s="23" t="s">
        <v>24</v>
      </c>
      <c r="J53" s="23" t="s">
        <v>25</v>
      </c>
      <c r="K53" s="39" t="s">
        <v>26</v>
      </c>
      <c r="L53" s="35" t="s">
        <v>27</v>
      </c>
      <c r="M53" s="23" t="s">
        <v>28</v>
      </c>
      <c r="N53" s="35" t="s">
        <v>29</v>
      </c>
      <c r="O53" s="86"/>
      <c r="P53" s="86"/>
      <c r="Q53" s="86"/>
    </row>
    <row r="54" spans="1:17" ht="12" thickBot="1" x14ac:dyDescent="0.35">
      <c r="A54" s="184"/>
      <c r="B54" s="13">
        <f>G56*I56 - SUM(C54:F54)</f>
        <v>6.1400000000000038E-2</v>
      </c>
      <c r="C54" s="9">
        <v>0.02</v>
      </c>
      <c r="D54" s="15">
        <v>1E-4</v>
      </c>
      <c r="E54" s="9">
        <v>0.03</v>
      </c>
      <c r="F54" s="10">
        <v>1.4999999999999999E-2</v>
      </c>
      <c r="G54" s="11">
        <f>SUM(B54,C54,E54,F54)</f>
        <v>0.12640000000000004</v>
      </c>
      <c r="H54" s="12">
        <f>SUM(B54,D54,E54,F54)</f>
        <v>0.10650000000000004</v>
      </c>
      <c r="I54" s="40">
        <v>1.1000000000000001</v>
      </c>
      <c r="J54" s="25">
        <f>H52/H54</f>
        <v>1.1177464788732396</v>
      </c>
      <c r="K54" s="41">
        <f>G50/G54</f>
        <v>1.5381012658227851</v>
      </c>
      <c r="L54" s="34">
        <f>H50/H54</f>
        <v>1.6386478873239436</v>
      </c>
      <c r="M54" s="40">
        <f>G48/G54</f>
        <v>2.3063607594936713</v>
      </c>
      <c r="N54" s="34">
        <f>H48/H54</f>
        <v>2.5504600938967137</v>
      </c>
      <c r="O54" s="87"/>
      <c r="P54" s="87"/>
      <c r="Q54" s="87"/>
    </row>
    <row r="55" spans="1:17" x14ac:dyDescent="0.3">
      <c r="A55" s="184"/>
      <c r="B55" s="51" t="s">
        <v>18</v>
      </c>
      <c r="C55" s="19" t="s">
        <v>10</v>
      </c>
      <c r="D55" s="19" t="s">
        <v>15</v>
      </c>
      <c r="E55" s="19" t="s">
        <v>12</v>
      </c>
      <c r="F55" s="20" t="s">
        <v>13</v>
      </c>
      <c r="G55" s="21" t="s">
        <v>20</v>
      </c>
      <c r="H55" s="22" t="s">
        <v>21</v>
      </c>
      <c r="I55" s="24" t="s">
        <v>24</v>
      </c>
      <c r="J55" s="24" t="s">
        <v>25</v>
      </c>
      <c r="K55" s="38" t="s">
        <v>26</v>
      </c>
      <c r="L55" s="33" t="s">
        <v>27</v>
      </c>
      <c r="M55" s="24" t="s">
        <v>28</v>
      </c>
      <c r="N55" s="33" t="s">
        <v>29</v>
      </c>
      <c r="O55" s="86"/>
      <c r="P55" s="86"/>
      <c r="Q55" s="86"/>
    </row>
    <row r="56" spans="1:17" ht="12" thickBot="1" x14ac:dyDescent="0.35">
      <c r="A56" s="184"/>
      <c r="B56" s="52">
        <v>0.05</v>
      </c>
      <c r="C56" s="53">
        <v>0.02</v>
      </c>
      <c r="D56" s="52">
        <v>1E-4</v>
      </c>
      <c r="E56" s="53">
        <v>0.03</v>
      </c>
      <c r="F56" s="10">
        <v>1.4999999999999999E-2</v>
      </c>
      <c r="G56" s="52">
        <f>SUM(B56,C56,E56,F56)</f>
        <v>0.115</v>
      </c>
      <c r="H56" s="60">
        <f>SUM(B56,D56,E56,F56)</f>
        <v>9.5100000000000004E-2</v>
      </c>
      <c r="I56" s="55">
        <v>1.1000000000000001</v>
      </c>
      <c r="J56" s="56">
        <f>H54/H56</f>
        <v>1.1198738170347007</v>
      </c>
      <c r="K56" s="61">
        <f>G52/G56</f>
        <v>1.2081739130434788</v>
      </c>
      <c r="L56" s="62">
        <f>H52/H56</f>
        <v>1.2517350157728713</v>
      </c>
      <c r="M56" s="55">
        <f>G50/G56</f>
        <v>1.6905739130434789</v>
      </c>
      <c r="N56" s="62">
        <f>H50/H56</f>
        <v>1.8350788643533129</v>
      </c>
      <c r="O56" s="87"/>
      <c r="P56" s="87"/>
      <c r="Q56" s="87"/>
    </row>
    <row r="57" spans="1:17" ht="12" thickTop="1" x14ac:dyDescent="0.3"/>
  </sheetData>
  <mergeCells count="10">
    <mergeCell ref="A14:A17"/>
    <mergeCell ref="A3:A6"/>
    <mergeCell ref="A7:A12"/>
    <mergeCell ref="A29:A34"/>
    <mergeCell ref="A25:A28"/>
    <mergeCell ref="A51:A56"/>
    <mergeCell ref="A47:A50"/>
    <mergeCell ref="A40:A45"/>
    <mergeCell ref="A36:A39"/>
    <mergeCell ref="A18:A2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>
      <selection activeCell="R32" sqref="R32"/>
    </sheetView>
  </sheetViews>
  <sheetFormatPr defaultRowHeight="11.25" x14ac:dyDescent="0.3"/>
  <cols>
    <col min="1" max="1" width="2.625" style="144" customWidth="1"/>
    <col min="2" max="2" width="7.375" style="4" bestFit="1" customWidth="1"/>
    <col min="3" max="3" width="6.25" style="4" bestFit="1" customWidth="1"/>
    <col min="4" max="4" width="6.625" style="4" bestFit="1" customWidth="1"/>
    <col min="5" max="5" width="7.375" style="4" bestFit="1" customWidth="1"/>
    <col min="6" max="7" width="9.75" style="4" bestFit="1" customWidth="1"/>
    <col min="8" max="8" width="6.125" style="4" bestFit="1" customWidth="1"/>
    <col min="9" max="10" width="9.75" style="4" bestFit="1" customWidth="1"/>
    <col min="11" max="11" width="5.5" style="4" bestFit="1" customWidth="1"/>
    <col min="12" max="12" width="6" style="4" bestFit="1" customWidth="1"/>
    <col min="13" max="13" width="5.5" style="4" bestFit="1" customWidth="1"/>
    <col min="14" max="14" width="7.25" style="4" bestFit="1" customWidth="1"/>
    <col min="15" max="15" width="10.625" style="4" bestFit="1" customWidth="1"/>
    <col min="16" max="16" width="2.625" style="4" customWidth="1"/>
    <col min="17" max="16384" width="9" style="4"/>
  </cols>
  <sheetData>
    <row r="1" spans="1:19" ht="12" thickBot="1" x14ac:dyDescent="0.35"/>
    <row r="2" spans="1:19" ht="12" thickBot="1" x14ac:dyDescent="0.35">
      <c r="A2" s="142"/>
      <c r="B2" s="189" t="s">
        <v>19</v>
      </c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1"/>
    </row>
    <row r="3" spans="1:19" x14ac:dyDescent="0.3">
      <c r="A3" s="143"/>
      <c r="B3" s="28" t="s">
        <v>9</v>
      </c>
      <c r="C3" s="49" t="s">
        <v>11</v>
      </c>
      <c r="D3" s="49" t="s">
        <v>15</v>
      </c>
      <c r="E3" s="49" t="s">
        <v>12</v>
      </c>
      <c r="F3" s="50" t="s">
        <v>13</v>
      </c>
      <c r="G3" s="28" t="s">
        <v>20</v>
      </c>
      <c r="H3" s="29" t="s">
        <v>21</v>
      </c>
      <c r="I3" s="23" t="s">
        <v>24</v>
      </c>
      <c r="J3" s="23" t="s">
        <v>25</v>
      </c>
      <c r="K3" s="43" t="s">
        <v>26</v>
      </c>
      <c r="L3" s="47" t="s">
        <v>27</v>
      </c>
      <c r="M3" s="23" t="s">
        <v>28</v>
      </c>
      <c r="N3" s="23" t="s">
        <v>29</v>
      </c>
      <c r="O3" s="145" t="s">
        <v>54</v>
      </c>
    </row>
    <row r="4" spans="1:19" x14ac:dyDescent="0.3">
      <c r="A4" s="143"/>
      <c r="B4" s="146">
        <v>0.25</v>
      </c>
      <c r="C4" s="91">
        <v>0.02</v>
      </c>
      <c r="D4" s="91">
        <v>0.01</v>
      </c>
      <c r="E4" s="91">
        <v>0.03</v>
      </c>
      <c r="F4" s="91">
        <v>1.4999999999999999E-2</v>
      </c>
      <c r="G4" s="92">
        <f t="shared" ref="G4:G10" si="0">SUM(B4,C4,E4,F4)</f>
        <v>0.31500000000000006</v>
      </c>
      <c r="H4" s="92">
        <f t="shared" ref="H4:H10" si="1">SUM(B4,D4,E4,F4)</f>
        <v>0.30500000000000005</v>
      </c>
      <c r="I4" s="92"/>
      <c r="J4" s="92"/>
      <c r="K4" s="92"/>
      <c r="L4" s="92"/>
      <c r="M4" s="92"/>
      <c r="N4" s="92"/>
      <c r="O4" s="147">
        <f>'작물 업그레이드 가데이터 확률'!B4</f>
        <v>0.31100700000000009</v>
      </c>
      <c r="Q4" s="4" t="s">
        <v>42</v>
      </c>
      <c r="R4" s="4" t="s">
        <v>47</v>
      </c>
    </row>
    <row r="5" spans="1:19" x14ac:dyDescent="0.3">
      <c r="A5" s="143"/>
      <c r="B5" s="146">
        <v>0.15</v>
      </c>
      <c r="C5" s="91">
        <v>0.02</v>
      </c>
      <c r="D5" s="91">
        <v>0.01</v>
      </c>
      <c r="E5" s="91">
        <v>0.03</v>
      </c>
      <c r="F5" s="91">
        <v>1.4999999999999999E-2</v>
      </c>
      <c r="G5" s="91">
        <f t="shared" si="0"/>
        <v>0.21499999999999997</v>
      </c>
      <c r="H5" s="92">
        <f t="shared" si="1"/>
        <v>0.20500000000000002</v>
      </c>
      <c r="I5" s="93">
        <f t="shared" ref="I5:J8" si="2">G4/G5</f>
        <v>1.4651162790697678</v>
      </c>
      <c r="J5" s="94">
        <f t="shared" si="2"/>
        <v>1.4878048780487807</v>
      </c>
      <c r="K5" s="94"/>
      <c r="L5" s="94"/>
      <c r="M5" s="94"/>
      <c r="N5" s="94"/>
      <c r="O5" s="147">
        <f>'작물 업그레이드 가데이터 확률'!B6</f>
        <v>0.18573800000000007</v>
      </c>
      <c r="R5" s="4" t="s">
        <v>48</v>
      </c>
    </row>
    <row r="6" spans="1:19" x14ac:dyDescent="0.3">
      <c r="A6" s="143"/>
      <c r="B6" s="146">
        <v>0.1</v>
      </c>
      <c r="C6" s="91">
        <v>0.02</v>
      </c>
      <c r="D6" s="91">
        <v>0.01</v>
      </c>
      <c r="E6" s="91">
        <v>0.03</v>
      </c>
      <c r="F6" s="91">
        <v>1.4999999999999999E-2</v>
      </c>
      <c r="G6" s="91">
        <f t="shared" si="0"/>
        <v>0.16500000000000004</v>
      </c>
      <c r="H6" s="91">
        <f t="shared" si="1"/>
        <v>0.15500000000000003</v>
      </c>
      <c r="I6" s="93">
        <f t="shared" si="2"/>
        <v>1.3030303030303025</v>
      </c>
      <c r="J6" s="94">
        <f t="shared" si="2"/>
        <v>1.3225806451612903</v>
      </c>
      <c r="K6" s="96">
        <f t="shared" ref="K6:L8" si="3">G4/G6</f>
        <v>1.9090909090909089</v>
      </c>
      <c r="L6" s="94">
        <f t="shared" si="3"/>
        <v>1.967741935483871</v>
      </c>
      <c r="M6" s="94"/>
      <c r="N6" s="94"/>
      <c r="O6" s="147">
        <f>'작물 업그레이드 가데이터 확률'!B8</f>
        <v>0.11417000000000005</v>
      </c>
      <c r="R6" s="4" t="s">
        <v>49</v>
      </c>
    </row>
    <row r="7" spans="1:19" x14ac:dyDescent="0.3">
      <c r="A7" s="143"/>
      <c r="B7" s="146">
        <v>7.0000000000000007E-2</v>
      </c>
      <c r="C7" s="91">
        <v>0.02</v>
      </c>
      <c r="D7" s="91">
        <v>0.01</v>
      </c>
      <c r="E7" s="91">
        <v>0.03</v>
      </c>
      <c r="F7" s="91">
        <v>1.4999999999999999E-2</v>
      </c>
      <c r="G7" s="91">
        <f t="shared" si="0"/>
        <v>0.13500000000000001</v>
      </c>
      <c r="H7" s="91">
        <f t="shared" si="1"/>
        <v>0.125</v>
      </c>
      <c r="I7" s="93">
        <f t="shared" si="2"/>
        <v>1.2222222222222223</v>
      </c>
      <c r="J7" s="94">
        <f t="shared" si="2"/>
        <v>1.2400000000000002</v>
      </c>
      <c r="K7" s="96">
        <f t="shared" si="3"/>
        <v>1.5925925925925923</v>
      </c>
      <c r="L7" s="94">
        <f t="shared" si="3"/>
        <v>1.6400000000000001</v>
      </c>
      <c r="M7" s="96">
        <f>G4/G7</f>
        <v>2.3333333333333335</v>
      </c>
      <c r="N7" s="94">
        <f>H4/H7</f>
        <v>2.4400000000000004</v>
      </c>
      <c r="O7" s="147">
        <f>'작물 업그레이드 가데이터 확률'!B10</f>
        <v>7.290000000000002E-2</v>
      </c>
      <c r="R7" s="4" t="s">
        <v>50</v>
      </c>
    </row>
    <row r="8" spans="1:19" x14ac:dyDescent="0.3">
      <c r="A8" s="143"/>
      <c r="B8" s="148">
        <v>0.05</v>
      </c>
      <c r="C8" s="91">
        <v>0.02</v>
      </c>
      <c r="D8" s="91">
        <v>0.01</v>
      </c>
      <c r="E8" s="91">
        <v>0.03</v>
      </c>
      <c r="F8" s="91">
        <v>1.4999999999999999E-2</v>
      </c>
      <c r="G8" s="91">
        <f t="shared" si="0"/>
        <v>0.115</v>
      </c>
      <c r="H8" s="91">
        <f t="shared" si="1"/>
        <v>0.105</v>
      </c>
      <c r="I8" s="93">
        <f t="shared" si="2"/>
        <v>1.173913043478261</v>
      </c>
      <c r="J8" s="94">
        <f t="shared" si="2"/>
        <v>1.1904761904761905</v>
      </c>
      <c r="K8" s="96">
        <f t="shared" si="3"/>
        <v>1.4347826086956523</v>
      </c>
      <c r="L8" s="94">
        <f t="shared" si="3"/>
        <v>1.4761904761904765</v>
      </c>
      <c r="M8" s="96">
        <f>G5/G8</f>
        <v>1.869565217391304</v>
      </c>
      <c r="N8" s="94">
        <f>H5/H8</f>
        <v>1.9523809523809526</v>
      </c>
      <c r="O8" s="147">
        <f>'작물 업그레이드 가데이터 확률'!B12</f>
        <v>0.05</v>
      </c>
      <c r="R8" s="4" t="s">
        <v>51</v>
      </c>
    </row>
    <row r="9" spans="1:19" x14ac:dyDescent="0.3">
      <c r="A9" s="143"/>
      <c r="B9" s="148">
        <v>1E-4</v>
      </c>
      <c r="C9" s="91">
        <v>0.02</v>
      </c>
      <c r="D9" s="91">
        <v>0.01</v>
      </c>
      <c r="E9" s="91">
        <v>0.03</v>
      </c>
      <c r="F9" s="91">
        <v>1.4999999999999999E-2</v>
      </c>
      <c r="G9" s="91">
        <f t="shared" si="0"/>
        <v>6.5099999999999991E-2</v>
      </c>
      <c r="H9" s="91">
        <f t="shared" si="1"/>
        <v>5.5099999999999996E-2</v>
      </c>
      <c r="I9" s="95"/>
      <c r="J9" s="95"/>
      <c r="K9" s="95"/>
      <c r="L9" s="95"/>
      <c r="M9" s="95"/>
      <c r="N9" s="95"/>
      <c r="O9" s="149"/>
      <c r="R9" s="4" t="s">
        <v>52</v>
      </c>
      <c r="S9" s="83">
        <f>G7</f>
        <v>0.13500000000000001</v>
      </c>
    </row>
    <row r="10" spans="1:19" x14ac:dyDescent="0.3">
      <c r="A10" s="143"/>
      <c r="B10" s="148">
        <v>1E-4</v>
      </c>
      <c r="C10" s="91">
        <v>0.02</v>
      </c>
      <c r="D10" s="91">
        <v>0.01</v>
      </c>
      <c r="E10" s="91">
        <v>0.03</v>
      </c>
      <c r="F10" s="91">
        <v>1.4999999999999999E-2</v>
      </c>
      <c r="G10" s="91">
        <f t="shared" si="0"/>
        <v>6.5099999999999991E-2</v>
      </c>
      <c r="H10" s="91">
        <f t="shared" si="1"/>
        <v>5.5099999999999996E-2</v>
      </c>
      <c r="I10" s="95"/>
      <c r="J10" s="95"/>
      <c r="K10" s="95"/>
      <c r="L10" s="95"/>
      <c r="M10" s="95"/>
      <c r="N10" s="95"/>
      <c r="O10" s="149"/>
      <c r="R10" s="4" t="s">
        <v>53</v>
      </c>
      <c r="S10" s="83">
        <f>G8</f>
        <v>0.115</v>
      </c>
    </row>
    <row r="11" spans="1:19" ht="12" thickBot="1" x14ac:dyDescent="0.35">
      <c r="A11" s="143"/>
      <c r="B11" s="186" t="s">
        <v>22</v>
      </c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8"/>
      <c r="Q11" s="83"/>
    </row>
    <row r="12" spans="1:19" x14ac:dyDescent="0.3">
      <c r="A12" s="143"/>
      <c r="B12" s="28" t="s">
        <v>9</v>
      </c>
      <c r="C12" s="49" t="s">
        <v>11</v>
      </c>
      <c r="D12" s="49" t="s">
        <v>15</v>
      </c>
      <c r="E12" s="49" t="s">
        <v>12</v>
      </c>
      <c r="F12" s="50" t="s">
        <v>13</v>
      </c>
      <c r="G12" s="28" t="s">
        <v>20</v>
      </c>
      <c r="H12" s="29" t="s">
        <v>21</v>
      </c>
      <c r="I12" s="23" t="s">
        <v>24</v>
      </c>
      <c r="J12" s="23" t="s">
        <v>25</v>
      </c>
      <c r="K12" s="43" t="s">
        <v>26</v>
      </c>
      <c r="L12" s="47" t="s">
        <v>27</v>
      </c>
      <c r="M12" s="23" t="s">
        <v>28</v>
      </c>
      <c r="N12" s="23" t="s">
        <v>29</v>
      </c>
      <c r="O12" s="145" t="s">
        <v>54</v>
      </c>
    </row>
    <row r="13" spans="1:19" x14ac:dyDescent="0.3">
      <c r="B13" s="146">
        <v>0.05</v>
      </c>
      <c r="C13" s="91">
        <v>0.01</v>
      </c>
      <c r="D13" s="91">
        <v>5.0000000000000001E-3</v>
      </c>
      <c r="E13" s="91">
        <v>2.5000000000000001E-2</v>
      </c>
      <c r="F13" s="91">
        <v>0.01</v>
      </c>
      <c r="G13" s="92">
        <f t="shared" ref="G13:G19" si="4">SUM(B13,C13,E13,F13)</f>
        <v>9.5000000000000001E-2</v>
      </c>
      <c r="H13" s="92">
        <f t="shared" ref="H13:H19" si="5">SUM(B13,D13,E13,F13)</f>
        <v>0.09</v>
      </c>
      <c r="I13" s="92"/>
      <c r="J13" s="92"/>
      <c r="K13" s="92"/>
      <c r="L13" s="92"/>
      <c r="M13" s="92"/>
      <c r="N13" s="92"/>
      <c r="O13" s="147">
        <f>'작물 업그레이드 가데이터 확률'!B15</f>
        <v>4.8669500000000102E-2</v>
      </c>
      <c r="Q13" s="82" t="s">
        <v>43</v>
      </c>
      <c r="R13" s="4" t="s">
        <v>47</v>
      </c>
    </row>
    <row r="14" spans="1:19" x14ac:dyDescent="0.3">
      <c r="B14" s="146">
        <v>0.02</v>
      </c>
      <c r="C14" s="91">
        <v>0.01</v>
      </c>
      <c r="D14" s="91">
        <v>5.0000000000000001E-3</v>
      </c>
      <c r="E14" s="91">
        <v>2.5000000000000001E-2</v>
      </c>
      <c r="F14" s="91">
        <v>0.01</v>
      </c>
      <c r="G14" s="91">
        <f t="shared" si="4"/>
        <v>6.5000000000000002E-2</v>
      </c>
      <c r="H14" s="92">
        <f t="shared" si="5"/>
        <v>6.0000000000000005E-2</v>
      </c>
      <c r="I14" s="93">
        <f t="shared" ref="I14:J17" si="6">G13/G14</f>
        <v>1.4615384615384615</v>
      </c>
      <c r="J14" s="94">
        <f t="shared" si="6"/>
        <v>1.4999999999999998</v>
      </c>
      <c r="K14" s="94"/>
      <c r="L14" s="94"/>
      <c r="M14" s="94"/>
      <c r="N14" s="94"/>
      <c r="O14" s="147">
        <f>'작물 업그레이드 가데이터 확률'!B17</f>
        <v>2.2515000000000063E-2</v>
      </c>
      <c r="Q14" s="83"/>
      <c r="R14" s="4" t="s">
        <v>48</v>
      </c>
    </row>
    <row r="15" spans="1:19" x14ac:dyDescent="0.3">
      <c r="B15" s="146">
        <v>0.01</v>
      </c>
      <c r="C15" s="91">
        <v>0.01</v>
      </c>
      <c r="D15" s="91">
        <v>5.0000000000000001E-3</v>
      </c>
      <c r="E15" s="91">
        <v>2.5000000000000001E-2</v>
      </c>
      <c r="F15" s="91">
        <v>0.01</v>
      </c>
      <c r="G15" s="91">
        <f t="shared" si="4"/>
        <v>5.5E-2</v>
      </c>
      <c r="H15" s="91">
        <f t="shared" si="5"/>
        <v>0.05</v>
      </c>
      <c r="I15" s="93">
        <f t="shared" si="6"/>
        <v>1.1818181818181819</v>
      </c>
      <c r="J15" s="94">
        <f t="shared" si="6"/>
        <v>1.2</v>
      </c>
      <c r="K15" s="96">
        <f t="shared" ref="K15:L17" si="7">G13/G15</f>
        <v>1.7272727272727273</v>
      </c>
      <c r="L15" s="94">
        <f t="shared" si="7"/>
        <v>1.7999999999999998</v>
      </c>
      <c r="M15" s="94"/>
      <c r="N15" s="94"/>
      <c r="O15" s="147">
        <f>'작물 업그레이드 가데이터 확률'!B19</f>
        <v>1.4650000000000038E-2</v>
      </c>
      <c r="Q15" s="83"/>
      <c r="R15" s="4" t="s">
        <v>49</v>
      </c>
    </row>
    <row r="16" spans="1:19" x14ac:dyDescent="0.3">
      <c r="B16" s="146">
        <v>5.0000000000000001E-3</v>
      </c>
      <c r="C16" s="91">
        <v>0.01</v>
      </c>
      <c r="D16" s="91">
        <v>5.0000000000000001E-3</v>
      </c>
      <c r="E16" s="91">
        <v>2.5000000000000001E-2</v>
      </c>
      <c r="F16" s="91">
        <v>0.01</v>
      </c>
      <c r="G16" s="91">
        <f t="shared" si="4"/>
        <v>0.05</v>
      </c>
      <c r="H16" s="91">
        <f t="shared" si="5"/>
        <v>4.5000000000000005E-2</v>
      </c>
      <c r="I16" s="93">
        <f t="shared" si="6"/>
        <v>1.0999999999999999</v>
      </c>
      <c r="J16" s="94">
        <f t="shared" si="6"/>
        <v>1.1111111111111109</v>
      </c>
      <c r="K16" s="96">
        <f t="shared" si="7"/>
        <v>1.3</v>
      </c>
      <c r="L16" s="94">
        <f t="shared" si="7"/>
        <v>1.3333333333333333</v>
      </c>
      <c r="M16" s="96">
        <f>G13/G16</f>
        <v>1.9</v>
      </c>
      <c r="N16" s="94">
        <f>H13/H16</f>
        <v>1.9999999999999998</v>
      </c>
      <c r="O16" s="147">
        <f>'작물 업그레이드 가데이터 확률'!B21</f>
        <v>7.5000000000000205E-3</v>
      </c>
      <c r="Q16" s="83"/>
      <c r="R16" s="4" t="s">
        <v>50</v>
      </c>
    </row>
    <row r="17" spans="1:19" x14ac:dyDescent="0.3">
      <c r="A17" s="142"/>
      <c r="B17" s="148">
        <v>1E-3</v>
      </c>
      <c r="C17" s="91">
        <v>0.01</v>
      </c>
      <c r="D17" s="91">
        <v>5.0000000000000001E-3</v>
      </c>
      <c r="E17" s="91">
        <v>2.5000000000000001E-2</v>
      </c>
      <c r="F17" s="91">
        <v>0.01</v>
      </c>
      <c r="G17" s="91">
        <f t="shared" si="4"/>
        <v>4.6000000000000006E-2</v>
      </c>
      <c r="H17" s="91">
        <f t="shared" si="5"/>
        <v>4.1000000000000002E-2</v>
      </c>
      <c r="I17" s="93">
        <f t="shared" si="6"/>
        <v>1.0869565217391304</v>
      </c>
      <c r="J17" s="94">
        <f t="shared" si="6"/>
        <v>1.0975609756097562</v>
      </c>
      <c r="K17" s="96">
        <f t="shared" si="7"/>
        <v>1.1956521739130432</v>
      </c>
      <c r="L17" s="94">
        <f t="shared" si="7"/>
        <v>1.2195121951219512</v>
      </c>
      <c r="M17" s="96">
        <f>G14/G17</f>
        <v>1.4130434782608694</v>
      </c>
      <c r="N17" s="94">
        <f>H14/H17</f>
        <v>1.4634146341463414</v>
      </c>
      <c r="O17" s="147">
        <f>'작물 업그레이드 가데이터 확률'!B23</f>
        <v>1E-3</v>
      </c>
      <c r="Q17" s="82"/>
      <c r="R17" s="4" t="s">
        <v>51</v>
      </c>
    </row>
    <row r="18" spans="1:19" x14ac:dyDescent="0.3">
      <c r="A18" s="143"/>
      <c r="B18" s="148">
        <v>1E-4</v>
      </c>
      <c r="C18" s="91">
        <v>0.02</v>
      </c>
      <c r="D18" s="91">
        <v>5.0000000000000001E-3</v>
      </c>
      <c r="E18" s="91">
        <v>2.5000000000000001E-2</v>
      </c>
      <c r="F18" s="91">
        <v>1.4999999999999999E-2</v>
      </c>
      <c r="G18" s="91">
        <f t="shared" si="4"/>
        <v>6.0100000000000001E-2</v>
      </c>
      <c r="H18" s="91">
        <f t="shared" si="5"/>
        <v>4.5100000000000001E-2</v>
      </c>
      <c r="I18" s="95"/>
      <c r="J18" s="95"/>
      <c r="K18" s="95"/>
      <c r="L18" s="95"/>
      <c r="M18" s="95"/>
      <c r="N18" s="95"/>
      <c r="O18" s="149"/>
      <c r="Q18" s="83"/>
      <c r="R18" s="4" t="s">
        <v>52</v>
      </c>
      <c r="S18" s="83">
        <f t="shared" ref="S18:S19" si="8">(1-G9)*G18</f>
        <v>5.6187490000000007E-2</v>
      </c>
    </row>
    <row r="19" spans="1:19" x14ac:dyDescent="0.3">
      <c r="A19" s="143"/>
      <c r="B19" s="148">
        <v>1E-4</v>
      </c>
      <c r="C19" s="91">
        <v>0.02</v>
      </c>
      <c r="D19" s="91">
        <v>5.0000000000000001E-3</v>
      </c>
      <c r="E19" s="91">
        <v>2.5000000000000001E-2</v>
      </c>
      <c r="F19" s="91">
        <v>1.4999999999999999E-2</v>
      </c>
      <c r="G19" s="91">
        <f t="shared" si="4"/>
        <v>6.0100000000000001E-2</v>
      </c>
      <c r="H19" s="91">
        <f t="shared" si="5"/>
        <v>4.5100000000000001E-2</v>
      </c>
      <c r="I19" s="95"/>
      <c r="J19" s="95"/>
      <c r="K19" s="95"/>
      <c r="L19" s="95"/>
      <c r="M19" s="95"/>
      <c r="N19" s="95"/>
      <c r="O19" s="149"/>
      <c r="Q19" s="83"/>
      <c r="R19" s="4" t="s">
        <v>53</v>
      </c>
      <c r="S19" s="83">
        <f t="shared" si="8"/>
        <v>5.6187490000000007E-2</v>
      </c>
    </row>
    <row r="20" spans="1:19" ht="12" thickBot="1" x14ac:dyDescent="0.35">
      <c r="A20" s="143"/>
      <c r="B20" s="186" t="s">
        <v>40</v>
      </c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8"/>
      <c r="S20" s="83"/>
    </row>
    <row r="21" spans="1:19" x14ac:dyDescent="0.3">
      <c r="A21" s="143"/>
      <c r="B21" s="28" t="s">
        <v>9</v>
      </c>
      <c r="C21" s="49" t="s">
        <v>11</v>
      </c>
      <c r="D21" s="49" t="s">
        <v>15</v>
      </c>
      <c r="E21" s="49" t="s">
        <v>12</v>
      </c>
      <c r="F21" s="50" t="s">
        <v>13</v>
      </c>
      <c r="G21" s="28" t="s">
        <v>20</v>
      </c>
      <c r="H21" s="29" t="s">
        <v>21</v>
      </c>
      <c r="I21" s="23" t="s">
        <v>24</v>
      </c>
      <c r="J21" s="23" t="s">
        <v>25</v>
      </c>
      <c r="K21" s="43" t="s">
        <v>26</v>
      </c>
      <c r="L21" s="47" t="s">
        <v>27</v>
      </c>
      <c r="M21" s="23" t="s">
        <v>28</v>
      </c>
      <c r="N21" s="23" t="s">
        <v>29</v>
      </c>
      <c r="O21" s="145" t="s">
        <v>54</v>
      </c>
    </row>
    <row r="22" spans="1:19" x14ac:dyDescent="0.3">
      <c r="A22" s="143"/>
      <c r="B22" s="146">
        <v>0.25</v>
      </c>
      <c r="C22" s="91">
        <v>0.03</v>
      </c>
      <c r="D22" s="91">
        <v>0.01</v>
      </c>
      <c r="E22" s="91">
        <v>0.03</v>
      </c>
      <c r="F22" s="91">
        <v>1.4999999999999999E-2</v>
      </c>
      <c r="G22" s="92">
        <f t="shared" ref="G22:G28" si="9">SUM(B22,C22,E22,F22)</f>
        <v>0.32500000000000007</v>
      </c>
      <c r="H22" s="92">
        <f t="shared" ref="H22:H28" si="10">SUM(B22,D22,E22,F22)</f>
        <v>0.30500000000000005</v>
      </c>
      <c r="I22" s="92"/>
      <c r="J22" s="92"/>
      <c r="K22" s="92"/>
      <c r="L22" s="92"/>
      <c r="M22" s="92"/>
      <c r="N22" s="92"/>
      <c r="O22" s="147">
        <f>'작물 업그레이드 가데이터 확률'!B26</f>
        <v>0.31100700000000009</v>
      </c>
      <c r="Q22" s="4" t="s">
        <v>44</v>
      </c>
      <c r="R22" s="4" t="s">
        <v>47</v>
      </c>
    </row>
    <row r="23" spans="1:19" x14ac:dyDescent="0.3">
      <c r="A23" s="143"/>
      <c r="B23" s="146">
        <v>0.15</v>
      </c>
      <c r="C23" s="91">
        <v>0.03</v>
      </c>
      <c r="D23" s="91">
        <v>0.01</v>
      </c>
      <c r="E23" s="91">
        <v>0.03</v>
      </c>
      <c r="F23" s="91">
        <v>1.4999999999999999E-2</v>
      </c>
      <c r="G23" s="91">
        <f t="shared" si="9"/>
        <v>0.22499999999999998</v>
      </c>
      <c r="H23" s="92">
        <f t="shared" si="10"/>
        <v>0.20500000000000002</v>
      </c>
      <c r="I23" s="93">
        <f t="shared" ref="I23:J26" si="11">G22/G23</f>
        <v>1.4444444444444449</v>
      </c>
      <c r="J23" s="94">
        <f t="shared" si="11"/>
        <v>1.4878048780487807</v>
      </c>
      <c r="K23" s="94"/>
      <c r="L23" s="94"/>
      <c r="M23" s="94"/>
      <c r="N23" s="94"/>
      <c r="O23" s="147">
        <f>'작물 업그레이드 가데이터 확률'!B28</f>
        <v>0.18573800000000007</v>
      </c>
      <c r="R23" s="4" t="s">
        <v>48</v>
      </c>
    </row>
    <row r="24" spans="1:19" x14ac:dyDescent="0.3">
      <c r="A24" s="143"/>
      <c r="B24" s="146">
        <v>0.1</v>
      </c>
      <c r="C24" s="91">
        <v>0.03</v>
      </c>
      <c r="D24" s="91">
        <v>0.01</v>
      </c>
      <c r="E24" s="91">
        <v>0.03</v>
      </c>
      <c r="F24" s="91">
        <v>1.4999999999999999E-2</v>
      </c>
      <c r="G24" s="91">
        <f t="shared" si="9"/>
        <v>0.17499999999999999</v>
      </c>
      <c r="H24" s="91">
        <f t="shared" si="10"/>
        <v>0.15500000000000003</v>
      </c>
      <c r="I24" s="93">
        <f t="shared" si="11"/>
        <v>1.2857142857142856</v>
      </c>
      <c r="J24" s="94">
        <f t="shared" si="11"/>
        <v>1.3225806451612903</v>
      </c>
      <c r="K24" s="96">
        <f t="shared" ref="K24:L26" si="12">G22/G24</f>
        <v>1.8571428571428577</v>
      </c>
      <c r="L24" s="94">
        <f t="shared" si="12"/>
        <v>1.967741935483871</v>
      </c>
      <c r="M24" s="94"/>
      <c r="N24" s="94"/>
      <c r="O24" s="147">
        <f>'작물 업그레이드 가데이터 확률'!B30</f>
        <v>0.11417000000000005</v>
      </c>
      <c r="R24" s="4" t="s">
        <v>49</v>
      </c>
    </row>
    <row r="25" spans="1:19" x14ac:dyDescent="0.3">
      <c r="A25" s="143"/>
      <c r="B25" s="146">
        <v>7.0000000000000007E-2</v>
      </c>
      <c r="C25" s="91">
        <v>0.03</v>
      </c>
      <c r="D25" s="91">
        <v>0.01</v>
      </c>
      <c r="E25" s="91">
        <v>0.03</v>
      </c>
      <c r="F25" s="91">
        <v>1.4999999999999999E-2</v>
      </c>
      <c r="G25" s="91">
        <f t="shared" si="9"/>
        <v>0.14500000000000002</v>
      </c>
      <c r="H25" s="91">
        <f t="shared" si="10"/>
        <v>0.125</v>
      </c>
      <c r="I25" s="93">
        <f t="shared" si="11"/>
        <v>1.2068965517241377</v>
      </c>
      <c r="J25" s="94">
        <f t="shared" si="11"/>
        <v>1.2400000000000002</v>
      </c>
      <c r="K25" s="96">
        <f t="shared" si="12"/>
        <v>1.551724137931034</v>
      </c>
      <c r="L25" s="94">
        <f t="shared" si="12"/>
        <v>1.6400000000000001</v>
      </c>
      <c r="M25" s="96">
        <f>G22/G25</f>
        <v>2.2413793103448278</v>
      </c>
      <c r="N25" s="94">
        <f>H22/H25</f>
        <v>2.4400000000000004</v>
      </c>
      <c r="O25" s="147">
        <f>'작물 업그레이드 가데이터 확률'!B32</f>
        <v>7.290000000000002E-2</v>
      </c>
      <c r="R25" s="4" t="s">
        <v>50</v>
      </c>
    </row>
    <row r="26" spans="1:19" x14ac:dyDescent="0.3">
      <c r="A26" s="143"/>
      <c r="B26" s="148">
        <v>0.05</v>
      </c>
      <c r="C26" s="91">
        <v>0.03</v>
      </c>
      <c r="D26" s="91">
        <v>0.01</v>
      </c>
      <c r="E26" s="91">
        <v>0.03</v>
      </c>
      <c r="F26" s="91">
        <v>1.4999999999999999E-2</v>
      </c>
      <c r="G26" s="91">
        <f t="shared" si="9"/>
        <v>0.125</v>
      </c>
      <c r="H26" s="91">
        <f t="shared" si="10"/>
        <v>0.105</v>
      </c>
      <c r="I26" s="93">
        <f t="shared" si="11"/>
        <v>1.1600000000000001</v>
      </c>
      <c r="J26" s="94">
        <f t="shared" si="11"/>
        <v>1.1904761904761905</v>
      </c>
      <c r="K26" s="96">
        <f t="shared" si="12"/>
        <v>1.4</v>
      </c>
      <c r="L26" s="94">
        <f t="shared" si="12"/>
        <v>1.4761904761904765</v>
      </c>
      <c r="M26" s="96">
        <f>G23/G26</f>
        <v>1.7999999999999998</v>
      </c>
      <c r="N26" s="94">
        <f>H23/H26</f>
        <v>1.9523809523809526</v>
      </c>
      <c r="O26" s="147">
        <f>'작물 업그레이드 가데이터 확률'!B34</f>
        <v>0.05</v>
      </c>
      <c r="R26" s="4" t="s">
        <v>51</v>
      </c>
    </row>
    <row r="27" spans="1:19" x14ac:dyDescent="0.3">
      <c r="A27" s="143"/>
      <c r="B27" s="148">
        <v>1E-4</v>
      </c>
      <c r="C27" s="91">
        <v>0.02</v>
      </c>
      <c r="D27" s="91">
        <v>0.01</v>
      </c>
      <c r="E27" s="91">
        <v>0.03</v>
      </c>
      <c r="F27" s="91">
        <v>1.4999999999999999E-2</v>
      </c>
      <c r="G27" s="91">
        <f t="shared" si="9"/>
        <v>6.5099999999999991E-2</v>
      </c>
      <c r="H27" s="91">
        <f t="shared" si="10"/>
        <v>5.5099999999999996E-2</v>
      </c>
      <c r="I27" s="95"/>
      <c r="J27" s="95"/>
      <c r="K27" s="95"/>
      <c r="L27" s="95"/>
      <c r="M27" s="95"/>
      <c r="N27" s="95"/>
      <c r="O27" s="149"/>
      <c r="R27" s="4" t="s">
        <v>52</v>
      </c>
      <c r="S27" s="83">
        <f t="shared" ref="S27:S28" si="13">G27</f>
        <v>6.5099999999999991E-2</v>
      </c>
    </row>
    <row r="28" spans="1:19" x14ac:dyDescent="0.3">
      <c r="B28" s="148">
        <v>1E-4</v>
      </c>
      <c r="C28" s="91">
        <v>0.02</v>
      </c>
      <c r="D28" s="91">
        <v>0.01</v>
      </c>
      <c r="E28" s="91">
        <v>0.03</v>
      </c>
      <c r="F28" s="91">
        <v>1.4999999999999999E-2</v>
      </c>
      <c r="G28" s="91">
        <f t="shared" si="9"/>
        <v>6.5099999999999991E-2</v>
      </c>
      <c r="H28" s="91">
        <f t="shared" si="10"/>
        <v>5.5099999999999996E-2</v>
      </c>
      <c r="I28" s="95"/>
      <c r="J28" s="95"/>
      <c r="K28" s="95"/>
      <c r="L28" s="95"/>
      <c r="M28" s="95"/>
      <c r="N28" s="95"/>
      <c r="O28" s="149"/>
      <c r="R28" s="4" t="s">
        <v>53</v>
      </c>
      <c r="S28" s="83">
        <f t="shared" si="13"/>
        <v>6.5099999999999991E-2</v>
      </c>
    </row>
    <row r="29" spans="1:19" ht="12" thickBot="1" x14ac:dyDescent="0.35">
      <c r="B29" s="186" t="s">
        <v>41</v>
      </c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8"/>
      <c r="S29" s="83"/>
    </row>
    <row r="30" spans="1:19" x14ac:dyDescent="0.3">
      <c r="B30" s="28" t="s">
        <v>9</v>
      </c>
      <c r="C30" s="49" t="s">
        <v>11</v>
      </c>
      <c r="D30" s="49" t="s">
        <v>15</v>
      </c>
      <c r="E30" s="49" t="s">
        <v>12</v>
      </c>
      <c r="F30" s="50" t="s">
        <v>13</v>
      </c>
      <c r="G30" s="28" t="s">
        <v>20</v>
      </c>
      <c r="H30" s="29" t="s">
        <v>21</v>
      </c>
      <c r="I30" s="23" t="s">
        <v>24</v>
      </c>
      <c r="J30" s="23" t="s">
        <v>25</v>
      </c>
      <c r="K30" s="43" t="s">
        <v>26</v>
      </c>
      <c r="L30" s="47" t="s">
        <v>27</v>
      </c>
      <c r="M30" s="23" t="s">
        <v>28</v>
      </c>
      <c r="N30" s="23" t="s">
        <v>29</v>
      </c>
      <c r="O30" s="145" t="s">
        <v>54</v>
      </c>
      <c r="S30" s="83"/>
    </row>
    <row r="31" spans="1:19" x14ac:dyDescent="0.3">
      <c r="B31" s="146">
        <v>0.05</v>
      </c>
      <c r="C31" s="91">
        <v>0.01</v>
      </c>
      <c r="D31" s="91">
        <v>5.0000000000000001E-3</v>
      </c>
      <c r="E31" s="91">
        <v>2.5000000000000001E-2</v>
      </c>
      <c r="F31" s="91">
        <v>0.01</v>
      </c>
      <c r="G31" s="92">
        <f t="shared" ref="G31:G37" si="14">SUM(B31,C31,E31,F31)</f>
        <v>9.5000000000000001E-2</v>
      </c>
      <c r="H31" s="92">
        <f t="shared" ref="H31:H37" si="15">SUM(B31,D31,E31,F31)</f>
        <v>0.09</v>
      </c>
      <c r="I31" s="92"/>
      <c r="J31" s="92"/>
      <c r="K31" s="92"/>
      <c r="L31" s="92"/>
      <c r="M31" s="92"/>
      <c r="N31" s="92"/>
      <c r="O31" s="147">
        <f>'작물 업그레이드 가데이터 확률'!B37</f>
        <v>4.8669500000000102E-2</v>
      </c>
      <c r="Q31" s="4" t="s">
        <v>45</v>
      </c>
      <c r="R31" s="4" t="s">
        <v>47</v>
      </c>
    </row>
    <row r="32" spans="1:19" x14ac:dyDescent="0.3">
      <c r="A32" s="142"/>
      <c r="B32" s="146">
        <v>0.02</v>
      </c>
      <c r="C32" s="91">
        <v>0.01</v>
      </c>
      <c r="D32" s="91">
        <v>5.0000000000000001E-3</v>
      </c>
      <c r="E32" s="91">
        <v>2.5000000000000001E-2</v>
      </c>
      <c r="F32" s="91">
        <v>0.01</v>
      </c>
      <c r="G32" s="91">
        <f t="shared" si="14"/>
        <v>6.5000000000000002E-2</v>
      </c>
      <c r="H32" s="92">
        <f t="shared" si="15"/>
        <v>6.0000000000000005E-2</v>
      </c>
      <c r="I32" s="93">
        <f t="shared" ref="I32:J35" si="16">G31/G32</f>
        <v>1.4615384615384615</v>
      </c>
      <c r="J32" s="94">
        <f t="shared" si="16"/>
        <v>1.4999999999999998</v>
      </c>
      <c r="K32" s="94"/>
      <c r="L32" s="94"/>
      <c r="M32" s="94"/>
      <c r="N32" s="94"/>
      <c r="O32" s="147">
        <f>'작물 업그레이드 가데이터 확률'!B39</f>
        <v>2.2515000000000063E-2</v>
      </c>
      <c r="R32" s="4" t="s">
        <v>48</v>
      </c>
    </row>
    <row r="33" spans="1:19" x14ac:dyDescent="0.3">
      <c r="A33" s="143"/>
      <c r="B33" s="146">
        <v>0.01</v>
      </c>
      <c r="C33" s="91">
        <v>0.01</v>
      </c>
      <c r="D33" s="91">
        <v>5.0000000000000001E-3</v>
      </c>
      <c r="E33" s="91">
        <v>2.5000000000000001E-2</v>
      </c>
      <c r="F33" s="91">
        <v>0.01</v>
      </c>
      <c r="G33" s="91">
        <f t="shared" si="14"/>
        <v>5.5E-2</v>
      </c>
      <c r="H33" s="91">
        <f t="shared" si="15"/>
        <v>0.05</v>
      </c>
      <c r="I33" s="93">
        <f t="shared" si="16"/>
        <v>1.1818181818181819</v>
      </c>
      <c r="J33" s="94">
        <f t="shared" si="16"/>
        <v>1.2</v>
      </c>
      <c r="K33" s="96">
        <f t="shared" ref="K33:L35" si="17">G31/G33</f>
        <v>1.7272727272727273</v>
      </c>
      <c r="L33" s="94">
        <f t="shared" si="17"/>
        <v>1.7999999999999998</v>
      </c>
      <c r="M33" s="94"/>
      <c r="N33" s="94"/>
      <c r="O33" s="147">
        <f>'작물 업그레이드 가데이터 확률'!B41</f>
        <v>1.4650000000000038E-2</v>
      </c>
      <c r="R33" s="4" t="s">
        <v>49</v>
      </c>
    </row>
    <row r="34" spans="1:19" x14ac:dyDescent="0.3">
      <c r="A34" s="143"/>
      <c r="B34" s="146">
        <v>5.0000000000000001E-3</v>
      </c>
      <c r="C34" s="91">
        <v>0.01</v>
      </c>
      <c r="D34" s="91">
        <v>5.0000000000000001E-3</v>
      </c>
      <c r="E34" s="91">
        <v>2.5000000000000001E-2</v>
      </c>
      <c r="F34" s="91">
        <v>0.01</v>
      </c>
      <c r="G34" s="91">
        <f t="shared" si="14"/>
        <v>0.05</v>
      </c>
      <c r="H34" s="91">
        <f t="shared" si="15"/>
        <v>4.5000000000000005E-2</v>
      </c>
      <c r="I34" s="93">
        <f t="shared" si="16"/>
        <v>1.0999999999999999</v>
      </c>
      <c r="J34" s="94">
        <f t="shared" si="16"/>
        <v>1.1111111111111109</v>
      </c>
      <c r="K34" s="96">
        <f t="shared" si="17"/>
        <v>1.3</v>
      </c>
      <c r="L34" s="94">
        <f t="shared" si="17"/>
        <v>1.3333333333333333</v>
      </c>
      <c r="M34" s="96">
        <f>G31/G34</f>
        <v>1.9</v>
      </c>
      <c r="N34" s="94">
        <f>H31/H34</f>
        <v>1.9999999999999998</v>
      </c>
      <c r="O34" s="147">
        <f>'작물 업그레이드 가데이터 확률'!B43</f>
        <v>7.5000000000000205E-3</v>
      </c>
      <c r="R34" s="4" t="s">
        <v>50</v>
      </c>
    </row>
    <row r="35" spans="1:19" x14ac:dyDescent="0.3">
      <c r="A35" s="143"/>
      <c r="B35" s="148">
        <v>1E-3</v>
      </c>
      <c r="C35" s="91">
        <v>0.01</v>
      </c>
      <c r="D35" s="91">
        <v>5.0000000000000001E-3</v>
      </c>
      <c r="E35" s="91">
        <v>2.5000000000000001E-2</v>
      </c>
      <c r="F35" s="91">
        <v>0.01</v>
      </c>
      <c r="G35" s="91">
        <f t="shared" si="14"/>
        <v>4.6000000000000006E-2</v>
      </c>
      <c r="H35" s="91">
        <f t="shared" si="15"/>
        <v>4.1000000000000002E-2</v>
      </c>
      <c r="I35" s="93">
        <f t="shared" si="16"/>
        <v>1.0869565217391304</v>
      </c>
      <c r="J35" s="94">
        <f t="shared" si="16"/>
        <v>1.0975609756097562</v>
      </c>
      <c r="K35" s="96">
        <f t="shared" si="17"/>
        <v>1.1956521739130432</v>
      </c>
      <c r="L35" s="94">
        <f t="shared" si="17"/>
        <v>1.2195121951219512</v>
      </c>
      <c r="M35" s="96">
        <f>G32/G35</f>
        <v>1.4130434782608694</v>
      </c>
      <c r="N35" s="94">
        <f>H32/H35</f>
        <v>1.4634146341463414</v>
      </c>
      <c r="O35" s="147">
        <f>'작물 업그레이드 가데이터 확률'!B45</f>
        <v>1E-3</v>
      </c>
      <c r="R35" s="4" t="s">
        <v>51</v>
      </c>
    </row>
    <row r="36" spans="1:19" x14ac:dyDescent="0.3">
      <c r="A36" s="143"/>
      <c r="B36" s="148">
        <v>1E-4</v>
      </c>
      <c r="C36" s="91">
        <v>0.02</v>
      </c>
      <c r="D36" s="91">
        <v>5.0000000000000001E-3</v>
      </c>
      <c r="E36" s="91">
        <v>2.5000000000000001E-2</v>
      </c>
      <c r="F36" s="91">
        <v>1.4999999999999999E-2</v>
      </c>
      <c r="G36" s="91">
        <f t="shared" si="14"/>
        <v>6.0100000000000001E-2</v>
      </c>
      <c r="H36" s="91">
        <f t="shared" si="15"/>
        <v>4.5100000000000001E-2</v>
      </c>
      <c r="I36" s="95"/>
      <c r="J36" s="95"/>
      <c r="K36" s="95"/>
      <c r="L36" s="95"/>
      <c r="M36" s="95"/>
      <c r="N36" s="95"/>
      <c r="O36" s="149"/>
      <c r="R36" s="4" t="s">
        <v>52</v>
      </c>
      <c r="S36" s="83">
        <f t="shared" ref="S36:S37" si="18">(1-G27)*G36</f>
        <v>5.6187490000000007E-2</v>
      </c>
    </row>
    <row r="37" spans="1:19" x14ac:dyDescent="0.3">
      <c r="A37" s="143"/>
      <c r="B37" s="148">
        <v>1E-4</v>
      </c>
      <c r="C37" s="91">
        <v>0.02</v>
      </c>
      <c r="D37" s="91">
        <v>5.0000000000000001E-3</v>
      </c>
      <c r="E37" s="91">
        <v>2.5000000000000001E-2</v>
      </c>
      <c r="F37" s="91">
        <v>1.4999999999999999E-2</v>
      </c>
      <c r="G37" s="91">
        <f t="shared" si="14"/>
        <v>6.0100000000000001E-2</v>
      </c>
      <c r="H37" s="91">
        <f t="shared" si="15"/>
        <v>4.5100000000000001E-2</v>
      </c>
      <c r="I37" s="95"/>
      <c r="J37" s="95"/>
      <c r="K37" s="95"/>
      <c r="L37" s="95"/>
      <c r="M37" s="95"/>
      <c r="N37" s="95"/>
      <c r="O37" s="149"/>
      <c r="R37" s="4" t="s">
        <v>53</v>
      </c>
      <c r="S37" s="83">
        <f t="shared" si="18"/>
        <v>5.6187490000000007E-2</v>
      </c>
    </row>
    <row r="38" spans="1:19" ht="12" thickBot="1" x14ac:dyDescent="0.35">
      <c r="A38" s="143"/>
      <c r="B38" s="186" t="s">
        <v>39</v>
      </c>
      <c r="C38" s="187"/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8"/>
      <c r="S38" s="83"/>
    </row>
    <row r="39" spans="1:19" x14ac:dyDescent="0.3">
      <c r="A39" s="143"/>
      <c r="B39" s="28" t="s">
        <v>9</v>
      </c>
      <c r="C39" s="49" t="s">
        <v>11</v>
      </c>
      <c r="D39" s="49" t="s">
        <v>15</v>
      </c>
      <c r="E39" s="49" t="s">
        <v>12</v>
      </c>
      <c r="F39" s="50" t="s">
        <v>13</v>
      </c>
      <c r="G39" s="28" t="s">
        <v>20</v>
      </c>
      <c r="H39" s="29" t="s">
        <v>21</v>
      </c>
      <c r="I39" s="23" t="s">
        <v>24</v>
      </c>
      <c r="J39" s="23" t="s">
        <v>25</v>
      </c>
      <c r="K39" s="43" t="s">
        <v>26</v>
      </c>
      <c r="L39" s="47" t="s">
        <v>27</v>
      </c>
      <c r="M39" s="23" t="s">
        <v>28</v>
      </c>
      <c r="N39" s="23" t="s">
        <v>29</v>
      </c>
      <c r="O39" s="145" t="s">
        <v>54</v>
      </c>
      <c r="S39" s="83"/>
    </row>
    <row r="40" spans="1:19" x14ac:dyDescent="0.3">
      <c r="A40" s="143"/>
      <c r="B40" s="146">
        <v>0.2</v>
      </c>
      <c r="C40" s="91">
        <v>0.02</v>
      </c>
      <c r="D40" s="91">
        <v>5.0000000000000001E-3</v>
      </c>
      <c r="E40" s="91">
        <v>2.5000000000000001E-2</v>
      </c>
      <c r="F40" s="91">
        <v>1.4999999999999999E-2</v>
      </c>
      <c r="G40" s="92">
        <f t="shared" ref="G40:G46" si="19">SUM(B40,C40,E40,F40)</f>
        <v>0.26</v>
      </c>
      <c r="H40" s="92">
        <f t="shared" ref="H40:H46" si="20">SUM(B40,D40,E40,F40)</f>
        <v>0.245</v>
      </c>
      <c r="I40" s="92"/>
      <c r="J40" s="92"/>
      <c r="K40" s="92"/>
      <c r="L40" s="92"/>
      <c r="M40" s="92"/>
      <c r="N40" s="92"/>
      <c r="O40" s="147">
        <f>'작물 업그레이드 가데이터 확률'!B48</f>
        <v>0.22652400000000011</v>
      </c>
      <c r="Q40" s="4" t="s">
        <v>46</v>
      </c>
      <c r="R40" s="4" t="s">
        <v>47</v>
      </c>
    </row>
    <row r="41" spans="1:19" x14ac:dyDescent="0.3">
      <c r="A41" s="143"/>
      <c r="B41" s="146">
        <v>0.1</v>
      </c>
      <c r="C41" s="91">
        <v>0.02</v>
      </c>
      <c r="D41" s="91">
        <v>5.0000000000000001E-3</v>
      </c>
      <c r="E41" s="91">
        <v>2.5000000000000001E-2</v>
      </c>
      <c r="F41" s="91">
        <v>1.4999999999999999E-2</v>
      </c>
      <c r="G41" s="91">
        <f t="shared" si="19"/>
        <v>0.16000000000000003</v>
      </c>
      <c r="H41" s="92">
        <f t="shared" si="20"/>
        <v>0.14500000000000002</v>
      </c>
      <c r="I41" s="93">
        <f t="shared" ref="I41:J44" si="21">G40/G41</f>
        <v>1.6249999999999998</v>
      </c>
      <c r="J41" s="94">
        <f t="shared" si="21"/>
        <v>1.6896551724137929</v>
      </c>
      <c r="K41" s="94"/>
      <c r="L41" s="94"/>
      <c r="M41" s="94"/>
      <c r="N41" s="94"/>
      <c r="O41" s="147">
        <f>'작물 업그레이드 가데이터 확률'!B50</f>
        <v>0.12941600000000009</v>
      </c>
      <c r="R41" s="4" t="s">
        <v>48</v>
      </c>
    </row>
    <row r="42" spans="1:19" x14ac:dyDescent="0.3">
      <c r="A42" s="143"/>
      <c r="B42" s="146">
        <v>7.0000000000000007E-2</v>
      </c>
      <c r="C42" s="91">
        <v>0.02</v>
      </c>
      <c r="D42" s="91">
        <v>5.0000000000000001E-3</v>
      </c>
      <c r="E42" s="91">
        <v>2.5000000000000001E-2</v>
      </c>
      <c r="F42" s="91">
        <v>1.4999999999999999E-2</v>
      </c>
      <c r="G42" s="91">
        <f t="shared" si="19"/>
        <v>0.13</v>
      </c>
      <c r="H42" s="91">
        <f t="shared" si="20"/>
        <v>0.115</v>
      </c>
      <c r="I42" s="93">
        <f t="shared" si="21"/>
        <v>1.2307692307692311</v>
      </c>
      <c r="J42" s="94">
        <f t="shared" si="21"/>
        <v>1.2608695652173914</v>
      </c>
      <c r="K42" s="96">
        <f t="shared" ref="K42:L44" si="22">G40/G42</f>
        <v>2</v>
      </c>
      <c r="L42" s="94">
        <f t="shared" si="22"/>
        <v>2.1304347826086953</v>
      </c>
      <c r="M42" s="94"/>
      <c r="N42" s="94"/>
      <c r="O42" s="147">
        <f>'작물 업그레이드 가데이터 확률'!B52</f>
        <v>7.3940000000000061E-2</v>
      </c>
      <c r="R42" s="4" t="s">
        <v>49</v>
      </c>
    </row>
    <row r="43" spans="1:19" x14ac:dyDescent="0.3">
      <c r="B43" s="146">
        <v>0.05</v>
      </c>
      <c r="C43" s="91">
        <v>0.02</v>
      </c>
      <c r="D43" s="91">
        <v>5.0000000000000001E-3</v>
      </c>
      <c r="E43" s="91">
        <v>2.5000000000000001E-2</v>
      </c>
      <c r="F43" s="91">
        <v>1.4999999999999999E-2</v>
      </c>
      <c r="G43" s="91">
        <f t="shared" si="19"/>
        <v>0.11</v>
      </c>
      <c r="H43" s="91">
        <f t="shared" si="20"/>
        <v>9.5000000000000001E-2</v>
      </c>
      <c r="I43" s="93">
        <f t="shared" si="21"/>
        <v>1.1818181818181819</v>
      </c>
      <c r="J43" s="94">
        <f t="shared" si="21"/>
        <v>1.2105263157894737</v>
      </c>
      <c r="K43" s="96">
        <f t="shared" si="22"/>
        <v>1.4545454545454548</v>
      </c>
      <c r="L43" s="94">
        <f t="shared" si="22"/>
        <v>1.5263157894736843</v>
      </c>
      <c r="M43" s="96">
        <f>G40/G43</f>
        <v>2.3636363636363638</v>
      </c>
      <c r="N43" s="94">
        <f>H40/H43</f>
        <v>2.5789473684210527</v>
      </c>
      <c r="O43" s="147">
        <f>'작물 업그레이드 가데이터 확률'!B54</f>
        <v>6.1400000000000038E-2</v>
      </c>
      <c r="R43" s="4" t="s">
        <v>50</v>
      </c>
    </row>
    <row r="44" spans="1:19" x14ac:dyDescent="0.3">
      <c r="B44" s="148">
        <v>0.03</v>
      </c>
      <c r="C44" s="91">
        <v>0.02</v>
      </c>
      <c r="D44" s="91">
        <v>5.0000000000000001E-3</v>
      </c>
      <c r="E44" s="91">
        <v>2.5000000000000001E-2</v>
      </c>
      <c r="F44" s="91">
        <v>1.4999999999999999E-2</v>
      </c>
      <c r="G44" s="91">
        <f t="shared" si="19"/>
        <v>9.0000000000000011E-2</v>
      </c>
      <c r="H44" s="91">
        <f t="shared" si="20"/>
        <v>7.4999999999999997E-2</v>
      </c>
      <c r="I44" s="93">
        <f t="shared" si="21"/>
        <v>1.2222222222222221</v>
      </c>
      <c r="J44" s="94">
        <f t="shared" si="21"/>
        <v>1.2666666666666668</v>
      </c>
      <c r="K44" s="96">
        <f t="shared" si="22"/>
        <v>1.4444444444444444</v>
      </c>
      <c r="L44" s="94">
        <f t="shared" si="22"/>
        <v>1.5333333333333334</v>
      </c>
      <c r="M44" s="96">
        <f>G41/G44</f>
        <v>1.7777777777777779</v>
      </c>
      <c r="N44" s="94">
        <f>H41/H44</f>
        <v>1.9333333333333336</v>
      </c>
      <c r="O44" s="147">
        <f>'작물 업그레이드 가데이터 확률'!B56</f>
        <v>0.05</v>
      </c>
      <c r="R44" s="4" t="s">
        <v>51</v>
      </c>
    </row>
    <row r="45" spans="1:19" x14ac:dyDescent="0.3">
      <c r="B45" s="148">
        <v>1E-4</v>
      </c>
      <c r="C45" s="91">
        <v>0.02</v>
      </c>
      <c r="D45" s="91">
        <v>5.0000000000000001E-3</v>
      </c>
      <c r="E45" s="91">
        <v>2.5000000000000001E-2</v>
      </c>
      <c r="F45" s="91">
        <v>1.4999999999999999E-2</v>
      </c>
      <c r="G45" s="91">
        <f t="shared" si="19"/>
        <v>6.0100000000000001E-2</v>
      </c>
      <c r="H45" s="91">
        <f t="shared" si="20"/>
        <v>4.5100000000000001E-2</v>
      </c>
      <c r="I45" s="95"/>
      <c r="J45" s="95"/>
      <c r="K45" s="95"/>
      <c r="L45" s="95"/>
      <c r="M45" s="95"/>
      <c r="N45" s="95"/>
      <c r="O45" s="149"/>
      <c r="R45" s="4" t="s">
        <v>52</v>
      </c>
      <c r="S45" s="83">
        <f t="shared" ref="S45:S46" si="23">G45</f>
        <v>6.0100000000000001E-2</v>
      </c>
    </row>
    <row r="46" spans="1:19" ht="12" thickBot="1" x14ac:dyDescent="0.35">
      <c r="B46" s="150">
        <v>1E-4</v>
      </c>
      <c r="C46" s="151">
        <v>0.02</v>
      </c>
      <c r="D46" s="151">
        <v>5.0000000000000001E-3</v>
      </c>
      <c r="E46" s="151">
        <v>2.5000000000000001E-2</v>
      </c>
      <c r="F46" s="151">
        <v>1.4999999999999999E-2</v>
      </c>
      <c r="G46" s="151">
        <f t="shared" si="19"/>
        <v>6.0100000000000001E-2</v>
      </c>
      <c r="H46" s="151">
        <f t="shared" si="20"/>
        <v>4.5100000000000001E-2</v>
      </c>
      <c r="I46" s="152"/>
      <c r="J46" s="152"/>
      <c r="K46" s="152"/>
      <c r="L46" s="152"/>
      <c r="M46" s="152"/>
      <c r="N46" s="152"/>
      <c r="O46" s="153"/>
      <c r="R46" s="4" t="s">
        <v>53</v>
      </c>
      <c r="S46" s="83">
        <f t="shared" si="23"/>
        <v>6.0100000000000001E-2</v>
      </c>
    </row>
    <row r="52" spans="2:2" x14ac:dyDescent="0.3">
      <c r="B52" s="82"/>
    </row>
  </sheetData>
  <mergeCells count="5">
    <mergeCell ref="B38:O38"/>
    <mergeCell ref="B2:O2"/>
    <mergeCell ref="B11:O11"/>
    <mergeCell ref="B20:O20"/>
    <mergeCell ref="B29:O2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7"/>
  <sheetViews>
    <sheetView workbookViewId="0">
      <selection activeCell="X9" sqref="X9"/>
    </sheetView>
  </sheetViews>
  <sheetFormatPr defaultRowHeight="12" x14ac:dyDescent="0.3"/>
  <cols>
    <col min="1" max="1" width="2.625" style="97" customWidth="1"/>
    <col min="2" max="2" width="5.625" style="118" customWidth="1"/>
    <col min="3" max="6" width="10.625" style="97" customWidth="1"/>
    <col min="7" max="7" width="2.625" style="97" customWidth="1"/>
    <col min="8" max="8" width="5.625" style="118" customWidth="1"/>
    <col min="9" max="12" width="10.625" style="97" customWidth="1"/>
    <col min="13" max="13" width="2.625" style="97" customWidth="1"/>
    <col min="14" max="14" width="5.625" style="97" customWidth="1"/>
    <col min="15" max="17" width="10.625" style="97" customWidth="1"/>
    <col min="18" max="18" width="2.625" style="115" customWidth="1"/>
    <col min="19" max="19" width="5.625" style="118" customWidth="1"/>
    <col min="20" max="23" width="9" style="97"/>
    <col min="24" max="24" width="2.625" style="97" customWidth="1"/>
    <col min="25" max="16384" width="9" style="97"/>
  </cols>
  <sheetData>
    <row r="2" spans="1:23" x14ac:dyDescent="0.3">
      <c r="B2" s="192" t="s">
        <v>68</v>
      </c>
      <c r="C2" s="192"/>
      <c r="D2" s="192"/>
      <c r="E2" s="192"/>
      <c r="F2" s="192"/>
      <c r="H2" s="192" t="s">
        <v>74</v>
      </c>
      <c r="I2" s="192"/>
      <c r="J2" s="192"/>
      <c r="K2" s="192"/>
      <c r="L2" s="192"/>
      <c r="N2" s="192" t="s">
        <v>69</v>
      </c>
      <c r="O2" s="192"/>
      <c r="P2" s="192"/>
      <c r="Q2" s="192"/>
      <c r="S2" s="192" t="s">
        <v>75</v>
      </c>
      <c r="T2" s="192"/>
      <c r="U2" s="192"/>
      <c r="V2" s="192"/>
      <c r="W2" s="192"/>
    </row>
    <row r="3" spans="1:23" x14ac:dyDescent="0.3">
      <c r="C3" s="118"/>
      <c r="D3" s="118"/>
      <c r="E3" s="118"/>
      <c r="F3" s="118"/>
      <c r="I3" s="118"/>
      <c r="J3" s="118"/>
      <c r="K3" s="118"/>
      <c r="L3" s="118"/>
      <c r="N3" s="118"/>
      <c r="O3" s="118"/>
      <c r="P3" s="118"/>
      <c r="Q3" s="118"/>
      <c r="T3" s="118"/>
      <c r="U3" s="118"/>
      <c r="V3" s="118"/>
      <c r="W3" s="118"/>
    </row>
    <row r="4" spans="1:23" s="136" customFormat="1" ht="16.5" x14ac:dyDescent="0.3">
      <c r="A4" s="136" t="s">
        <v>73</v>
      </c>
      <c r="B4" s="137"/>
      <c r="C4" s="137"/>
      <c r="D4" s="137"/>
      <c r="E4" s="137"/>
      <c r="F4" s="137"/>
      <c r="H4" s="137"/>
      <c r="I4" s="137"/>
      <c r="J4" s="137"/>
      <c r="K4" s="137"/>
      <c r="L4" s="137"/>
      <c r="N4" s="137"/>
      <c r="O4" s="137"/>
      <c r="P4" s="137"/>
      <c r="Q4" s="137"/>
      <c r="R4" s="138"/>
      <c r="S4" s="137"/>
      <c r="T4" s="137"/>
      <c r="U4" s="137"/>
      <c r="V4" s="137"/>
      <c r="W4" s="137"/>
    </row>
    <row r="5" spans="1:23" x14ac:dyDescent="0.3">
      <c r="C5" s="118"/>
      <c r="D5" s="118"/>
      <c r="E5" s="118"/>
      <c r="F5" s="118"/>
      <c r="I5" s="118"/>
      <c r="J5" s="118"/>
      <c r="K5" s="118"/>
      <c r="L5" s="118"/>
      <c r="N5" s="118"/>
      <c r="O5" s="118"/>
      <c r="P5" s="118"/>
      <c r="Q5" s="118"/>
      <c r="T5" s="118"/>
      <c r="U5" s="118"/>
      <c r="V5" s="118"/>
      <c r="W5" s="118"/>
    </row>
    <row r="6" spans="1:23" x14ac:dyDescent="0.3">
      <c r="A6" s="139" t="s">
        <v>67</v>
      </c>
      <c r="B6" s="140"/>
      <c r="C6" s="140"/>
      <c r="D6" s="140"/>
      <c r="E6" s="140"/>
      <c r="F6" s="140"/>
      <c r="G6" s="139"/>
      <c r="H6" s="140"/>
      <c r="I6" s="140"/>
      <c r="J6" s="140"/>
      <c r="K6" s="140"/>
      <c r="L6" s="140"/>
      <c r="M6" s="139"/>
      <c r="N6" s="140"/>
      <c r="O6" s="140"/>
      <c r="P6" s="140"/>
      <c r="Q6" s="140"/>
      <c r="R6" s="141"/>
      <c r="S6" s="140"/>
      <c r="T6" s="140"/>
      <c r="U6" s="140"/>
      <c r="V6" s="140"/>
      <c r="W6" s="140"/>
    </row>
    <row r="7" spans="1:23" x14ac:dyDescent="0.3">
      <c r="C7" s="118"/>
      <c r="D7" s="118"/>
      <c r="E7" s="118"/>
      <c r="F7" s="118"/>
      <c r="I7" s="118"/>
      <c r="J7" s="118"/>
      <c r="K7" s="118"/>
      <c r="L7" s="118"/>
      <c r="N7" s="118"/>
      <c r="O7" s="118"/>
      <c r="P7" s="118"/>
      <c r="Q7" s="118"/>
      <c r="T7" s="118"/>
      <c r="U7" s="118"/>
      <c r="V7" s="118"/>
      <c r="W7" s="118"/>
    </row>
    <row r="8" spans="1:23" ht="12.75" thickBot="1" x14ac:dyDescent="0.35">
      <c r="B8" s="98"/>
      <c r="C8" s="98" t="s">
        <v>65</v>
      </c>
      <c r="D8" s="98" t="s">
        <v>66</v>
      </c>
      <c r="E8" s="98" t="s">
        <v>64</v>
      </c>
      <c r="H8" s="98"/>
      <c r="I8" s="103" t="s">
        <v>64</v>
      </c>
      <c r="J8" s="103" t="s">
        <v>65</v>
      </c>
      <c r="K8" s="103" t="s">
        <v>66</v>
      </c>
      <c r="N8" s="101"/>
      <c r="O8" s="116" t="s">
        <v>77</v>
      </c>
      <c r="P8" s="116" t="s">
        <v>78</v>
      </c>
      <c r="S8" s="101"/>
      <c r="T8" s="116" t="s">
        <v>77</v>
      </c>
      <c r="U8" s="116" t="s">
        <v>78</v>
      </c>
      <c r="V8" s="116" t="s">
        <v>72</v>
      </c>
    </row>
    <row r="9" spans="1:23" ht="12.75" thickBot="1" x14ac:dyDescent="0.35">
      <c r="B9" s="98" t="s">
        <v>62</v>
      </c>
      <c r="C9" s="98">
        <v>0</v>
      </c>
      <c r="D9" s="99">
        <f>1-E9-F9</f>
        <v>0.68500000000000005</v>
      </c>
      <c r="E9" s="99">
        <v>0.315</v>
      </c>
      <c r="H9" s="102" t="s">
        <v>64</v>
      </c>
      <c r="I9" s="123">
        <v>1</v>
      </c>
      <c r="J9" s="126">
        <v>0</v>
      </c>
      <c r="K9" s="127">
        <v>0</v>
      </c>
      <c r="N9" s="101" t="s">
        <v>76</v>
      </c>
      <c r="O9" s="135">
        <f>1-J10</f>
        <v>1</v>
      </c>
      <c r="P9" s="135">
        <f>0-K10</f>
        <v>-0.68500000000000005</v>
      </c>
      <c r="S9" s="101" t="s">
        <v>76</v>
      </c>
      <c r="T9" s="116">
        <f t="array" ref="T9:U10">MINVERSE(O9:P10)</f>
        <v>1</v>
      </c>
      <c r="U9" s="116">
        <v>2.1746031746031753</v>
      </c>
      <c r="V9" s="116">
        <f>SUM(T9:U9)</f>
        <v>3.1746031746031753</v>
      </c>
    </row>
    <row r="10" spans="1:23" x14ac:dyDescent="0.3">
      <c r="B10" s="98" t="s">
        <v>63</v>
      </c>
      <c r="C10" s="98">
        <v>0</v>
      </c>
      <c r="D10" s="99">
        <f>1-E10-F10</f>
        <v>0.68500000000000005</v>
      </c>
      <c r="E10" s="99">
        <v>0.315</v>
      </c>
      <c r="H10" s="102" t="s">
        <v>62</v>
      </c>
      <c r="I10" s="124">
        <f>31.5%</f>
        <v>0.315</v>
      </c>
      <c r="J10" s="119">
        <v>0</v>
      </c>
      <c r="K10" s="120">
        <v>0.68500000000000005</v>
      </c>
      <c r="N10" s="101" t="s">
        <v>77</v>
      </c>
      <c r="O10" s="135">
        <f>0-J11</f>
        <v>0</v>
      </c>
      <c r="P10" s="135">
        <f>1-K11</f>
        <v>0.31499999999999995</v>
      </c>
      <c r="S10" s="101" t="s">
        <v>77</v>
      </c>
      <c r="T10" s="116">
        <v>0</v>
      </c>
      <c r="U10" s="116">
        <v>3.1746031746031753</v>
      </c>
      <c r="V10" s="116">
        <f>SUM(T10:U10)</f>
        <v>3.1746031746031753</v>
      </c>
    </row>
    <row r="11" spans="1:23" ht="12.75" thickBot="1" x14ac:dyDescent="0.35">
      <c r="B11" s="98" t="s">
        <v>64</v>
      </c>
      <c r="C11" s="98">
        <v>0</v>
      </c>
      <c r="D11" s="99">
        <f>1-E11-F11</f>
        <v>0</v>
      </c>
      <c r="E11" s="99">
        <f>1-F11-G11</f>
        <v>1</v>
      </c>
      <c r="H11" s="102" t="s">
        <v>63</v>
      </c>
      <c r="I11" s="125">
        <f>31.5%</f>
        <v>0.315</v>
      </c>
      <c r="J11" s="121">
        <v>0</v>
      </c>
      <c r="K11" s="122">
        <v>0.68500000000000005</v>
      </c>
    </row>
    <row r="14" spans="1:23" x14ac:dyDescent="0.3">
      <c r="A14" s="139" t="s">
        <v>79</v>
      </c>
      <c r="B14" s="140"/>
      <c r="C14" s="140"/>
      <c r="D14" s="140"/>
      <c r="E14" s="140"/>
      <c r="F14" s="140"/>
      <c r="G14" s="139"/>
      <c r="H14" s="140"/>
      <c r="I14" s="140"/>
      <c r="J14" s="140"/>
      <c r="K14" s="140"/>
      <c r="L14" s="140"/>
      <c r="M14" s="139"/>
      <c r="N14" s="140"/>
      <c r="O14" s="140"/>
      <c r="P14" s="140"/>
      <c r="Q14" s="140"/>
      <c r="R14" s="141"/>
      <c r="S14" s="140"/>
      <c r="T14" s="140"/>
      <c r="U14" s="140"/>
      <c r="V14" s="140"/>
      <c r="W14" s="140"/>
    </row>
    <row r="15" spans="1:23" x14ac:dyDescent="0.3">
      <c r="C15" s="118"/>
      <c r="D15" s="118"/>
      <c r="E15" s="118"/>
      <c r="F15" s="118"/>
      <c r="I15" s="118"/>
      <c r="J15" s="118"/>
      <c r="K15" s="118"/>
      <c r="L15" s="118"/>
      <c r="N15" s="118"/>
      <c r="O15" s="118"/>
      <c r="P15" s="118"/>
      <c r="Q15" s="118"/>
      <c r="T15" s="118"/>
      <c r="U15" s="118"/>
      <c r="V15" s="118"/>
      <c r="W15" s="118"/>
    </row>
    <row r="16" spans="1:23" ht="12.75" thickBot="1" x14ac:dyDescent="0.35">
      <c r="B16" s="98"/>
      <c r="C16" s="98" t="s">
        <v>62</v>
      </c>
      <c r="D16" s="98" t="s">
        <v>63</v>
      </c>
      <c r="E16" s="98" t="s">
        <v>64</v>
      </c>
      <c r="H16" s="98"/>
      <c r="I16" s="103" t="s">
        <v>64</v>
      </c>
      <c r="J16" s="103" t="s">
        <v>62</v>
      </c>
      <c r="K16" s="103" t="s">
        <v>63</v>
      </c>
      <c r="N16" s="101"/>
      <c r="O16" s="116" t="s">
        <v>77</v>
      </c>
      <c r="P16" s="116" t="s">
        <v>78</v>
      </c>
      <c r="S16" s="101"/>
      <c r="T16" s="116" t="s">
        <v>77</v>
      </c>
      <c r="U16" s="116" t="s">
        <v>78</v>
      </c>
      <c r="V16" s="116" t="s">
        <v>72</v>
      </c>
    </row>
    <row r="17" spans="1:23" ht="12.75" thickBot="1" x14ac:dyDescent="0.35">
      <c r="B17" s="98" t="s">
        <v>62</v>
      </c>
      <c r="C17" s="98">
        <v>0</v>
      </c>
      <c r="D17" s="99">
        <f>1-E17-F17</f>
        <v>0.73499999999999999</v>
      </c>
      <c r="E17" s="99">
        <v>0.26500000000000001</v>
      </c>
      <c r="H17" s="102" t="s">
        <v>64</v>
      </c>
      <c r="I17" s="123">
        <v>1</v>
      </c>
      <c r="J17" s="126">
        <v>0</v>
      </c>
      <c r="K17" s="127">
        <v>0</v>
      </c>
      <c r="N17" s="101" t="s">
        <v>76</v>
      </c>
      <c r="O17" s="135">
        <f>1-J18</f>
        <v>1</v>
      </c>
      <c r="P17" s="135">
        <f>0-K18</f>
        <v>-0.73499999999999999</v>
      </c>
      <c r="S17" s="101" t="s">
        <v>76</v>
      </c>
      <c r="T17" s="116">
        <f t="array" ref="T17:U18">MINVERSE(O17:P18)</f>
        <v>1</v>
      </c>
      <c r="U17" s="116">
        <v>2.773584905660377</v>
      </c>
      <c r="V17" s="116">
        <f>SUM(T17:U17)</f>
        <v>3.773584905660377</v>
      </c>
    </row>
    <row r="18" spans="1:23" x14ac:dyDescent="0.3">
      <c r="B18" s="98" t="s">
        <v>63</v>
      </c>
      <c r="C18" s="98">
        <v>0</v>
      </c>
      <c r="D18" s="99">
        <f>1-E18-F18</f>
        <v>0.73499999999999999</v>
      </c>
      <c r="E18" s="99">
        <v>0.26500000000000001</v>
      </c>
      <c r="H18" s="102" t="s">
        <v>62</v>
      </c>
      <c r="I18" s="124">
        <v>0.26500000000000001</v>
      </c>
      <c r="J18" s="119">
        <v>0</v>
      </c>
      <c r="K18" s="120">
        <v>0.73499999999999999</v>
      </c>
      <c r="N18" s="101" t="s">
        <v>77</v>
      </c>
      <c r="O18" s="135">
        <f>0-J19</f>
        <v>0</v>
      </c>
      <c r="P18" s="135">
        <f>1-K19</f>
        <v>0.26500000000000001</v>
      </c>
      <c r="S18" s="101" t="s">
        <v>77</v>
      </c>
      <c r="T18" s="116">
        <v>0</v>
      </c>
      <c r="U18" s="116">
        <v>3.773584905660377</v>
      </c>
      <c r="V18" s="116">
        <f>SUM(T18:U18)</f>
        <v>3.773584905660377</v>
      </c>
    </row>
    <row r="19" spans="1:23" ht="12.75" thickBot="1" x14ac:dyDescent="0.35">
      <c r="B19" s="98" t="s">
        <v>64</v>
      </c>
      <c r="C19" s="98">
        <v>0</v>
      </c>
      <c r="D19" s="99">
        <f>1-E19-F19</f>
        <v>0</v>
      </c>
      <c r="E19" s="99">
        <f>1-F19-G19</f>
        <v>1</v>
      </c>
      <c r="H19" s="102" t="s">
        <v>63</v>
      </c>
      <c r="I19" s="125">
        <v>0.26500000000000001</v>
      </c>
      <c r="J19" s="121">
        <v>0</v>
      </c>
      <c r="K19" s="122">
        <v>0.73499999999999999</v>
      </c>
    </row>
    <row r="23" spans="1:23" s="136" customFormat="1" ht="16.5" x14ac:dyDescent="0.3">
      <c r="A23" s="136" t="s">
        <v>80</v>
      </c>
      <c r="B23" s="137"/>
      <c r="H23" s="137"/>
      <c r="R23" s="138"/>
      <c r="S23" s="137"/>
    </row>
    <row r="25" spans="1:23" x14ac:dyDescent="0.3">
      <c r="A25" s="139" t="s">
        <v>67</v>
      </c>
      <c r="B25" s="140"/>
      <c r="C25" s="139"/>
      <c r="D25" s="139"/>
      <c r="E25" s="139"/>
      <c r="F25" s="139"/>
      <c r="G25" s="139"/>
      <c r="H25" s="140"/>
      <c r="I25" s="139"/>
      <c r="J25" s="139"/>
      <c r="K25" s="139"/>
      <c r="L25" s="139"/>
      <c r="M25" s="139"/>
      <c r="N25" s="139"/>
      <c r="O25" s="139"/>
      <c r="P25" s="139"/>
      <c r="Q25" s="139"/>
      <c r="R25" s="141"/>
      <c r="S25" s="140"/>
      <c r="T25" s="139"/>
      <c r="U25" s="139"/>
      <c r="V25" s="139"/>
      <c r="W25" s="139"/>
    </row>
    <row r="27" spans="1:23" ht="12.75" thickBot="1" x14ac:dyDescent="0.35">
      <c r="B27" s="98"/>
      <c r="C27" s="98" t="s">
        <v>55</v>
      </c>
      <c r="D27" s="98" t="s">
        <v>59</v>
      </c>
      <c r="E27" s="98" t="s">
        <v>57</v>
      </c>
      <c r="F27" s="98" t="s">
        <v>58</v>
      </c>
      <c r="H27" s="98"/>
      <c r="I27" s="103" t="s">
        <v>60</v>
      </c>
      <c r="J27" s="103" t="s">
        <v>61</v>
      </c>
      <c r="K27" s="103" t="s">
        <v>59</v>
      </c>
      <c r="L27" s="103" t="s">
        <v>57</v>
      </c>
      <c r="N27" s="116"/>
      <c r="O27" s="98" t="s">
        <v>61</v>
      </c>
      <c r="P27" s="98" t="s">
        <v>59</v>
      </c>
      <c r="Q27" s="98" t="s">
        <v>57</v>
      </c>
      <c r="R27" s="112"/>
      <c r="S27" s="101"/>
      <c r="T27" s="98" t="s">
        <v>56</v>
      </c>
      <c r="U27" s="98" t="s">
        <v>70</v>
      </c>
      <c r="V27" s="98" t="s">
        <v>71</v>
      </c>
      <c r="W27" s="116" t="s">
        <v>72</v>
      </c>
    </row>
    <row r="28" spans="1:23" ht="12.75" thickBot="1" x14ac:dyDescent="0.35">
      <c r="B28" s="98" t="s">
        <v>55</v>
      </c>
      <c r="C28" s="98">
        <v>0</v>
      </c>
      <c r="D28" s="99">
        <f>1-SUM(E28:F28)</f>
        <v>0.61992499999999995</v>
      </c>
      <c r="E28" s="99">
        <f>'작물 업그레이드 실제 데이터 확률'!G4</f>
        <v>0.31500000000000006</v>
      </c>
      <c r="F28" s="99">
        <f>(1-'작물 업그레이드 실제 데이터 확률'!G4)*'작물 업그레이드 실제 데이터 확률'!G13</f>
        <v>6.5074999999999994E-2</v>
      </c>
      <c r="H28" s="102" t="s">
        <v>60</v>
      </c>
      <c r="I28" s="134">
        <f>F31</f>
        <v>1</v>
      </c>
      <c r="J28" s="128">
        <f>C31</f>
        <v>0</v>
      </c>
      <c r="K28" s="129">
        <f>D31</f>
        <v>0</v>
      </c>
      <c r="L28" s="130">
        <f>E31</f>
        <v>0</v>
      </c>
      <c r="N28" s="98" t="s">
        <v>61</v>
      </c>
      <c r="O28" s="99">
        <f>1-J29</f>
        <v>1</v>
      </c>
      <c r="P28" s="99">
        <f>0-K29</f>
        <v>-0.61992499999999995</v>
      </c>
      <c r="Q28" s="99">
        <f>0-L29</f>
        <v>-0.31500000000000006</v>
      </c>
      <c r="R28" s="114"/>
      <c r="S28" s="98" t="s">
        <v>55</v>
      </c>
      <c r="T28" s="116">
        <f t="array" ref="T28:V30">MINVERSE(O28:Q30)</f>
        <v>1</v>
      </c>
      <c r="U28" s="116">
        <v>1.593125602312881</v>
      </c>
      <c r="V28" s="116">
        <v>3.2029454644295634</v>
      </c>
      <c r="W28" s="116">
        <f>SUM(T28:V28)</f>
        <v>5.796071066742444</v>
      </c>
    </row>
    <row r="29" spans="1:23" x14ac:dyDescent="0.3">
      <c r="B29" s="98" t="s">
        <v>56</v>
      </c>
      <c r="C29" s="98">
        <v>0</v>
      </c>
      <c r="D29" s="99">
        <f>1-SUM(E29:F29)</f>
        <v>0.61087499999999995</v>
      </c>
      <c r="E29" s="99">
        <f>'작물 업그레이드 실제 데이터 확률'!G22</f>
        <v>0.32500000000000007</v>
      </c>
      <c r="F29" s="99">
        <f>(1-'작물 업그레이드 실제 데이터 확률'!G22)*'작물 업그레이드 실제 데이터 확률'!G31</f>
        <v>6.4124999999999988E-2</v>
      </c>
      <c r="H29" s="102" t="s">
        <v>61</v>
      </c>
      <c r="I29" s="131">
        <f>F28</f>
        <v>6.5074999999999994E-2</v>
      </c>
      <c r="J29" s="104">
        <f>C28</f>
        <v>0</v>
      </c>
      <c r="K29" s="105">
        <f>D28</f>
        <v>0.61992499999999995</v>
      </c>
      <c r="L29" s="106">
        <f>E28</f>
        <v>0.31500000000000006</v>
      </c>
      <c r="N29" s="98" t="s">
        <v>56</v>
      </c>
      <c r="O29" s="99">
        <f>0-J30</f>
        <v>0</v>
      </c>
      <c r="P29" s="99">
        <f>1-K30</f>
        <v>0.38912500000000005</v>
      </c>
      <c r="Q29" s="99">
        <f>0-L30</f>
        <v>-0.32500000000000007</v>
      </c>
      <c r="R29" s="114"/>
      <c r="S29" s="98" t="s">
        <v>56</v>
      </c>
      <c r="T29" s="116">
        <v>0</v>
      </c>
      <c r="U29" s="116">
        <v>2.5698682942499191</v>
      </c>
      <c r="V29" s="116">
        <v>3.2123353678123996</v>
      </c>
      <c r="W29" s="116">
        <f t="shared" ref="W29:W30" si="0">SUM(T29:V29)</f>
        <v>5.7822036620623187</v>
      </c>
    </row>
    <row r="30" spans="1:23" x14ac:dyDescent="0.3">
      <c r="B30" s="98" t="s">
        <v>57</v>
      </c>
      <c r="C30" s="98">
        <v>0</v>
      </c>
      <c r="D30" s="98">
        <v>0</v>
      </c>
      <c r="E30" s="154">
        <f>1-F30</f>
        <v>0.74</v>
      </c>
      <c r="F30" s="99">
        <f>'작물 업그레이드 실제 데이터 확률'!G40</f>
        <v>0.26</v>
      </c>
      <c r="H30" s="102" t="s">
        <v>56</v>
      </c>
      <c r="I30" s="132">
        <f t="shared" ref="I30:I31" si="1">F29</f>
        <v>6.4124999999999988E-2</v>
      </c>
      <c r="J30" s="107">
        <f t="shared" ref="J30:L31" si="2">C29</f>
        <v>0</v>
      </c>
      <c r="K30" s="99">
        <f t="shared" si="2"/>
        <v>0.61087499999999995</v>
      </c>
      <c r="L30" s="108">
        <f t="shared" si="2"/>
        <v>0.32500000000000007</v>
      </c>
      <c r="N30" s="98" t="s">
        <v>57</v>
      </c>
      <c r="O30" s="99">
        <f>0-J31</f>
        <v>0</v>
      </c>
      <c r="P30" s="99">
        <f>0-K31</f>
        <v>0</v>
      </c>
      <c r="Q30" s="99">
        <f>1-L31</f>
        <v>0.26</v>
      </c>
      <c r="R30" s="114"/>
      <c r="S30" s="98" t="s">
        <v>57</v>
      </c>
      <c r="T30" s="116">
        <v>0</v>
      </c>
      <c r="U30" s="116">
        <v>0</v>
      </c>
      <c r="V30" s="116">
        <v>3.8461538461538458</v>
      </c>
      <c r="W30" s="116">
        <f t="shared" si="0"/>
        <v>3.8461538461538458</v>
      </c>
    </row>
    <row r="31" spans="1:23" ht="12.75" thickBot="1" x14ac:dyDescent="0.35">
      <c r="B31" s="98" t="s">
        <v>58</v>
      </c>
      <c r="C31" s="98">
        <v>0</v>
      </c>
      <c r="D31" s="98">
        <v>0</v>
      </c>
      <c r="E31" s="101">
        <v>0</v>
      </c>
      <c r="F31" s="100">
        <v>1</v>
      </c>
      <c r="H31" s="102" t="s">
        <v>57</v>
      </c>
      <c r="I31" s="133">
        <f t="shared" si="1"/>
        <v>0.26</v>
      </c>
      <c r="J31" s="109">
        <f t="shared" si="2"/>
        <v>0</v>
      </c>
      <c r="K31" s="110">
        <f t="shared" si="2"/>
        <v>0</v>
      </c>
      <c r="L31" s="111">
        <f t="shared" si="2"/>
        <v>0.74</v>
      </c>
      <c r="N31" s="112"/>
      <c r="O31" s="113"/>
      <c r="P31" s="114"/>
      <c r="Q31" s="114"/>
      <c r="R31" s="114"/>
    </row>
    <row r="33" spans="1:23" x14ac:dyDescent="0.3">
      <c r="H33" s="117"/>
      <c r="I33" s="115"/>
      <c r="J33" s="115"/>
      <c r="K33" s="115"/>
      <c r="L33" s="115"/>
    </row>
    <row r="34" spans="1:23" x14ac:dyDescent="0.3">
      <c r="A34" s="139" t="s">
        <v>81</v>
      </c>
      <c r="B34" s="140"/>
      <c r="C34" s="139"/>
      <c r="D34" s="139"/>
      <c r="E34" s="139"/>
      <c r="F34" s="139"/>
      <c r="G34" s="139"/>
      <c r="H34" s="140"/>
      <c r="I34" s="139"/>
      <c r="J34" s="139"/>
      <c r="K34" s="139"/>
      <c r="L34" s="139"/>
      <c r="M34" s="139"/>
      <c r="N34" s="139"/>
      <c r="O34" s="139"/>
      <c r="P34" s="139"/>
      <c r="Q34" s="139"/>
      <c r="R34" s="141"/>
      <c r="S34" s="140"/>
      <c r="T34" s="139"/>
      <c r="U34" s="139"/>
      <c r="V34" s="139"/>
      <c r="W34" s="139"/>
    </row>
    <row r="36" spans="1:23" ht="12.75" thickBot="1" x14ac:dyDescent="0.35">
      <c r="B36" s="98"/>
      <c r="C36" s="98" t="s">
        <v>87</v>
      </c>
      <c r="D36" s="98" t="s">
        <v>88</v>
      </c>
      <c r="E36" s="98" t="s">
        <v>85</v>
      </c>
      <c r="F36" s="98" t="s">
        <v>86</v>
      </c>
      <c r="H36" s="98"/>
      <c r="I36" s="103" t="s">
        <v>60</v>
      </c>
      <c r="J36" s="103" t="s">
        <v>55</v>
      </c>
      <c r="K36" s="103" t="s">
        <v>56</v>
      </c>
      <c r="L36" s="103" t="s">
        <v>57</v>
      </c>
      <c r="N36" s="116"/>
      <c r="O36" s="98" t="s">
        <v>55</v>
      </c>
      <c r="P36" s="98" t="s">
        <v>56</v>
      </c>
      <c r="Q36" s="98" t="s">
        <v>57</v>
      </c>
      <c r="R36" s="112"/>
      <c r="S36" s="101"/>
      <c r="T36" s="98" t="s">
        <v>56</v>
      </c>
      <c r="U36" s="98" t="s">
        <v>70</v>
      </c>
      <c r="V36" s="98" t="s">
        <v>71</v>
      </c>
      <c r="W36" s="116" t="s">
        <v>72</v>
      </c>
    </row>
    <row r="37" spans="1:23" ht="12.75" thickBot="1" x14ac:dyDescent="0.35">
      <c r="B37" s="98" t="s">
        <v>87</v>
      </c>
      <c r="C37" s="98">
        <v>0</v>
      </c>
      <c r="D37" s="99">
        <f>1-SUM(E37:F37)</f>
        <v>0.73397500000000004</v>
      </c>
      <c r="E37" s="99">
        <f>'작물 업그레이드 실제 데이터 확률'!G5</f>
        <v>0.21499999999999997</v>
      </c>
      <c r="F37" s="99">
        <f>(1-'작물 업그레이드 실제 데이터 확률'!G5)*'작물 업그레이드 실제 데이터 확률'!G14</f>
        <v>5.1025000000000001E-2</v>
      </c>
      <c r="H37" s="102" t="s">
        <v>60</v>
      </c>
      <c r="I37" s="134">
        <f>F40</f>
        <v>1</v>
      </c>
      <c r="J37" s="128">
        <f>C40</f>
        <v>0</v>
      </c>
      <c r="K37" s="129">
        <f>D40</f>
        <v>0</v>
      </c>
      <c r="L37" s="130">
        <f>E40</f>
        <v>0</v>
      </c>
      <c r="N37" s="98" t="s">
        <v>55</v>
      </c>
      <c r="O37" s="99">
        <f>1-J38</f>
        <v>1</v>
      </c>
      <c r="P37" s="99">
        <f>0-K38</f>
        <v>-0.73397500000000004</v>
      </c>
      <c r="Q37" s="99">
        <f>0-L38</f>
        <v>-0.21499999999999997</v>
      </c>
      <c r="R37" s="114"/>
      <c r="S37" s="98" t="s">
        <v>55</v>
      </c>
      <c r="T37" s="116">
        <f t="array" ref="T37:V39">MINVERSE(O37:Q39)</f>
        <v>1</v>
      </c>
      <c r="U37" s="116">
        <v>2.6653654108034508</v>
      </c>
      <c r="V37" s="116">
        <v>5.0919201089423503</v>
      </c>
      <c r="W37" s="116">
        <f>SUM(T37:V37)</f>
        <v>8.7572855197458015</v>
      </c>
    </row>
    <row r="38" spans="1:23" x14ac:dyDescent="0.3">
      <c r="B38" s="98" t="s">
        <v>88</v>
      </c>
      <c r="C38" s="98">
        <v>0</v>
      </c>
      <c r="D38" s="99">
        <f>1-SUM(E38:F38)</f>
        <v>0.72462500000000007</v>
      </c>
      <c r="E38" s="99">
        <f>'작물 업그레이드 실제 데이터 확률'!G23</f>
        <v>0.22499999999999998</v>
      </c>
      <c r="F38" s="99">
        <f>(1-'작물 업그레이드 실제 데이터 확률'!G23)*'작물 업그레이드 실제 데이터 확률'!G32</f>
        <v>5.0375000000000003E-2</v>
      </c>
      <c r="H38" s="102" t="s">
        <v>55</v>
      </c>
      <c r="I38" s="131">
        <f>F37</f>
        <v>5.1025000000000001E-2</v>
      </c>
      <c r="J38" s="104">
        <f>C37</f>
        <v>0</v>
      </c>
      <c r="K38" s="105">
        <f>D37</f>
        <v>0.73397500000000004</v>
      </c>
      <c r="L38" s="106">
        <f>E37</f>
        <v>0.21499999999999997</v>
      </c>
      <c r="N38" s="98" t="s">
        <v>56</v>
      </c>
      <c r="O38" s="99">
        <f>0-J39</f>
        <v>0</v>
      </c>
      <c r="P38" s="99">
        <f>1-K39</f>
        <v>0.27537499999999993</v>
      </c>
      <c r="Q38" s="99">
        <f>0-L39</f>
        <v>-0.22499999999999998</v>
      </c>
      <c r="R38" s="114"/>
      <c r="S38" s="98" t="s">
        <v>56</v>
      </c>
      <c r="T38" s="116">
        <v>0</v>
      </c>
      <c r="U38" s="116">
        <v>3.63141171130277</v>
      </c>
      <c r="V38" s="116">
        <v>5.1066727190195182</v>
      </c>
      <c r="W38" s="116">
        <f t="shared" ref="W38:W39" si="3">SUM(T38:V38)</f>
        <v>8.7380844303222887</v>
      </c>
    </row>
    <row r="39" spans="1:23" x14ac:dyDescent="0.3">
      <c r="B39" s="98" t="s">
        <v>85</v>
      </c>
      <c r="C39" s="98">
        <v>0</v>
      </c>
      <c r="D39" s="98">
        <v>0</v>
      </c>
      <c r="E39" s="154">
        <f>1-F39</f>
        <v>0.84</v>
      </c>
      <c r="F39" s="99">
        <f>'작물 업그레이드 실제 데이터 확률'!G41</f>
        <v>0.16000000000000003</v>
      </c>
      <c r="H39" s="102" t="s">
        <v>56</v>
      </c>
      <c r="I39" s="132">
        <f t="shared" ref="I39:I40" si="4">F38</f>
        <v>5.0375000000000003E-2</v>
      </c>
      <c r="J39" s="107">
        <f t="shared" ref="J39:L40" si="5">C38</f>
        <v>0</v>
      </c>
      <c r="K39" s="99">
        <f t="shared" si="5"/>
        <v>0.72462500000000007</v>
      </c>
      <c r="L39" s="108">
        <f t="shared" si="5"/>
        <v>0.22499999999999998</v>
      </c>
      <c r="N39" s="98" t="s">
        <v>57</v>
      </c>
      <c r="O39" s="99">
        <f>0-J40</f>
        <v>0</v>
      </c>
      <c r="P39" s="99">
        <f>0-K40</f>
        <v>0</v>
      </c>
      <c r="Q39" s="99">
        <f>1-L40</f>
        <v>0.16000000000000003</v>
      </c>
      <c r="R39" s="114"/>
      <c r="S39" s="98" t="s">
        <v>57</v>
      </c>
      <c r="T39" s="116">
        <v>0</v>
      </c>
      <c r="U39" s="116">
        <v>0</v>
      </c>
      <c r="V39" s="116">
        <v>6.2499999999999991</v>
      </c>
      <c r="W39" s="116">
        <f t="shared" si="3"/>
        <v>6.2499999999999991</v>
      </c>
    </row>
    <row r="40" spans="1:23" ht="12.75" thickBot="1" x14ac:dyDescent="0.35">
      <c r="B40" s="98" t="s">
        <v>86</v>
      </c>
      <c r="C40" s="98">
        <v>0</v>
      </c>
      <c r="D40" s="98">
        <v>0</v>
      </c>
      <c r="E40" s="101">
        <v>0</v>
      </c>
      <c r="F40" s="100">
        <v>1</v>
      </c>
      <c r="H40" s="102" t="s">
        <v>57</v>
      </c>
      <c r="I40" s="133">
        <f t="shared" si="4"/>
        <v>0.16000000000000003</v>
      </c>
      <c r="J40" s="109">
        <f t="shared" si="5"/>
        <v>0</v>
      </c>
      <c r="K40" s="110">
        <f t="shared" si="5"/>
        <v>0</v>
      </c>
      <c r="L40" s="111">
        <f t="shared" si="5"/>
        <v>0.84</v>
      </c>
      <c r="N40" s="112"/>
      <c r="O40" s="113"/>
      <c r="P40" s="114"/>
      <c r="Q40" s="114"/>
      <c r="R40" s="114"/>
    </row>
    <row r="42" spans="1:23" x14ac:dyDescent="0.3">
      <c r="R42" s="97"/>
    </row>
    <row r="43" spans="1:23" x14ac:dyDescent="0.3">
      <c r="A43" s="139" t="s">
        <v>82</v>
      </c>
      <c r="B43" s="140"/>
      <c r="C43" s="139"/>
      <c r="D43" s="139"/>
      <c r="E43" s="139"/>
      <c r="F43" s="139"/>
      <c r="G43" s="139"/>
      <c r="H43" s="140"/>
      <c r="I43" s="139"/>
      <c r="J43" s="139"/>
      <c r="K43" s="139"/>
      <c r="L43" s="139"/>
      <c r="M43" s="139"/>
      <c r="N43" s="139"/>
      <c r="O43" s="139"/>
      <c r="P43" s="139"/>
      <c r="Q43" s="139"/>
      <c r="R43" s="141"/>
      <c r="S43" s="140"/>
      <c r="T43" s="139"/>
      <c r="U43" s="139"/>
      <c r="V43" s="139"/>
      <c r="W43" s="139"/>
    </row>
    <row r="45" spans="1:23" ht="12.75" thickBot="1" x14ac:dyDescent="0.35">
      <c r="B45" s="98"/>
      <c r="C45" s="98" t="s">
        <v>55</v>
      </c>
      <c r="D45" s="98" t="s">
        <v>56</v>
      </c>
      <c r="E45" s="98" t="s">
        <v>57</v>
      </c>
      <c r="F45" s="98" t="s">
        <v>58</v>
      </c>
      <c r="H45" s="98"/>
      <c r="I45" s="103" t="s">
        <v>60</v>
      </c>
      <c r="J45" s="103" t="s">
        <v>55</v>
      </c>
      <c r="K45" s="103" t="s">
        <v>56</v>
      </c>
      <c r="L45" s="103" t="s">
        <v>57</v>
      </c>
      <c r="N45" s="116"/>
      <c r="O45" s="98" t="s">
        <v>55</v>
      </c>
      <c r="P45" s="98" t="s">
        <v>56</v>
      </c>
      <c r="Q45" s="98" t="s">
        <v>57</v>
      </c>
      <c r="R45" s="112"/>
      <c r="S45" s="101"/>
      <c r="T45" s="98" t="s">
        <v>56</v>
      </c>
      <c r="U45" s="98" t="s">
        <v>70</v>
      </c>
      <c r="V45" s="98" t="s">
        <v>71</v>
      </c>
      <c r="W45" s="116" t="s">
        <v>72</v>
      </c>
    </row>
    <row r="46" spans="1:23" ht="12.75" thickBot="1" x14ac:dyDescent="0.35">
      <c r="B46" s="98" t="s">
        <v>55</v>
      </c>
      <c r="C46" s="98">
        <v>0</v>
      </c>
      <c r="D46" s="99">
        <f>1-SUM(E46:F46)</f>
        <v>0.78907499999999997</v>
      </c>
      <c r="E46" s="99">
        <f>'작물 업그레이드 실제 데이터 확률'!G6</f>
        <v>0.16500000000000004</v>
      </c>
      <c r="F46" s="99">
        <f>(1-'작물 업그레이드 실제 데이터 확률'!G6)*'작물 업그레이드 실제 데이터 확률'!G15</f>
        <v>4.5925000000000001E-2</v>
      </c>
      <c r="H46" s="102" t="s">
        <v>60</v>
      </c>
      <c r="I46" s="134">
        <f>F49</f>
        <v>1</v>
      </c>
      <c r="J46" s="128">
        <f>C49</f>
        <v>0</v>
      </c>
      <c r="K46" s="129">
        <f>D49</f>
        <v>0</v>
      </c>
      <c r="L46" s="130">
        <f>E49</f>
        <v>0</v>
      </c>
      <c r="N46" s="98" t="s">
        <v>55</v>
      </c>
      <c r="O46" s="99">
        <f>1-J47</f>
        <v>1</v>
      </c>
      <c r="P46" s="99">
        <f>0-K47</f>
        <v>-0.78907499999999997</v>
      </c>
      <c r="Q46" s="99">
        <f>0-L47</f>
        <v>-0.16500000000000004</v>
      </c>
      <c r="R46" s="114"/>
      <c r="S46" s="98" t="s">
        <v>55</v>
      </c>
      <c r="T46" s="116">
        <f t="array" ref="T46:V48">MINVERSE(O46:Q48)</f>
        <v>1</v>
      </c>
      <c r="U46" s="116">
        <v>3.5806012478729441</v>
      </c>
      <c r="V46" s="116">
        <v>6.0892709105981933</v>
      </c>
      <c r="W46" s="116">
        <f>SUM(T46:V46)</f>
        <v>10.669872158471136</v>
      </c>
    </row>
    <row r="47" spans="1:23" x14ac:dyDescent="0.3">
      <c r="B47" s="98" t="s">
        <v>56</v>
      </c>
      <c r="C47" s="98">
        <v>0</v>
      </c>
      <c r="D47" s="99">
        <f>1-SUM(E47:F47)</f>
        <v>0.77962500000000001</v>
      </c>
      <c r="E47" s="99">
        <f>'작물 업그레이드 실제 데이터 확률'!G24</f>
        <v>0.17499999999999999</v>
      </c>
      <c r="F47" s="99">
        <f>(1-'작물 업그레이드 실제 데이터 확률'!G24)*'작물 업그레이드 실제 데이터 확률'!G33</f>
        <v>4.5374999999999999E-2</v>
      </c>
      <c r="H47" s="102" t="s">
        <v>55</v>
      </c>
      <c r="I47" s="131">
        <f>F46</f>
        <v>4.5925000000000001E-2</v>
      </c>
      <c r="J47" s="104">
        <f>C46</f>
        <v>0</v>
      </c>
      <c r="K47" s="105">
        <f>D46</f>
        <v>0.78907499999999997</v>
      </c>
      <c r="L47" s="106">
        <f>E46</f>
        <v>0.16500000000000004</v>
      </c>
      <c r="N47" s="98" t="s">
        <v>56</v>
      </c>
      <c r="O47" s="99">
        <f>0-J48</f>
        <v>0</v>
      </c>
      <c r="P47" s="99">
        <f>1-K48</f>
        <v>0.22037499999999999</v>
      </c>
      <c r="Q47" s="99">
        <f>0-L48</f>
        <v>-0.17499999999999999</v>
      </c>
      <c r="R47" s="114"/>
      <c r="S47" s="98" t="s">
        <v>56</v>
      </c>
      <c r="T47" s="116">
        <v>0</v>
      </c>
      <c r="U47" s="116">
        <v>4.5377197958026096</v>
      </c>
      <c r="V47" s="116">
        <v>6.108468955888128</v>
      </c>
      <c r="W47" s="116">
        <f t="shared" ref="W47:W48" si="6">SUM(T47:V47)</f>
        <v>10.646188751690737</v>
      </c>
    </row>
    <row r="48" spans="1:23" x14ac:dyDescent="0.3">
      <c r="B48" s="98" t="s">
        <v>57</v>
      </c>
      <c r="C48" s="98">
        <v>0</v>
      </c>
      <c r="D48" s="98">
        <v>0</v>
      </c>
      <c r="E48" s="154">
        <f>1-F48</f>
        <v>0.87</v>
      </c>
      <c r="F48" s="99">
        <f>'작물 업그레이드 실제 데이터 확률'!G42</f>
        <v>0.13</v>
      </c>
      <c r="H48" s="102" t="s">
        <v>56</v>
      </c>
      <c r="I48" s="132">
        <f t="shared" ref="I48:I49" si="7">F47</f>
        <v>4.5374999999999999E-2</v>
      </c>
      <c r="J48" s="107">
        <f t="shared" ref="J48:L49" si="8">C47</f>
        <v>0</v>
      </c>
      <c r="K48" s="99">
        <f t="shared" si="8"/>
        <v>0.77962500000000001</v>
      </c>
      <c r="L48" s="108">
        <f t="shared" si="8"/>
        <v>0.17499999999999999</v>
      </c>
      <c r="N48" s="98" t="s">
        <v>57</v>
      </c>
      <c r="O48" s="99">
        <f>0-J49</f>
        <v>0</v>
      </c>
      <c r="P48" s="99">
        <f>0-K49</f>
        <v>0</v>
      </c>
      <c r="Q48" s="99">
        <f>1-L49</f>
        <v>0.13</v>
      </c>
      <c r="R48" s="114"/>
      <c r="S48" s="98" t="s">
        <v>57</v>
      </c>
      <c r="T48" s="116">
        <v>0</v>
      </c>
      <c r="U48" s="116">
        <v>0</v>
      </c>
      <c r="V48" s="116">
        <v>7.6923076923076916</v>
      </c>
      <c r="W48" s="116">
        <f t="shared" si="6"/>
        <v>7.6923076923076916</v>
      </c>
    </row>
    <row r="49" spans="1:23" ht="12.75" thickBot="1" x14ac:dyDescent="0.35">
      <c r="B49" s="98" t="s">
        <v>58</v>
      </c>
      <c r="C49" s="98">
        <v>0</v>
      </c>
      <c r="D49" s="98">
        <v>0</v>
      </c>
      <c r="E49" s="101">
        <v>0</v>
      </c>
      <c r="F49" s="100">
        <v>1</v>
      </c>
      <c r="H49" s="102" t="s">
        <v>57</v>
      </c>
      <c r="I49" s="133">
        <f t="shared" si="7"/>
        <v>0.13</v>
      </c>
      <c r="J49" s="109">
        <f t="shared" si="8"/>
        <v>0</v>
      </c>
      <c r="K49" s="110">
        <f t="shared" si="8"/>
        <v>0</v>
      </c>
      <c r="L49" s="111">
        <f t="shared" si="8"/>
        <v>0.87</v>
      </c>
      <c r="N49" s="112"/>
      <c r="O49" s="113"/>
      <c r="P49" s="114"/>
      <c r="Q49" s="114"/>
      <c r="R49" s="114"/>
    </row>
    <row r="52" spans="1:23" x14ac:dyDescent="0.3">
      <c r="A52" s="139" t="s">
        <v>83</v>
      </c>
      <c r="B52" s="140"/>
      <c r="C52" s="139"/>
      <c r="D52" s="139"/>
      <c r="E52" s="139"/>
      <c r="F52" s="139"/>
      <c r="G52" s="139"/>
      <c r="H52" s="140"/>
      <c r="I52" s="139"/>
      <c r="J52" s="139"/>
      <c r="K52" s="139"/>
      <c r="L52" s="139"/>
      <c r="M52" s="139"/>
      <c r="N52" s="139"/>
      <c r="O52" s="139"/>
      <c r="P52" s="139"/>
      <c r="Q52" s="139"/>
      <c r="R52" s="141"/>
      <c r="S52" s="140"/>
      <c r="T52" s="139"/>
      <c r="U52" s="139"/>
      <c r="V52" s="139"/>
      <c r="W52" s="139"/>
    </row>
    <row r="54" spans="1:23" ht="12.75" thickBot="1" x14ac:dyDescent="0.35">
      <c r="B54" s="98"/>
      <c r="C54" s="98" t="s">
        <v>89</v>
      </c>
      <c r="D54" s="98" t="s">
        <v>90</v>
      </c>
      <c r="E54" s="98" t="s">
        <v>85</v>
      </c>
      <c r="F54" s="98" t="s">
        <v>86</v>
      </c>
      <c r="H54" s="98"/>
      <c r="I54" s="103" t="s">
        <v>60</v>
      </c>
      <c r="J54" s="103" t="s">
        <v>55</v>
      </c>
      <c r="K54" s="103" t="s">
        <v>56</v>
      </c>
      <c r="L54" s="103" t="s">
        <v>57</v>
      </c>
      <c r="N54" s="116"/>
      <c r="O54" s="98" t="s">
        <v>55</v>
      </c>
      <c r="P54" s="98" t="s">
        <v>56</v>
      </c>
      <c r="Q54" s="98" t="s">
        <v>57</v>
      </c>
      <c r="R54" s="112"/>
      <c r="S54" s="101"/>
      <c r="T54" s="98" t="s">
        <v>56</v>
      </c>
      <c r="U54" s="98" t="s">
        <v>70</v>
      </c>
      <c r="V54" s="98" t="s">
        <v>71</v>
      </c>
      <c r="W54" s="116" t="s">
        <v>72</v>
      </c>
    </row>
    <row r="55" spans="1:23" ht="12.75" thickBot="1" x14ac:dyDescent="0.35">
      <c r="B55" s="98" t="s">
        <v>55</v>
      </c>
      <c r="C55" s="98">
        <v>0</v>
      </c>
      <c r="D55" s="99">
        <f>1-SUM(E55:F55)</f>
        <v>0.82174999999999998</v>
      </c>
      <c r="E55" s="99">
        <f>'작물 업그레이드 실제 데이터 확률'!G7</f>
        <v>0.13500000000000001</v>
      </c>
      <c r="F55" s="99">
        <f>(1-'작물 업그레이드 실제 데이터 확률'!G7)*'작물 업그레이드 실제 데이터 확률'!G16</f>
        <v>4.3250000000000004E-2</v>
      </c>
      <c r="H55" s="102" t="s">
        <v>60</v>
      </c>
      <c r="I55" s="134">
        <f>F58</f>
        <v>1</v>
      </c>
      <c r="J55" s="128">
        <f>C58</f>
        <v>0</v>
      </c>
      <c r="K55" s="129">
        <f>D58</f>
        <v>0</v>
      </c>
      <c r="L55" s="130">
        <f>E58</f>
        <v>0</v>
      </c>
      <c r="N55" s="98" t="s">
        <v>55</v>
      </c>
      <c r="O55" s="99">
        <f>1-J56</f>
        <v>1</v>
      </c>
      <c r="P55" s="99">
        <f>0-K56</f>
        <v>-0.82174999999999998</v>
      </c>
      <c r="Q55" s="99">
        <f>0-L56</f>
        <v>-0.13500000000000001</v>
      </c>
      <c r="R55" s="114"/>
      <c r="S55" s="98" t="s">
        <v>55</v>
      </c>
      <c r="T55" s="116">
        <f t="array" ref="T55:V57">MINVERSE(O55:Q57)</f>
        <v>1</v>
      </c>
      <c r="U55" s="116">
        <v>4.3768308921438059</v>
      </c>
      <c r="V55" s="116">
        <v>6.9967316305532012</v>
      </c>
      <c r="W55" s="116">
        <f>SUM(T55:V55)</f>
        <v>12.373562522697007</v>
      </c>
    </row>
    <row r="56" spans="1:23" x14ac:dyDescent="0.3">
      <c r="B56" s="98" t="s">
        <v>56</v>
      </c>
      <c r="C56" s="98">
        <v>0</v>
      </c>
      <c r="D56" s="99">
        <f>1-SUM(E56:F56)</f>
        <v>0.81224999999999992</v>
      </c>
      <c r="E56" s="99">
        <f>'작물 업그레이드 실제 데이터 확률'!G25</f>
        <v>0.14500000000000002</v>
      </c>
      <c r="F56" s="99">
        <f>(1-'작물 업그레이드 실제 데이터 확률'!G25)*'작물 업그레이드 실제 데이터 확률'!G34</f>
        <v>4.2750000000000003E-2</v>
      </c>
      <c r="H56" s="102" t="s">
        <v>55</v>
      </c>
      <c r="I56" s="131">
        <f>F55</f>
        <v>4.3250000000000004E-2</v>
      </c>
      <c r="J56" s="104">
        <f>C55</f>
        <v>0</v>
      </c>
      <c r="K56" s="105">
        <f>D55</f>
        <v>0.82174999999999998</v>
      </c>
      <c r="L56" s="106">
        <f>E55</f>
        <v>0.13500000000000001</v>
      </c>
      <c r="N56" s="98" t="s">
        <v>56</v>
      </c>
      <c r="O56" s="99">
        <f>0-J57</f>
        <v>0</v>
      </c>
      <c r="P56" s="99">
        <f>1-K57</f>
        <v>0.18775000000000008</v>
      </c>
      <c r="Q56" s="99">
        <f>0-L57</f>
        <v>-0.14500000000000002</v>
      </c>
      <c r="R56" s="114"/>
      <c r="S56" s="98" t="s">
        <v>56</v>
      </c>
      <c r="T56" s="116">
        <v>0</v>
      </c>
      <c r="U56" s="116">
        <v>5.3262316910785596</v>
      </c>
      <c r="V56" s="116">
        <v>7.0209417746035578</v>
      </c>
      <c r="W56" s="116">
        <f t="shared" ref="W56:W57" si="9">SUM(T56:V56)</f>
        <v>12.347173465682118</v>
      </c>
    </row>
    <row r="57" spans="1:23" x14ac:dyDescent="0.3">
      <c r="B57" s="98" t="s">
        <v>57</v>
      </c>
      <c r="C57" s="98">
        <v>0</v>
      </c>
      <c r="D57" s="98">
        <v>0</v>
      </c>
      <c r="E57" s="154">
        <f>1-F57</f>
        <v>0.89</v>
      </c>
      <c r="F57" s="99">
        <f>'작물 업그레이드 실제 데이터 확률'!G43</f>
        <v>0.11</v>
      </c>
      <c r="H57" s="102" t="s">
        <v>56</v>
      </c>
      <c r="I57" s="132">
        <f t="shared" ref="I57:I58" si="10">F56</f>
        <v>4.2750000000000003E-2</v>
      </c>
      <c r="J57" s="107">
        <f t="shared" ref="J57:L58" si="11">C56</f>
        <v>0</v>
      </c>
      <c r="K57" s="99">
        <f t="shared" si="11"/>
        <v>0.81224999999999992</v>
      </c>
      <c r="L57" s="108">
        <f t="shared" si="11"/>
        <v>0.14500000000000002</v>
      </c>
      <c r="N57" s="98" t="s">
        <v>57</v>
      </c>
      <c r="O57" s="99">
        <f>0-J58</f>
        <v>0</v>
      </c>
      <c r="P57" s="99">
        <f>0-K58</f>
        <v>0</v>
      </c>
      <c r="Q57" s="99">
        <f>1-L58</f>
        <v>0.10999999999999999</v>
      </c>
      <c r="R57" s="114"/>
      <c r="S57" s="98" t="s">
        <v>57</v>
      </c>
      <c r="T57" s="116">
        <v>0</v>
      </c>
      <c r="U57" s="116">
        <v>0</v>
      </c>
      <c r="V57" s="116">
        <v>9.0909090909090917</v>
      </c>
      <c r="W57" s="116">
        <f t="shared" si="9"/>
        <v>9.0909090909090917</v>
      </c>
    </row>
    <row r="58" spans="1:23" ht="12.75" thickBot="1" x14ac:dyDescent="0.35">
      <c r="B58" s="98" t="s">
        <v>58</v>
      </c>
      <c r="C58" s="98">
        <v>0</v>
      </c>
      <c r="D58" s="98">
        <v>0</v>
      </c>
      <c r="E58" s="101">
        <v>0</v>
      </c>
      <c r="F58" s="100">
        <v>1</v>
      </c>
      <c r="H58" s="102" t="s">
        <v>57</v>
      </c>
      <c r="I58" s="133">
        <f t="shared" si="10"/>
        <v>0.11</v>
      </c>
      <c r="J58" s="109">
        <f t="shared" si="11"/>
        <v>0</v>
      </c>
      <c r="K58" s="110">
        <f t="shared" si="11"/>
        <v>0</v>
      </c>
      <c r="L58" s="111">
        <f t="shared" si="11"/>
        <v>0.89</v>
      </c>
      <c r="N58" s="112"/>
      <c r="O58" s="113"/>
      <c r="P58" s="114"/>
      <c r="Q58" s="114"/>
      <c r="R58" s="114"/>
    </row>
    <row r="61" spans="1:23" x14ac:dyDescent="0.3">
      <c r="A61" s="139" t="s">
        <v>84</v>
      </c>
      <c r="B61" s="140"/>
      <c r="C61" s="139"/>
      <c r="D61" s="139"/>
      <c r="E61" s="139"/>
      <c r="F61" s="139"/>
      <c r="G61" s="139"/>
      <c r="H61" s="140"/>
      <c r="I61" s="139"/>
      <c r="J61" s="139"/>
      <c r="K61" s="139"/>
      <c r="L61" s="139"/>
      <c r="M61" s="139"/>
      <c r="N61" s="139"/>
      <c r="O61" s="139"/>
      <c r="P61" s="139"/>
      <c r="Q61" s="139"/>
      <c r="R61" s="141"/>
      <c r="S61" s="140"/>
      <c r="T61" s="139"/>
      <c r="U61" s="139"/>
      <c r="V61" s="139"/>
      <c r="W61" s="139"/>
    </row>
    <row r="63" spans="1:23" ht="12.75" thickBot="1" x14ac:dyDescent="0.35">
      <c r="B63" s="98"/>
      <c r="C63" s="98" t="s">
        <v>55</v>
      </c>
      <c r="D63" s="98" t="s">
        <v>56</v>
      </c>
      <c r="E63" s="98" t="s">
        <v>85</v>
      </c>
      <c r="F63" s="98" t="s">
        <v>86</v>
      </c>
      <c r="H63" s="98"/>
      <c r="I63" s="103" t="s">
        <v>60</v>
      </c>
      <c r="J63" s="103" t="s">
        <v>55</v>
      </c>
      <c r="K63" s="103" t="s">
        <v>56</v>
      </c>
      <c r="L63" s="103" t="s">
        <v>57</v>
      </c>
      <c r="N63" s="116"/>
      <c r="O63" s="98" t="s">
        <v>55</v>
      </c>
      <c r="P63" s="98" t="s">
        <v>56</v>
      </c>
      <c r="Q63" s="98" t="s">
        <v>57</v>
      </c>
      <c r="R63" s="112"/>
      <c r="S63" s="101"/>
      <c r="T63" s="98" t="s">
        <v>56</v>
      </c>
      <c r="U63" s="98" t="s">
        <v>70</v>
      </c>
      <c r="V63" s="98" t="s">
        <v>71</v>
      </c>
      <c r="W63" s="116" t="s">
        <v>72</v>
      </c>
    </row>
    <row r="64" spans="1:23" ht="12.75" thickBot="1" x14ac:dyDescent="0.35">
      <c r="B64" s="98" t="s">
        <v>55</v>
      </c>
      <c r="C64" s="98">
        <v>0</v>
      </c>
      <c r="D64" s="99">
        <f>1-SUM(E64:F64)</f>
        <v>0.79428999999999994</v>
      </c>
      <c r="E64" s="99">
        <f>'작물 업그레이드 실제 데이터 확률'!G6</f>
        <v>0.16500000000000004</v>
      </c>
      <c r="F64" s="99">
        <f>(1-'작물 업그레이드 실제 데이터 확률'!G8)*'작물 업그레이드 실제 데이터 확률'!G17</f>
        <v>4.0710000000000003E-2</v>
      </c>
      <c r="H64" s="102" t="s">
        <v>60</v>
      </c>
      <c r="I64" s="134">
        <f>F67</f>
        <v>1</v>
      </c>
      <c r="J64" s="128">
        <f>C67</f>
        <v>0</v>
      </c>
      <c r="K64" s="129">
        <f>D67</f>
        <v>0</v>
      </c>
      <c r="L64" s="130">
        <f>E67</f>
        <v>0</v>
      </c>
      <c r="N64" s="98" t="s">
        <v>55</v>
      </c>
      <c r="O64" s="99">
        <f>1-J65</f>
        <v>1</v>
      </c>
      <c r="P64" s="99">
        <f>0-K65</f>
        <v>-0.79428999999999994</v>
      </c>
      <c r="Q64" s="99">
        <f>0-L65</f>
        <v>-0.16500000000000004</v>
      </c>
      <c r="R64" s="114"/>
      <c r="S64" s="98" t="s">
        <v>55</v>
      </c>
      <c r="T64" s="116">
        <f t="array" ref="T64:V66">MINVERSE(O64:Q66)</f>
        <v>1</v>
      </c>
      <c r="U64" s="116">
        <v>4.8065960665658087</v>
      </c>
      <c r="V64" s="116">
        <v>8.509161203563627</v>
      </c>
      <c r="W64" s="116">
        <f>SUM(T64:V64)</f>
        <v>14.315757270129435</v>
      </c>
    </row>
    <row r="65" spans="2:23" x14ac:dyDescent="0.3">
      <c r="B65" s="98" t="s">
        <v>56</v>
      </c>
      <c r="C65" s="98">
        <v>0</v>
      </c>
      <c r="D65" s="99">
        <f>1-SUM(E65:F65)</f>
        <v>0.83474999999999999</v>
      </c>
      <c r="E65" s="99">
        <f>'작물 업그레이드 실제 데이터 확률'!G26</f>
        <v>0.125</v>
      </c>
      <c r="F65" s="99">
        <f>(1-'작물 업그레이드 실제 데이터 확률'!G26)*'작물 업그레이드 실제 데이터 확률'!G35</f>
        <v>4.0250000000000008E-2</v>
      </c>
      <c r="H65" s="102" t="s">
        <v>55</v>
      </c>
      <c r="I65" s="131">
        <f>F64</f>
        <v>4.0710000000000003E-2</v>
      </c>
      <c r="J65" s="104">
        <f>C64</f>
        <v>0</v>
      </c>
      <c r="K65" s="105">
        <f>D64</f>
        <v>0.79428999999999994</v>
      </c>
      <c r="L65" s="106">
        <f>E64</f>
        <v>0.16500000000000004</v>
      </c>
      <c r="N65" s="98" t="s">
        <v>56</v>
      </c>
      <c r="O65" s="99">
        <f>0-J66</f>
        <v>0</v>
      </c>
      <c r="P65" s="99">
        <f>1-K66</f>
        <v>0.16525000000000001</v>
      </c>
      <c r="Q65" s="99">
        <f>0-L66</f>
        <v>-0.125</v>
      </c>
      <c r="R65" s="114"/>
      <c r="S65" s="98" t="s">
        <v>56</v>
      </c>
      <c r="T65" s="116">
        <v>0</v>
      </c>
      <c r="U65" s="116">
        <v>6.0514372163388801</v>
      </c>
      <c r="V65" s="116">
        <v>8.4047739115817812</v>
      </c>
      <c r="W65" s="116">
        <f t="shared" ref="W65:W66" si="12">SUM(T65:V65)</f>
        <v>14.45621112792066</v>
      </c>
    </row>
    <row r="66" spans="2:23" x14ac:dyDescent="0.3">
      <c r="B66" s="98" t="s">
        <v>85</v>
      </c>
      <c r="C66" s="98">
        <v>0</v>
      </c>
      <c r="D66" s="98">
        <v>0</v>
      </c>
      <c r="E66" s="154">
        <f>1-F66</f>
        <v>0.91</v>
      </c>
      <c r="F66" s="99">
        <f>'작물 업그레이드 실제 데이터 확률'!G44</f>
        <v>9.0000000000000011E-2</v>
      </c>
      <c r="H66" s="102" t="s">
        <v>56</v>
      </c>
      <c r="I66" s="132">
        <f t="shared" ref="I66:I67" si="13">F65</f>
        <v>4.0250000000000008E-2</v>
      </c>
      <c r="J66" s="107">
        <f t="shared" ref="J66:L67" si="14">C65</f>
        <v>0</v>
      </c>
      <c r="K66" s="99">
        <f t="shared" si="14"/>
        <v>0.83474999999999999</v>
      </c>
      <c r="L66" s="108">
        <f t="shared" si="14"/>
        <v>0.125</v>
      </c>
      <c r="N66" s="98" t="s">
        <v>57</v>
      </c>
      <c r="O66" s="99">
        <f>0-J67</f>
        <v>0</v>
      </c>
      <c r="P66" s="99">
        <f>0-K67</f>
        <v>0</v>
      </c>
      <c r="Q66" s="99">
        <f>1-L67</f>
        <v>8.9999999999999969E-2</v>
      </c>
      <c r="R66" s="114"/>
      <c r="S66" s="98" t="s">
        <v>57</v>
      </c>
      <c r="T66" s="116">
        <v>0</v>
      </c>
      <c r="U66" s="116">
        <v>0</v>
      </c>
      <c r="V66" s="116">
        <v>11.111111111111114</v>
      </c>
      <c r="W66" s="116">
        <f t="shared" si="12"/>
        <v>11.111111111111114</v>
      </c>
    </row>
    <row r="67" spans="2:23" ht="12.75" thickBot="1" x14ac:dyDescent="0.35">
      <c r="B67" s="98" t="s">
        <v>86</v>
      </c>
      <c r="C67" s="98">
        <v>0</v>
      </c>
      <c r="D67" s="98">
        <v>0</v>
      </c>
      <c r="E67" s="101">
        <v>0</v>
      </c>
      <c r="F67" s="100">
        <v>1</v>
      </c>
      <c r="H67" s="102" t="s">
        <v>57</v>
      </c>
      <c r="I67" s="133">
        <f t="shared" si="13"/>
        <v>9.0000000000000011E-2</v>
      </c>
      <c r="J67" s="109">
        <f t="shared" si="14"/>
        <v>0</v>
      </c>
      <c r="K67" s="110">
        <f t="shared" si="14"/>
        <v>0</v>
      </c>
      <c r="L67" s="111">
        <f t="shared" si="14"/>
        <v>0.91</v>
      </c>
      <c r="N67" s="112"/>
      <c r="O67" s="113"/>
      <c r="P67" s="114"/>
      <c r="Q67" s="114"/>
      <c r="R67" s="114"/>
    </row>
  </sheetData>
  <mergeCells count="4">
    <mergeCell ref="S2:W2"/>
    <mergeCell ref="N2:Q2"/>
    <mergeCell ref="H2:L2"/>
    <mergeCell ref="B2:F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7"/>
  <sheetViews>
    <sheetView workbookViewId="0">
      <selection activeCell="M22" sqref="M22"/>
    </sheetView>
  </sheetViews>
  <sheetFormatPr defaultRowHeight="12" x14ac:dyDescent="0.3"/>
  <cols>
    <col min="1" max="1" width="2.625" style="1" customWidth="1"/>
    <col min="2" max="2" width="12.75" style="1" bestFit="1" customWidth="1"/>
    <col min="3" max="3" width="7.5" style="65" bestFit="1" customWidth="1"/>
    <col min="4" max="8" width="6.625" style="65" bestFit="1" customWidth="1"/>
    <col min="9" max="10" width="7.625" style="65" bestFit="1" customWidth="1"/>
    <col min="11" max="11" width="8.5" style="65" bestFit="1" customWidth="1"/>
    <col min="12" max="12" width="7.625" style="65" bestFit="1" customWidth="1"/>
    <col min="13" max="13" width="6" style="65" bestFit="1" customWidth="1"/>
    <col min="14" max="14" width="6.625" style="65" bestFit="1" customWidth="1"/>
    <col min="15" max="15" width="6.75" style="65" bestFit="1" customWidth="1"/>
    <col min="16" max="17" width="6" style="65" bestFit="1" customWidth="1"/>
    <col min="18" max="19" width="7.5" style="65" bestFit="1" customWidth="1"/>
    <col min="20" max="23" width="6" style="65" bestFit="1" customWidth="1"/>
    <col min="24" max="24" width="6.625" style="65" bestFit="1" customWidth="1"/>
    <col min="25" max="26" width="5.875" style="1" bestFit="1" customWidth="1"/>
    <col min="27" max="27" width="6.75" style="1" bestFit="1" customWidth="1"/>
    <col min="28" max="28" width="9.5" style="1" bestFit="1" customWidth="1"/>
    <col min="29" max="16384" width="9" style="1"/>
  </cols>
  <sheetData>
    <row r="1" spans="2:30" x14ac:dyDescent="0.3">
      <c r="K1" s="66"/>
      <c r="L1" s="66"/>
      <c r="M1" s="66"/>
      <c r="N1" s="66"/>
      <c r="O1" s="66"/>
      <c r="AB1" s="1" t="s">
        <v>34</v>
      </c>
    </row>
    <row r="2" spans="2:30" x14ac:dyDescent="0.3">
      <c r="B2" s="1" t="s">
        <v>0</v>
      </c>
      <c r="C2" s="67" t="s">
        <v>32</v>
      </c>
      <c r="D2" s="65">
        <f>D4*D5 *D7</f>
        <v>0</v>
      </c>
      <c r="E2" s="65">
        <f t="shared" ref="E2:X2" si="0">E4*E5 *E7</f>
        <v>0</v>
      </c>
      <c r="F2" s="65">
        <f t="shared" si="0"/>
        <v>0</v>
      </c>
      <c r="G2" s="65">
        <f t="shared" si="0"/>
        <v>0</v>
      </c>
      <c r="H2" s="65">
        <f t="shared" si="0"/>
        <v>0</v>
      </c>
      <c r="I2" s="65">
        <f t="shared" si="0"/>
        <v>0.26833980871577212</v>
      </c>
      <c r="J2" s="65">
        <f t="shared" si="0"/>
        <v>0.20125485653682909</v>
      </c>
      <c r="K2" s="65">
        <f t="shared" si="0"/>
        <v>5.366796174315442E-2</v>
      </c>
      <c r="L2" s="65">
        <f t="shared" si="0"/>
        <v>6.708495217894303E-2</v>
      </c>
      <c r="M2" s="65">
        <f t="shared" si="0"/>
        <v>6.9417795774837671E-2</v>
      </c>
      <c r="N2" s="65">
        <f t="shared" si="0"/>
        <v>0.10412669366225651</v>
      </c>
      <c r="O2" s="65">
        <f t="shared" si="0"/>
        <v>0</v>
      </c>
      <c r="P2" s="65">
        <f t="shared" si="0"/>
        <v>5.7848163145698066E-2</v>
      </c>
      <c r="Q2" s="65">
        <f t="shared" si="0"/>
        <v>0.15000000000000002</v>
      </c>
      <c r="R2" s="65">
        <f t="shared" si="0"/>
        <v>0.2</v>
      </c>
      <c r="S2" s="65">
        <f t="shared" si="0"/>
        <v>0</v>
      </c>
      <c r="T2" s="65">
        <f t="shared" si="0"/>
        <v>0</v>
      </c>
      <c r="U2" s="65">
        <f t="shared" si="0"/>
        <v>0</v>
      </c>
      <c r="V2" s="65">
        <f t="shared" si="0"/>
        <v>0</v>
      </c>
      <c r="W2" s="65">
        <f t="shared" si="0"/>
        <v>0</v>
      </c>
      <c r="X2" s="65">
        <f t="shared" si="0"/>
        <v>0.3</v>
      </c>
      <c r="Y2" s="63"/>
      <c r="Z2" s="63"/>
      <c r="AB2" s="1">
        <f>SUM(I2:X2)</f>
        <v>1.471740231757491</v>
      </c>
      <c r="AC2" s="1">
        <f>AD2-AB2</f>
        <v>0.16298519061802375</v>
      </c>
      <c r="AD2" s="1">
        <f>J40</f>
        <v>1.6347254223755148</v>
      </c>
    </row>
    <row r="3" spans="2:30" x14ac:dyDescent="0.3">
      <c r="C3" s="65" t="s">
        <v>35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30</v>
      </c>
      <c r="I3" s="68" t="s">
        <v>8</v>
      </c>
      <c r="J3" s="68" t="s">
        <v>8</v>
      </c>
      <c r="K3" s="68" t="s">
        <v>8</v>
      </c>
      <c r="L3" s="68" t="s">
        <v>8</v>
      </c>
      <c r="M3" s="73" t="s">
        <v>1</v>
      </c>
      <c r="N3" s="73" t="s">
        <v>1</v>
      </c>
      <c r="O3" s="73" t="s">
        <v>1</v>
      </c>
      <c r="P3" s="73" t="s">
        <v>1</v>
      </c>
      <c r="Q3" s="68" t="s">
        <v>2</v>
      </c>
      <c r="R3" s="68" t="s">
        <v>2</v>
      </c>
      <c r="S3" s="68" t="s">
        <v>2</v>
      </c>
      <c r="T3" s="68" t="s">
        <v>2</v>
      </c>
      <c r="U3" s="68" t="s">
        <v>2</v>
      </c>
      <c r="V3" s="68" t="s">
        <v>2</v>
      </c>
      <c r="W3" s="65" t="s">
        <v>2</v>
      </c>
      <c r="X3" s="65" t="s">
        <v>2</v>
      </c>
      <c r="Y3" s="64"/>
      <c r="Z3" s="64"/>
      <c r="AA3" s="64"/>
      <c r="AB3" s="2"/>
      <c r="AC3" s="2"/>
      <c r="AD3" s="2"/>
    </row>
    <row r="4" spans="2:30" x14ac:dyDescent="0.3">
      <c r="C4" s="65" t="s">
        <v>31</v>
      </c>
      <c r="D4" s="69">
        <v>0</v>
      </c>
      <c r="E4" s="69">
        <v>0</v>
      </c>
      <c r="F4" s="69">
        <v>0</v>
      </c>
      <c r="G4" s="69">
        <v>0</v>
      </c>
      <c r="H4" s="70">
        <v>0</v>
      </c>
      <c r="I4" s="68">
        <v>2</v>
      </c>
      <c r="J4" s="68">
        <v>3</v>
      </c>
      <c r="K4" s="68">
        <v>4</v>
      </c>
      <c r="L4" s="68">
        <v>5</v>
      </c>
      <c r="M4" s="68">
        <v>2</v>
      </c>
      <c r="N4" s="68">
        <v>3</v>
      </c>
      <c r="O4" s="68">
        <v>4</v>
      </c>
      <c r="P4" s="68">
        <v>5</v>
      </c>
      <c r="Q4" s="68">
        <v>3</v>
      </c>
      <c r="R4" s="68">
        <v>4</v>
      </c>
      <c r="S4" s="68">
        <v>5</v>
      </c>
      <c r="T4" s="68">
        <v>6</v>
      </c>
      <c r="U4" s="68">
        <v>7</v>
      </c>
      <c r="V4" s="68">
        <v>8</v>
      </c>
      <c r="W4" s="65">
        <v>9</v>
      </c>
      <c r="X4" s="65">
        <v>10</v>
      </c>
    </row>
    <row r="5" spans="2:30" s="2" customFormat="1" x14ac:dyDescent="0.3">
      <c r="C5" s="67">
        <f>SUM(D5:AA5)</f>
        <v>1.0000000000000002</v>
      </c>
      <c r="D5" s="71">
        <v>0.5</v>
      </c>
      <c r="E5" s="71">
        <v>0.12</v>
      </c>
      <c r="F5" s="71">
        <v>0.01</v>
      </c>
      <c r="G5" s="71">
        <v>0</v>
      </c>
      <c r="H5" s="72">
        <v>0</v>
      </c>
      <c r="I5" s="73">
        <v>0.1</v>
      </c>
      <c r="J5" s="73">
        <v>0.05</v>
      </c>
      <c r="K5" s="73">
        <v>0.01</v>
      </c>
      <c r="L5" s="73">
        <v>0.01</v>
      </c>
      <c r="M5" s="73">
        <v>0.03</v>
      </c>
      <c r="N5" s="73">
        <v>0.03</v>
      </c>
      <c r="O5" s="73">
        <v>0</v>
      </c>
      <c r="P5" s="73">
        <v>0.01</v>
      </c>
      <c r="Q5" s="73">
        <v>0.05</v>
      </c>
      <c r="R5" s="73">
        <v>0.05</v>
      </c>
      <c r="S5" s="73">
        <v>0</v>
      </c>
      <c r="T5" s="73">
        <v>0</v>
      </c>
      <c r="U5" s="73">
        <v>0</v>
      </c>
      <c r="V5" s="73">
        <v>0</v>
      </c>
      <c r="W5" s="67">
        <v>0</v>
      </c>
      <c r="X5" s="67">
        <v>0.03</v>
      </c>
    </row>
    <row r="6" spans="2:30" x14ac:dyDescent="0.3">
      <c r="C6" s="65">
        <f>SUM(D6:AA6)</f>
        <v>10000</v>
      </c>
      <c r="D6" s="65">
        <f>D5*10000</f>
        <v>5000</v>
      </c>
      <c r="E6" s="65">
        <f t="shared" ref="E6:X6" si="1">E5*10000</f>
        <v>1200</v>
      </c>
      <c r="F6" s="65">
        <f t="shared" si="1"/>
        <v>100</v>
      </c>
      <c r="G6" s="65">
        <f t="shared" si="1"/>
        <v>0</v>
      </c>
      <c r="H6" s="65">
        <f t="shared" si="1"/>
        <v>0</v>
      </c>
      <c r="I6" s="65">
        <f t="shared" si="1"/>
        <v>1000</v>
      </c>
      <c r="J6" s="65">
        <f t="shared" si="1"/>
        <v>500</v>
      </c>
      <c r="K6" s="65">
        <f t="shared" si="1"/>
        <v>100</v>
      </c>
      <c r="L6" s="65">
        <f t="shared" si="1"/>
        <v>100</v>
      </c>
      <c r="M6" s="65">
        <f t="shared" si="1"/>
        <v>300</v>
      </c>
      <c r="N6" s="65">
        <f t="shared" si="1"/>
        <v>300</v>
      </c>
      <c r="O6" s="65">
        <f t="shared" si="1"/>
        <v>0</v>
      </c>
      <c r="P6" s="65">
        <f t="shared" si="1"/>
        <v>100</v>
      </c>
      <c r="Q6" s="65">
        <f t="shared" si="1"/>
        <v>500</v>
      </c>
      <c r="R6" s="65">
        <f t="shared" si="1"/>
        <v>500</v>
      </c>
      <c r="S6" s="65">
        <f t="shared" si="1"/>
        <v>0</v>
      </c>
      <c r="T6" s="65">
        <f t="shared" si="1"/>
        <v>0</v>
      </c>
      <c r="U6" s="65">
        <f t="shared" si="1"/>
        <v>0</v>
      </c>
      <c r="V6" s="65">
        <f t="shared" si="1"/>
        <v>0</v>
      </c>
      <c r="W6" s="65">
        <f t="shared" si="1"/>
        <v>0</v>
      </c>
      <c r="X6" s="65">
        <f t="shared" si="1"/>
        <v>300</v>
      </c>
    </row>
    <row r="7" spans="2:30" x14ac:dyDescent="0.3">
      <c r="C7" s="65" t="s">
        <v>33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77">
        <f>K40</f>
        <v>1.3416990435788605</v>
      </c>
      <c r="J7" s="77">
        <f>K40</f>
        <v>1.3416990435788605</v>
      </c>
      <c r="K7" s="77">
        <f>K40</f>
        <v>1.3416990435788605</v>
      </c>
      <c r="L7" s="77">
        <f>K40</f>
        <v>1.3416990435788605</v>
      </c>
      <c r="M7" s="77">
        <f>L40</f>
        <v>1.1569632629139612</v>
      </c>
      <c r="N7" s="77">
        <f>L40</f>
        <v>1.1569632629139612</v>
      </c>
      <c r="O7" s="77">
        <f>L40</f>
        <v>1.1569632629139612</v>
      </c>
      <c r="P7" s="77">
        <f>L40</f>
        <v>1.1569632629139612</v>
      </c>
      <c r="Q7" s="68">
        <v>1</v>
      </c>
      <c r="R7" s="68">
        <v>1</v>
      </c>
      <c r="S7" s="68">
        <v>1</v>
      </c>
      <c r="T7" s="68">
        <v>1</v>
      </c>
      <c r="U7" s="68">
        <v>1</v>
      </c>
      <c r="V7" s="68">
        <v>1</v>
      </c>
      <c r="W7" s="65">
        <v>1</v>
      </c>
      <c r="X7" s="65">
        <v>1</v>
      </c>
    </row>
    <row r="8" spans="2:30" x14ac:dyDescent="0.3"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</row>
    <row r="9" spans="2:30" x14ac:dyDescent="0.3">
      <c r="B9" s="1" t="s">
        <v>3</v>
      </c>
      <c r="C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</row>
    <row r="10" spans="2:30" x14ac:dyDescent="0.3">
      <c r="C10" s="67" t="s">
        <v>32</v>
      </c>
      <c r="D10" s="65">
        <f>D12*D13 *D15</f>
        <v>0</v>
      </c>
      <c r="E10" s="65">
        <f t="shared" ref="E10:W10" si="2">E12*E13 *E15</f>
        <v>0</v>
      </c>
      <c r="F10" s="65">
        <f t="shared" si="2"/>
        <v>0</v>
      </c>
      <c r="G10" s="65">
        <f t="shared" si="2"/>
        <v>0</v>
      </c>
      <c r="H10" s="65">
        <f t="shared" si="2"/>
        <v>0</v>
      </c>
      <c r="I10" s="68">
        <f t="shared" si="2"/>
        <v>0.23139265258279226</v>
      </c>
      <c r="J10" s="68">
        <f t="shared" si="2"/>
        <v>0.24296228521193189</v>
      </c>
      <c r="K10" s="68">
        <f t="shared" si="2"/>
        <v>0.18511412206623379</v>
      </c>
      <c r="L10" s="68">
        <f t="shared" si="2"/>
        <v>5.7848163145698066E-2</v>
      </c>
      <c r="M10" s="68">
        <f t="shared" si="2"/>
        <v>0.1</v>
      </c>
      <c r="N10" s="68">
        <f t="shared" si="2"/>
        <v>0.12</v>
      </c>
      <c r="O10" s="68">
        <f t="shared" si="2"/>
        <v>0.08</v>
      </c>
      <c r="P10" s="68">
        <f t="shared" si="2"/>
        <v>0.05</v>
      </c>
      <c r="Q10" s="68">
        <f t="shared" si="2"/>
        <v>0</v>
      </c>
      <c r="R10" s="68">
        <f t="shared" si="2"/>
        <v>0</v>
      </c>
      <c r="S10" s="68">
        <f t="shared" si="2"/>
        <v>0</v>
      </c>
      <c r="T10" s="68">
        <f t="shared" si="2"/>
        <v>0</v>
      </c>
      <c r="U10" s="68">
        <f t="shared" si="2"/>
        <v>0.2</v>
      </c>
      <c r="V10" s="68">
        <f t="shared" si="2"/>
        <v>2.4699071328287379E-2</v>
      </c>
      <c r="W10" s="68">
        <f t="shared" si="2"/>
        <v>4.9398142656574759E-2</v>
      </c>
      <c r="X10" s="68"/>
      <c r="Y10" s="63"/>
      <c r="Z10" s="63"/>
      <c r="AA10" s="63"/>
      <c r="AB10" s="1">
        <f>SUM(I10:X10)</f>
        <v>1.3414144369915182</v>
      </c>
      <c r="AC10" s="1">
        <f>AD10-AB10</f>
        <v>2.8460658734230648E-4</v>
      </c>
      <c r="AD10" s="1">
        <f>K40</f>
        <v>1.3416990435788605</v>
      </c>
    </row>
    <row r="11" spans="2:30" x14ac:dyDescent="0.3">
      <c r="C11" s="65" t="s">
        <v>35</v>
      </c>
      <c r="D11" s="69" t="s">
        <v>4</v>
      </c>
      <c r="E11" s="69" t="s">
        <v>5</v>
      </c>
      <c r="F11" s="69" t="s">
        <v>6</v>
      </c>
      <c r="G11" s="69" t="s">
        <v>7</v>
      </c>
      <c r="H11" s="70" t="s">
        <v>30</v>
      </c>
      <c r="I11" s="68" t="s">
        <v>1</v>
      </c>
      <c r="J11" s="68" t="s">
        <v>1</v>
      </c>
      <c r="K11" s="68" t="s">
        <v>1</v>
      </c>
      <c r="L11" s="68" t="s">
        <v>1</v>
      </c>
      <c r="M11" s="68" t="s">
        <v>2</v>
      </c>
      <c r="N11" s="68" t="s">
        <v>2</v>
      </c>
      <c r="O11" s="68" t="s">
        <v>2</v>
      </c>
      <c r="P11" s="68" t="s">
        <v>2</v>
      </c>
      <c r="Q11" s="68" t="s">
        <v>2</v>
      </c>
      <c r="R11" s="68" t="s">
        <v>2</v>
      </c>
      <c r="S11" s="68" t="s">
        <v>2</v>
      </c>
      <c r="T11" s="68" t="s">
        <v>2</v>
      </c>
      <c r="U11" s="68" t="s">
        <v>2</v>
      </c>
      <c r="V11" s="70" t="s">
        <v>0</v>
      </c>
      <c r="W11" s="70" t="s">
        <v>0</v>
      </c>
      <c r="X11" s="68"/>
      <c r="Y11" s="63"/>
      <c r="Z11" s="63"/>
      <c r="AA11" s="63"/>
    </row>
    <row r="12" spans="2:30" x14ac:dyDescent="0.3">
      <c r="C12" s="65" t="s">
        <v>31</v>
      </c>
      <c r="D12" s="69">
        <v>0</v>
      </c>
      <c r="E12" s="69">
        <v>0</v>
      </c>
      <c r="F12" s="69">
        <v>0</v>
      </c>
      <c r="G12" s="69">
        <v>0</v>
      </c>
      <c r="H12" s="70">
        <v>0</v>
      </c>
      <c r="I12" s="68">
        <v>2</v>
      </c>
      <c r="J12" s="68">
        <v>3</v>
      </c>
      <c r="K12" s="68">
        <v>4</v>
      </c>
      <c r="L12" s="68">
        <v>5</v>
      </c>
      <c r="M12" s="68">
        <v>2</v>
      </c>
      <c r="N12" s="68">
        <v>3</v>
      </c>
      <c r="O12" s="68">
        <v>4</v>
      </c>
      <c r="P12" s="68">
        <v>5</v>
      </c>
      <c r="Q12" s="68">
        <v>6</v>
      </c>
      <c r="R12" s="68">
        <v>7</v>
      </c>
      <c r="S12" s="68">
        <v>8</v>
      </c>
      <c r="T12" s="68">
        <v>9</v>
      </c>
      <c r="U12" s="68">
        <v>10</v>
      </c>
      <c r="V12" s="70">
        <v>1</v>
      </c>
      <c r="W12" s="70">
        <v>2</v>
      </c>
      <c r="X12" s="68"/>
      <c r="Y12" s="63"/>
      <c r="Z12" s="63"/>
      <c r="AA12" s="63"/>
    </row>
    <row r="13" spans="2:30" x14ac:dyDescent="0.3">
      <c r="C13" s="67">
        <f>SUM(D13:AA13)</f>
        <v>1.0000000000000002</v>
      </c>
      <c r="D13" s="71">
        <v>0.1</v>
      </c>
      <c r="E13" s="71">
        <v>0.2</v>
      </c>
      <c r="F13" s="71">
        <v>0.25</v>
      </c>
      <c r="G13" s="71">
        <v>0.05</v>
      </c>
      <c r="H13" s="72">
        <v>0.02</v>
      </c>
      <c r="I13" s="73">
        <v>0.1</v>
      </c>
      <c r="J13" s="73">
        <v>7.0000000000000007E-2</v>
      </c>
      <c r="K13" s="73">
        <v>0.04</v>
      </c>
      <c r="L13" s="73">
        <v>0.01</v>
      </c>
      <c r="M13" s="73">
        <v>0.05</v>
      </c>
      <c r="N13" s="73">
        <v>0.04</v>
      </c>
      <c r="O13" s="73">
        <v>0.02</v>
      </c>
      <c r="P13" s="73">
        <v>0.01</v>
      </c>
      <c r="Q13" s="73">
        <v>0</v>
      </c>
      <c r="R13" s="73">
        <v>0</v>
      </c>
      <c r="S13" s="73">
        <v>0</v>
      </c>
      <c r="T13" s="73">
        <v>0</v>
      </c>
      <c r="U13" s="73">
        <v>0.02</v>
      </c>
      <c r="V13" s="72">
        <v>0.01</v>
      </c>
      <c r="W13" s="72">
        <v>0.01</v>
      </c>
      <c r="X13" s="73"/>
      <c r="Y13" s="64"/>
      <c r="Z13" s="64"/>
      <c r="AA13" s="64"/>
    </row>
    <row r="14" spans="2:30" x14ac:dyDescent="0.3">
      <c r="C14" s="65">
        <f>SUM(D14:AA14)</f>
        <v>10000</v>
      </c>
      <c r="D14" s="65">
        <f>D13*10000</f>
        <v>1000</v>
      </c>
      <c r="E14" s="65">
        <f t="shared" ref="E14:W14" si="3">E13*10000</f>
        <v>2000</v>
      </c>
      <c r="F14" s="65">
        <f t="shared" si="3"/>
        <v>2500</v>
      </c>
      <c r="G14" s="65">
        <f t="shared" si="3"/>
        <v>500</v>
      </c>
      <c r="H14" s="65">
        <f t="shared" si="3"/>
        <v>200</v>
      </c>
      <c r="I14" s="68">
        <f t="shared" si="3"/>
        <v>1000</v>
      </c>
      <c r="J14" s="68">
        <f t="shared" si="3"/>
        <v>700.00000000000011</v>
      </c>
      <c r="K14" s="68">
        <f t="shared" si="3"/>
        <v>400</v>
      </c>
      <c r="L14" s="68">
        <f t="shared" si="3"/>
        <v>100</v>
      </c>
      <c r="M14" s="68">
        <f t="shared" si="3"/>
        <v>500</v>
      </c>
      <c r="N14" s="68">
        <f t="shared" si="3"/>
        <v>400</v>
      </c>
      <c r="O14" s="68">
        <f t="shared" si="3"/>
        <v>200</v>
      </c>
      <c r="P14" s="68">
        <f t="shared" si="3"/>
        <v>100</v>
      </c>
      <c r="Q14" s="68">
        <f t="shared" si="3"/>
        <v>0</v>
      </c>
      <c r="R14" s="68">
        <f t="shared" si="3"/>
        <v>0</v>
      </c>
      <c r="S14" s="68">
        <f t="shared" si="3"/>
        <v>0</v>
      </c>
      <c r="T14" s="68">
        <f t="shared" si="3"/>
        <v>0</v>
      </c>
      <c r="U14" s="68">
        <f t="shared" si="3"/>
        <v>200</v>
      </c>
      <c r="V14" s="68">
        <f t="shared" si="3"/>
        <v>100</v>
      </c>
      <c r="W14" s="68">
        <f t="shared" si="3"/>
        <v>100</v>
      </c>
      <c r="X14" s="68"/>
      <c r="Y14" s="63"/>
      <c r="Z14" s="63"/>
      <c r="AA14" s="63"/>
    </row>
    <row r="15" spans="2:30" x14ac:dyDescent="0.3">
      <c r="C15" s="65" t="s">
        <v>33</v>
      </c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77">
        <f>L40</f>
        <v>1.1569632629139612</v>
      </c>
      <c r="J15" s="77">
        <f>L40</f>
        <v>1.1569632629139612</v>
      </c>
      <c r="K15" s="77">
        <f>L40</f>
        <v>1.1569632629139612</v>
      </c>
      <c r="L15" s="77">
        <f>L40</f>
        <v>1.1569632629139612</v>
      </c>
      <c r="M15" s="68">
        <v>1</v>
      </c>
      <c r="N15" s="68">
        <v>1</v>
      </c>
      <c r="O15" s="68">
        <v>1</v>
      </c>
      <c r="P15" s="68">
        <v>1</v>
      </c>
      <c r="Q15" s="68">
        <v>1</v>
      </c>
      <c r="R15" s="68">
        <v>1</v>
      </c>
      <c r="S15" s="68">
        <v>1</v>
      </c>
      <c r="T15" s="68">
        <v>1</v>
      </c>
      <c r="U15" s="68">
        <v>1</v>
      </c>
      <c r="V15" s="77">
        <f>I40</f>
        <v>2.4699071328287379</v>
      </c>
      <c r="W15" s="77">
        <f>I40</f>
        <v>2.4699071328287379</v>
      </c>
      <c r="X15" s="68"/>
      <c r="Y15" s="63"/>
      <c r="Z15" s="63"/>
      <c r="AA15" s="63"/>
    </row>
    <row r="16" spans="2:30" x14ac:dyDescent="0.3">
      <c r="C16" s="67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68"/>
      <c r="V16" s="68"/>
      <c r="W16" s="68"/>
      <c r="X16" s="68"/>
      <c r="Y16" s="63"/>
      <c r="Z16" s="63"/>
      <c r="AA16" s="63"/>
    </row>
    <row r="19" spans="2:30" x14ac:dyDescent="0.3">
      <c r="B19" s="1" t="s">
        <v>1</v>
      </c>
      <c r="C19" s="67"/>
    </row>
    <row r="20" spans="2:30" x14ac:dyDescent="0.3">
      <c r="C20" s="67" t="s">
        <v>32</v>
      </c>
      <c r="D20" s="65">
        <f t="shared" ref="D20:Q20" si="4">D22*D23 *D25</f>
        <v>0</v>
      </c>
      <c r="E20" s="65">
        <f t="shared" si="4"/>
        <v>0</v>
      </c>
      <c r="F20" s="65">
        <f t="shared" si="4"/>
        <v>0</v>
      </c>
      <c r="G20" s="65">
        <f t="shared" si="4"/>
        <v>0</v>
      </c>
      <c r="H20" s="65">
        <f t="shared" si="4"/>
        <v>0</v>
      </c>
      <c r="I20" s="65">
        <f t="shared" si="4"/>
        <v>0.4</v>
      </c>
      <c r="J20" s="65">
        <f t="shared" si="4"/>
        <v>0.30000000000000004</v>
      </c>
      <c r="K20" s="65">
        <f t="shared" si="4"/>
        <v>0.08</v>
      </c>
      <c r="L20" s="65">
        <f t="shared" si="4"/>
        <v>0.05</v>
      </c>
      <c r="M20" s="65">
        <f t="shared" si="4"/>
        <v>0.06</v>
      </c>
      <c r="N20" s="65">
        <f t="shared" si="4"/>
        <v>0</v>
      </c>
      <c r="O20" s="65">
        <f t="shared" si="4"/>
        <v>0</v>
      </c>
      <c r="P20" s="65">
        <f t="shared" si="4"/>
        <v>0</v>
      </c>
      <c r="Q20" s="65">
        <f t="shared" si="4"/>
        <v>0.1</v>
      </c>
      <c r="R20" s="65">
        <f>R23*R25*R22</f>
        <v>1.3416990435788605E-2</v>
      </c>
      <c r="S20" s="65">
        <f t="shared" ref="S20:U20" si="5">S23*S25*S22</f>
        <v>2.683398087157721E-2</v>
      </c>
      <c r="T20" s="65">
        <f t="shared" si="5"/>
        <v>2.4699071328287379E-2</v>
      </c>
      <c r="U20" s="65">
        <f t="shared" si="5"/>
        <v>2.4699071328287379E-2</v>
      </c>
      <c r="AB20" s="1">
        <f>SUM(I20:X20)</f>
        <v>1.0796491139639406</v>
      </c>
      <c r="AC20" s="1">
        <f>AD20-AB20</f>
        <v>7.7314148950020645E-2</v>
      </c>
      <c r="AD20" s="1">
        <f>L40</f>
        <v>1.1569632629139612</v>
      </c>
    </row>
    <row r="21" spans="2:30" x14ac:dyDescent="0.3">
      <c r="C21" s="65" t="s">
        <v>35</v>
      </c>
      <c r="D21" s="69" t="s">
        <v>4</v>
      </c>
      <c r="E21" s="69" t="s">
        <v>5</v>
      </c>
      <c r="F21" s="69" t="s">
        <v>6</v>
      </c>
      <c r="G21" s="69" t="s">
        <v>7</v>
      </c>
      <c r="H21" s="70" t="s">
        <v>30</v>
      </c>
      <c r="I21" s="68" t="s">
        <v>2</v>
      </c>
      <c r="J21" s="68" t="s">
        <v>2</v>
      </c>
      <c r="K21" s="68" t="s">
        <v>2</v>
      </c>
      <c r="L21" s="68" t="s">
        <v>2</v>
      </c>
      <c r="M21" s="68" t="s">
        <v>2</v>
      </c>
      <c r="N21" s="68" t="s">
        <v>2</v>
      </c>
      <c r="O21" s="68" t="s">
        <v>2</v>
      </c>
      <c r="P21" s="68" t="s">
        <v>2</v>
      </c>
      <c r="Q21" s="68" t="s">
        <v>2</v>
      </c>
      <c r="R21" s="70" t="s">
        <v>8</v>
      </c>
      <c r="S21" s="70" t="s">
        <v>8</v>
      </c>
      <c r="T21" s="70" t="s">
        <v>0</v>
      </c>
      <c r="U21" s="70" t="s">
        <v>0</v>
      </c>
    </row>
    <row r="22" spans="2:30" x14ac:dyDescent="0.3">
      <c r="C22" s="65" t="s">
        <v>31</v>
      </c>
      <c r="D22" s="69">
        <v>0</v>
      </c>
      <c r="E22" s="69">
        <v>0</v>
      </c>
      <c r="F22" s="69">
        <v>0</v>
      </c>
      <c r="G22" s="69">
        <v>0</v>
      </c>
      <c r="H22" s="70">
        <v>0</v>
      </c>
      <c r="I22" s="68">
        <v>2</v>
      </c>
      <c r="J22" s="68">
        <v>3</v>
      </c>
      <c r="K22" s="68">
        <v>4</v>
      </c>
      <c r="L22" s="68">
        <v>5</v>
      </c>
      <c r="M22" s="68">
        <v>6</v>
      </c>
      <c r="N22" s="68">
        <v>7</v>
      </c>
      <c r="O22" s="68">
        <v>8</v>
      </c>
      <c r="P22" s="68">
        <v>9</v>
      </c>
      <c r="Q22" s="68">
        <v>10</v>
      </c>
      <c r="R22" s="70">
        <v>1</v>
      </c>
      <c r="S22" s="70">
        <v>2</v>
      </c>
      <c r="T22" s="70">
        <v>1</v>
      </c>
      <c r="U22" s="70">
        <v>2</v>
      </c>
    </row>
    <row r="23" spans="2:30" x14ac:dyDescent="0.3">
      <c r="C23" s="67">
        <f>SUM(D23:AA23)</f>
        <v>1</v>
      </c>
      <c r="D23" s="71">
        <v>0.02</v>
      </c>
      <c r="E23" s="71">
        <v>0.04</v>
      </c>
      <c r="F23" s="71">
        <v>0.255</v>
      </c>
      <c r="G23" s="71">
        <v>0.2</v>
      </c>
      <c r="H23" s="72">
        <v>0.1</v>
      </c>
      <c r="I23" s="73">
        <v>0.2</v>
      </c>
      <c r="J23" s="73">
        <v>0.1</v>
      </c>
      <c r="K23" s="73">
        <v>0.02</v>
      </c>
      <c r="L23" s="73">
        <v>0.01</v>
      </c>
      <c r="M23" s="73">
        <v>0.01</v>
      </c>
      <c r="N23" s="73">
        <v>0</v>
      </c>
      <c r="O23" s="73">
        <v>0</v>
      </c>
      <c r="P23" s="73">
        <v>0</v>
      </c>
      <c r="Q23" s="73">
        <v>0.01</v>
      </c>
      <c r="R23" s="72">
        <v>0.01</v>
      </c>
      <c r="S23" s="72">
        <v>0.01</v>
      </c>
      <c r="T23" s="72">
        <v>0.01</v>
      </c>
      <c r="U23" s="72">
        <v>5.0000000000000001E-3</v>
      </c>
    </row>
    <row r="24" spans="2:30" x14ac:dyDescent="0.3">
      <c r="C24" s="65">
        <f>SUM(D24:AA24)</f>
        <v>10000</v>
      </c>
      <c r="D24" s="65">
        <f>D23*10000</f>
        <v>200</v>
      </c>
      <c r="E24" s="65">
        <f t="shared" ref="E24:U24" si="6">E23*10000</f>
        <v>400</v>
      </c>
      <c r="F24" s="65">
        <f t="shared" si="6"/>
        <v>2550</v>
      </c>
      <c r="G24" s="65">
        <f t="shared" si="6"/>
        <v>2000</v>
      </c>
      <c r="H24" s="65">
        <f t="shared" si="6"/>
        <v>1000</v>
      </c>
      <c r="I24" s="65">
        <f t="shared" si="6"/>
        <v>2000</v>
      </c>
      <c r="J24" s="65">
        <f t="shared" si="6"/>
        <v>1000</v>
      </c>
      <c r="K24" s="65">
        <f t="shared" si="6"/>
        <v>200</v>
      </c>
      <c r="L24" s="65">
        <f t="shared" si="6"/>
        <v>100</v>
      </c>
      <c r="M24" s="65">
        <f t="shared" si="6"/>
        <v>100</v>
      </c>
      <c r="N24" s="65">
        <f t="shared" si="6"/>
        <v>0</v>
      </c>
      <c r="O24" s="65">
        <f t="shared" si="6"/>
        <v>0</v>
      </c>
      <c r="P24" s="65">
        <f t="shared" si="6"/>
        <v>0</v>
      </c>
      <c r="Q24" s="65">
        <f t="shared" si="6"/>
        <v>100</v>
      </c>
      <c r="R24" s="65">
        <f t="shared" si="6"/>
        <v>100</v>
      </c>
      <c r="S24" s="65">
        <f t="shared" si="6"/>
        <v>100</v>
      </c>
      <c r="T24" s="65">
        <f t="shared" si="6"/>
        <v>100</v>
      </c>
      <c r="U24" s="65">
        <f t="shared" si="6"/>
        <v>50</v>
      </c>
    </row>
    <row r="25" spans="2:30" x14ac:dyDescent="0.3">
      <c r="C25" s="65" t="s">
        <v>33</v>
      </c>
      <c r="D25" s="68">
        <v>0</v>
      </c>
      <c r="E25" s="68">
        <v>0</v>
      </c>
      <c r="F25" s="68">
        <v>0</v>
      </c>
      <c r="G25" s="68">
        <v>0</v>
      </c>
      <c r="H25" s="68">
        <v>0</v>
      </c>
      <c r="I25" s="68">
        <v>1</v>
      </c>
      <c r="J25" s="68">
        <v>1</v>
      </c>
      <c r="K25" s="68">
        <v>1</v>
      </c>
      <c r="L25" s="68">
        <v>1</v>
      </c>
      <c r="M25" s="68">
        <v>1</v>
      </c>
      <c r="N25" s="68">
        <v>1</v>
      </c>
      <c r="O25" s="68">
        <v>1</v>
      </c>
      <c r="P25" s="68">
        <v>1</v>
      </c>
      <c r="Q25" s="68">
        <v>1</v>
      </c>
      <c r="R25" s="77">
        <f>K40</f>
        <v>1.3416990435788605</v>
      </c>
      <c r="S25" s="77">
        <f>K40</f>
        <v>1.3416990435788605</v>
      </c>
      <c r="T25" s="77">
        <f>I40</f>
        <v>2.4699071328287379</v>
      </c>
      <c r="U25" s="77">
        <f>I40</f>
        <v>2.4699071328287379</v>
      </c>
    </row>
    <row r="26" spans="2:30" x14ac:dyDescent="0.3">
      <c r="C26" s="67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9" spans="2:30" x14ac:dyDescent="0.3">
      <c r="B29" s="1" t="s">
        <v>2</v>
      </c>
      <c r="C29" s="67"/>
    </row>
    <row r="30" spans="2:30" x14ac:dyDescent="0.3">
      <c r="C30" s="67" t="s">
        <v>32</v>
      </c>
      <c r="D30" s="65">
        <f>D32*D33 *D35</f>
        <v>0</v>
      </c>
      <c r="E30" s="65">
        <f>E32*E33 *E35</f>
        <v>0</v>
      </c>
      <c r="F30" s="65">
        <f>F32*F33 *F35</f>
        <v>0</v>
      </c>
      <c r="G30" s="65">
        <f t="shared" ref="G30:S30" si="7">G32*G33 *G35</f>
        <v>0</v>
      </c>
      <c r="H30" s="65">
        <f t="shared" si="7"/>
        <v>0</v>
      </c>
      <c r="I30" s="65">
        <f t="shared" si="7"/>
        <v>0.02</v>
      </c>
      <c r="J30" s="65">
        <f t="shared" si="7"/>
        <v>0.06</v>
      </c>
      <c r="K30" s="65">
        <f t="shared" si="7"/>
        <v>0.08</v>
      </c>
      <c r="L30" s="65">
        <f t="shared" si="7"/>
        <v>0.05</v>
      </c>
      <c r="M30" s="65">
        <f t="shared" si="7"/>
        <v>0.1</v>
      </c>
      <c r="N30" s="65">
        <f t="shared" si="7"/>
        <v>1.1569632629139612E-2</v>
      </c>
      <c r="O30" s="65">
        <f t="shared" si="7"/>
        <v>2.3139265258279224E-2</v>
      </c>
      <c r="P30" s="65">
        <f t="shared" si="7"/>
        <v>1.3416990435788605E-2</v>
      </c>
      <c r="Q30" s="65">
        <f t="shared" si="7"/>
        <v>2.683398087157721E-2</v>
      </c>
      <c r="R30" s="65">
        <f t="shared" si="7"/>
        <v>2.4699071328287379E-2</v>
      </c>
      <c r="S30" s="65">
        <f t="shared" si="7"/>
        <v>4.9398142656574759E-2</v>
      </c>
      <c r="AB30" s="1">
        <f>SUM(I30:X30)</f>
        <v>0.45905708317964683</v>
      </c>
      <c r="AC30" s="1">
        <f>1-'씨앗 분해 확률_첫달'!AB30</f>
        <v>0.54094291682035323</v>
      </c>
      <c r="AD30" s="1">
        <v>1</v>
      </c>
    </row>
    <row r="31" spans="2:30" x14ac:dyDescent="0.3">
      <c r="C31" s="65" t="s">
        <v>35</v>
      </c>
      <c r="D31" s="69" t="s">
        <v>4</v>
      </c>
      <c r="E31" s="69" t="s">
        <v>5</v>
      </c>
      <c r="F31" s="69" t="s">
        <v>6</v>
      </c>
      <c r="G31" s="69" t="s">
        <v>7</v>
      </c>
      <c r="H31" s="70" t="s">
        <v>30</v>
      </c>
      <c r="I31" s="65" t="s">
        <v>2</v>
      </c>
      <c r="J31" s="65" t="s">
        <v>2</v>
      </c>
      <c r="K31" s="65" t="s">
        <v>2</v>
      </c>
      <c r="L31" s="65" t="s">
        <v>2</v>
      </c>
      <c r="M31" s="65" t="s">
        <v>2</v>
      </c>
      <c r="N31" s="68" t="s">
        <v>1</v>
      </c>
      <c r="O31" s="68" t="s">
        <v>1</v>
      </c>
      <c r="P31" s="68" t="s">
        <v>8</v>
      </c>
      <c r="Q31" s="68" t="s">
        <v>8</v>
      </c>
      <c r="R31" s="68" t="s">
        <v>23</v>
      </c>
      <c r="S31" s="68" t="s">
        <v>23</v>
      </c>
      <c r="T31" s="68"/>
      <c r="U31" s="68"/>
      <c r="V31" s="68"/>
      <c r="W31" s="68"/>
    </row>
    <row r="32" spans="2:30" x14ac:dyDescent="0.3">
      <c r="C32" s="65" t="s">
        <v>31</v>
      </c>
      <c r="D32" s="69">
        <v>0</v>
      </c>
      <c r="E32" s="69">
        <v>0</v>
      </c>
      <c r="F32" s="69">
        <v>0</v>
      </c>
      <c r="G32" s="69">
        <v>0</v>
      </c>
      <c r="H32" s="70">
        <v>0</v>
      </c>
      <c r="I32" s="65">
        <v>2</v>
      </c>
      <c r="J32" s="65">
        <v>3</v>
      </c>
      <c r="K32" s="65">
        <v>4</v>
      </c>
      <c r="L32" s="65">
        <v>5</v>
      </c>
      <c r="M32" s="65">
        <v>10</v>
      </c>
      <c r="N32" s="68">
        <v>1</v>
      </c>
      <c r="O32" s="68">
        <v>2</v>
      </c>
      <c r="P32" s="68">
        <v>1</v>
      </c>
      <c r="Q32" s="68">
        <v>2</v>
      </c>
      <c r="R32" s="68">
        <v>1</v>
      </c>
      <c r="S32" s="68">
        <v>2</v>
      </c>
      <c r="T32" s="68"/>
      <c r="U32" s="68"/>
      <c r="V32" s="68"/>
      <c r="W32" s="68"/>
    </row>
    <row r="33" spans="1:23" x14ac:dyDescent="0.3">
      <c r="C33" s="67">
        <f>SUM(D33:AA33)</f>
        <v>1</v>
      </c>
      <c r="D33" s="71">
        <v>0.01</v>
      </c>
      <c r="E33" s="71">
        <v>0.01</v>
      </c>
      <c r="F33" s="71">
        <v>0.3</v>
      </c>
      <c r="G33" s="71">
        <v>0.45</v>
      </c>
      <c r="H33" s="72">
        <v>0.1</v>
      </c>
      <c r="I33" s="73">
        <v>0.01</v>
      </c>
      <c r="J33" s="73">
        <v>0.02</v>
      </c>
      <c r="K33" s="73">
        <v>0.02</v>
      </c>
      <c r="L33" s="73">
        <v>0.01</v>
      </c>
      <c r="M33" s="73">
        <v>0.01</v>
      </c>
      <c r="N33" s="73">
        <v>0.01</v>
      </c>
      <c r="O33" s="73">
        <v>0.01</v>
      </c>
      <c r="P33" s="73">
        <v>0.01</v>
      </c>
      <c r="Q33" s="73">
        <v>0.01</v>
      </c>
      <c r="R33" s="73">
        <v>0.01</v>
      </c>
      <c r="S33" s="73">
        <v>0.01</v>
      </c>
      <c r="T33" s="73"/>
      <c r="U33" s="68"/>
      <c r="V33" s="68"/>
      <c r="W33" s="68"/>
    </row>
    <row r="34" spans="1:23" x14ac:dyDescent="0.3">
      <c r="C34" s="65">
        <f>SUM(D34:AA34)</f>
        <v>10000</v>
      </c>
      <c r="D34" s="65">
        <f>D33*10000</f>
        <v>100</v>
      </c>
      <c r="E34" s="65">
        <f t="shared" ref="E34:S34" si="8">E33*10000</f>
        <v>100</v>
      </c>
      <c r="F34" s="65">
        <f t="shared" si="8"/>
        <v>3000</v>
      </c>
      <c r="G34" s="65">
        <f t="shared" si="8"/>
        <v>4500</v>
      </c>
      <c r="H34" s="65">
        <f t="shared" si="8"/>
        <v>1000</v>
      </c>
      <c r="I34" s="65">
        <f t="shared" si="8"/>
        <v>100</v>
      </c>
      <c r="J34" s="65">
        <f t="shared" si="8"/>
        <v>200</v>
      </c>
      <c r="K34" s="65">
        <f t="shared" si="8"/>
        <v>200</v>
      </c>
      <c r="L34" s="65">
        <f t="shared" si="8"/>
        <v>100</v>
      </c>
      <c r="M34" s="65">
        <f t="shared" si="8"/>
        <v>100</v>
      </c>
      <c r="N34" s="65">
        <f t="shared" si="8"/>
        <v>100</v>
      </c>
      <c r="O34" s="65">
        <f t="shared" si="8"/>
        <v>100</v>
      </c>
      <c r="P34" s="65">
        <f t="shared" si="8"/>
        <v>100</v>
      </c>
      <c r="Q34" s="65">
        <f t="shared" si="8"/>
        <v>100</v>
      </c>
      <c r="R34" s="65">
        <f t="shared" si="8"/>
        <v>100</v>
      </c>
      <c r="S34" s="65">
        <f t="shared" si="8"/>
        <v>100</v>
      </c>
      <c r="T34" s="68"/>
      <c r="U34" s="68"/>
      <c r="V34" s="68"/>
      <c r="W34" s="68"/>
    </row>
    <row r="35" spans="1:23" x14ac:dyDescent="0.3">
      <c r="C35" s="65" t="s">
        <v>33</v>
      </c>
      <c r="D35" s="74">
        <v>0</v>
      </c>
      <c r="E35" s="74">
        <v>0</v>
      </c>
      <c r="F35" s="74">
        <v>0</v>
      </c>
      <c r="G35" s="75">
        <v>0</v>
      </c>
      <c r="H35" s="75">
        <v>0</v>
      </c>
      <c r="I35" s="77">
        <v>1</v>
      </c>
      <c r="J35" s="77">
        <v>1</v>
      </c>
      <c r="K35" s="77">
        <v>1</v>
      </c>
      <c r="L35" s="77">
        <v>1</v>
      </c>
      <c r="M35" s="77">
        <v>1</v>
      </c>
      <c r="N35" s="77">
        <f>L40</f>
        <v>1.1569632629139612</v>
      </c>
      <c r="O35" s="77">
        <f>L40</f>
        <v>1.1569632629139612</v>
      </c>
      <c r="P35" s="77">
        <f>K40</f>
        <v>1.3416990435788605</v>
      </c>
      <c r="Q35" s="77">
        <f>K40</f>
        <v>1.3416990435788605</v>
      </c>
      <c r="R35" s="77">
        <f>I40</f>
        <v>2.4699071328287379</v>
      </c>
      <c r="S35" s="77">
        <f>I40</f>
        <v>2.4699071328287379</v>
      </c>
      <c r="T35" s="68"/>
      <c r="U35" s="68"/>
      <c r="V35" s="68"/>
      <c r="W35" s="68"/>
    </row>
    <row r="36" spans="1:23" x14ac:dyDescent="0.3">
      <c r="C36" s="67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68"/>
      <c r="V36" s="68"/>
      <c r="W36" s="68"/>
    </row>
    <row r="38" spans="1:23" x14ac:dyDescent="0.3">
      <c r="C38" s="1"/>
      <c r="D38" s="1"/>
      <c r="E38" s="1"/>
      <c r="I38" s="76" t="s">
        <v>105</v>
      </c>
    </row>
    <row r="39" spans="1:23" x14ac:dyDescent="0.3">
      <c r="C39" s="1" t="s">
        <v>97</v>
      </c>
      <c r="D39" s="1" t="s">
        <v>91</v>
      </c>
      <c r="E39" s="65" t="s">
        <v>98</v>
      </c>
      <c r="F39" s="65" t="s">
        <v>92</v>
      </c>
      <c r="G39" s="65" t="s">
        <v>93</v>
      </c>
      <c r="I39" s="65" t="s">
        <v>99</v>
      </c>
      <c r="J39" s="65" t="s">
        <v>100</v>
      </c>
      <c r="K39" s="65" t="s">
        <v>101</v>
      </c>
      <c r="L39" s="65" t="s">
        <v>102</v>
      </c>
      <c r="M39" s="65" t="s">
        <v>103</v>
      </c>
      <c r="R39" s="65" t="s">
        <v>104</v>
      </c>
    </row>
    <row r="40" spans="1:23" x14ac:dyDescent="0.3">
      <c r="B40" s="1" t="s">
        <v>94</v>
      </c>
      <c r="C40" s="1">
        <f>'Markov''s Chain'!W28</f>
        <v>5.796071066742444</v>
      </c>
      <c r="D40" s="1">
        <f>'Markov''s Chain'!W37</f>
        <v>8.7572855197458015</v>
      </c>
      <c r="E40" s="1">
        <f>'Markov''s Chain'!W46</f>
        <v>10.669872158471136</v>
      </c>
      <c r="F40" s="1">
        <f>'Markov''s Chain'!W55</f>
        <v>12.373562522697007</v>
      </c>
      <c r="G40" s="1">
        <f>'Markov''s Chain'!W64</f>
        <v>14.315757270129435</v>
      </c>
      <c r="I40" s="65">
        <f>$G40/C40</f>
        <v>2.4699071328287379</v>
      </c>
      <c r="J40" s="65">
        <f t="shared" ref="J40:M42" si="9">$G40/D40</f>
        <v>1.6347254223755148</v>
      </c>
      <c r="K40" s="65">
        <f t="shared" si="9"/>
        <v>1.3416990435788605</v>
      </c>
      <c r="L40" s="65">
        <f t="shared" si="9"/>
        <v>1.1569632629139612</v>
      </c>
      <c r="M40" s="65">
        <f t="shared" si="9"/>
        <v>1</v>
      </c>
    </row>
    <row r="41" spans="1:23" x14ac:dyDescent="0.3">
      <c r="A41" s="3"/>
      <c r="B41" s="1" t="s">
        <v>95</v>
      </c>
      <c r="C41" s="1">
        <f>'Markov''s Chain'!W29</f>
        <v>5.7822036620623187</v>
      </c>
      <c r="D41" s="1">
        <f>'Markov''s Chain'!W38</f>
        <v>8.7380844303222887</v>
      </c>
      <c r="E41" s="1">
        <f>'Markov''s Chain'!W47</f>
        <v>10.646188751690737</v>
      </c>
      <c r="F41" s="1">
        <f>'Markov''s Chain'!W56</f>
        <v>12.347173465682118</v>
      </c>
      <c r="G41" s="1">
        <f>'Markov''s Chain'!W65</f>
        <v>14.45621112792066</v>
      </c>
      <c r="I41" s="65">
        <f t="shared" ref="I41:I42" si="10">$G41/C41</f>
        <v>2.5001214022898344</v>
      </c>
      <c r="J41" s="65">
        <f t="shared" si="9"/>
        <v>1.6543913306394396</v>
      </c>
      <c r="K41" s="65">
        <f t="shared" si="9"/>
        <v>1.3578766509869411</v>
      </c>
      <c r="L41" s="65">
        <f t="shared" si="9"/>
        <v>1.170811373801496</v>
      </c>
      <c r="M41" s="65">
        <f t="shared" si="9"/>
        <v>1</v>
      </c>
    </row>
    <row r="42" spans="1:23" x14ac:dyDescent="0.3">
      <c r="B42" s="1" t="s">
        <v>96</v>
      </c>
      <c r="C42" s="1">
        <f>'Markov''s Chain'!W30</f>
        <v>3.8461538461538458</v>
      </c>
      <c r="D42" s="1">
        <f>'Markov''s Chain'!W39</f>
        <v>6.2499999999999991</v>
      </c>
      <c r="E42" s="1">
        <f>'Markov''s Chain'!W48</f>
        <v>7.6923076923076916</v>
      </c>
      <c r="F42" s="1">
        <f>'Markov''s Chain'!W57</f>
        <v>9.0909090909090917</v>
      </c>
      <c r="G42" s="1">
        <f>'Markov''s Chain'!W66</f>
        <v>11.111111111111114</v>
      </c>
      <c r="I42" s="65">
        <f t="shared" si="10"/>
        <v>2.8888888888888902</v>
      </c>
      <c r="J42" s="65">
        <f t="shared" si="9"/>
        <v>1.7777777777777786</v>
      </c>
      <c r="K42" s="65">
        <f t="shared" si="9"/>
        <v>1.4444444444444451</v>
      </c>
      <c r="L42" s="65">
        <f t="shared" si="9"/>
        <v>1.2222222222222225</v>
      </c>
      <c r="M42" s="65">
        <f t="shared" si="9"/>
        <v>1</v>
      </c>
    </row>
    <row r="43" spans="1:23" x14ac:dyDescent="0.3">
      <c r="C43" s="1"/>
      <c r="D43" s="1"/>
      <c r="E43" s="1"/>
    </row>
    <row r="44" spans="1:23" x14ac:dyDescent="0.3">
      <c r="C44" s="1"/>
      <c r="D44" s="1"/>
      <c r="E44" s="1"/>
    </row>
    <row r="45" spans="1:23" x14ac:dyDescent="0.3">
      <c r="C45" s="1"/>
      <c r="D45" s="1"/>
      <c r="E45" s="1"/>
    </row>
    <row r="46" spans="1:23" x14ac:dyDescent="0.3">
      <c r="C46" s="1"/>
    </row>
    <row r="47" spans="1:23" x14ac:dyDescent="0.3">
      <c r="C47" s="1"/>
    </row>
    <row r="48" spans="1:23" x14ac:dyDescent="0.3">
      <c r="C48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1" x14ac:dyDescent="0.3">
      <c r="C65" s="1"/>
    </row>
    <row r="66" spans="3:31" x14ac:dyDescent="0.3">
      <c r="C66" s="1"/>
    </row>
    <row r="70" spans="3:31" x14ac:dyDescent="0.3">
      <c r="C70" s="1"/>
    </row>
    <row r="71" spans="3:31" x14ac:dyDescent="0.3">
      <c r="C71" s="1"/>
    </row>
    <row r="72" spans="3:31" x14ac:dyDescent="0.3">
      <c r="C72" s="1"/>
    </row>
    <row r="73" spans="3:31" x14ac:dyDescent="0.3">
      <c r="C73" s="1"/>
    </row>
    <row r="74" spans="3:31" x14ac:dyDescent="0.3">
      <c r="C74" s="1"/>
      <c r="AB74" s="81">
        <f>59000*2</f>
        <v>118000</v>
      </c>
      <c r="AC74" s="1">
        <v>165000</v>
      </c>
      <c r="AD74" s="1">
        <v>299000</v>
      </c>
    </row>
    <row r="75" spans="3:31" x14ac:dyDescent="0.3">
      <c r="C75" s="1"/>
      <c r="AB75" s="81"/>
      <c r="AC75" s="1" t="s">
        <v>106</v>
      </c>
      <c r="AD75" s="1" t="s">
        <v>106</v>
      </c>
      <c r="AE75" s="1">
        <f>AC74-AB74</f>
        <v>47000</v>
      </c>
    </row>
    <row r="76" spans="3:31" x14ac:dyDescent="0.3">
      <c r="AC76" s="1" t="s">
        <v>107</v>
      </c>
      <c r="AD76" s="1" t="s">
        <v>107</v>
      </c>
    </row>
    <row r="77" spans="3:31" x14ac:dyDescent="0.3">
      <c r="AD77" s="1" t="s">
        <v>108</v>
      </c>
      <c r="AE77" s="1">
        <f>AD74-AC74</f>
        <v>134000</v>
      </c>
    </row>
    <row r="78" spans="3:31" x14ac:dyDescent="0.3">
      <c r="AD78" s="1" t="s">
        <v>109</v>
      </c>
    </row>
    <row r="79" spans="3:31" x14ac:dyDescent="0.3">
      <c r="C79" s="1"/>
      <c r="AD79" s="1" t="s">
        <v>110</v>
      </c>
    </row>
    <row r="80" spans="3:31" x14ac:dyDescent="0.3">
      <c r="C80" s="1"/>
    </row>
    <row r="81" spans="3:30" x14ac:dyDescent="0.3">
      <c r="C81" s="1"/>
      <c r="AD81" s="1" t="s">
        <v>111</v>
      </c>
    </row>
    <row r="82" spans="3:30" x14ac:dyDescent="0.3">
      <c r="C82" s="1"/>
    </row>
    <row r="83" spans="3:30" x14ac:dyDescent="0.3">
      <c r="C83" s="1"/>
    </row>
    <row r="84" spans="3:30" x14ac:dyDescent="0.3">
      <c r="C84" s="1"/>
    </row>
    <row r="85" spans="3:30" x14ac:dyDescent="0.3">
      <c r="C85" s="1"/>
    </row>
    <row r="86" spans="3:30" x14ac:dyDescent="0.3">
      <c r="C86" s="1"/>
    </row>
    <row r="87" spans="3:30" x14ac:dyDescent="0.3">
      <c r="C8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7"/>
  <sheetViews>
    <sheetView workbookViewId="0"/>
  </sheetViews>
  <sheetFormatPr defaultRowHeight="12" x14ac:dyDescent="0.3"/>
  <cols>
    <col min="1" max="1" width="2.625" style="1" customWidth="1"/>
    <col min="2" max="2" width="12.75" style="1" bestFit="1" customWidth="1"/>
    <col min="3" max="3" width="7.5" style="65" bestFit="1" customWidth="1"/>
    <col min="4" max="8" width="6.625" style="65" bestFit="1" customWidth="1"/>
    <col min="9" max="10" width="7.625" style="65" bestFit="1" customWidth="1"/>
    <col min="11" max="11" width="8.5" style="65" bestFit="1" customWidth="1"/>
    <col min="12" max="12" width="7.625" style="65" bestFit="1" customWidth="1"/>
    <col min="13" max="13" width="6" style="65" bestFit="1" customWidth="1"/>
    <col min="14" max="14" width="6.625" style="65" bestFit="1" customWidth="1"/>
    <col min="15" max="15" width="6.75" style="65" bestFit="1" customWidth="1"/>
    <col min="16" max="17" width="6" style="65" bestFit="1" customWidth="1"/>
    <col min="18" max="19" width="7.5" style="65" bestFit="1" customWidth="1"/>
    <col min="20" max="23" width="6" style="65" bestFit="1" customWidth="1"/>
    <col min="24" max="24" width="6.625" style="65" bestFit="1" customWidth="1"/>
    <col min="25" max="26" width="5.875" style="1" bestFit="1" customWidth="1"/>
    <col min="27" max="27" width="6.75" style="1" bestFit="1" customWidth="1"/>
    <col min="28" max="28" width="9.5" style="1" bestFit="1" customWidth="1"/>
    <col min="29" max="16384" width="9" style="1"/>
  </cols>
  <sheetData>
    <row r="1" spans="2:37" x14ac:dyDescent="0.3">
      <c r="K1" s="66"/>
      <c r="L1" s="66"/>
      <c r="M1" s="66"/>
      <c r="N1" s="66"/>
      <c r="O1" s="66"/>
      <c r="AB1" s="1" t="s">
        <v>34</v>
      </c>
    </row>
    <row r="2" spans="2:37" x14ac:dyDescent="0.3">
      <c r="B2" s="1" t="s">
        <v>0</v>
      </c>
      <c r="C2" s="67" t="s">
        <v>32</v>
      </c>
      <c r="D2" s="65">
        <f>D4*D5 *D7</f>
        <v>0</v>
      </c>
      <c r="E2" s="65">
        <f t="shared" ref="E2:X2" si="0">E4*E5 *E7</f>
        <v>0</v>
      </c>
      <c r="F2" s="65">
        <f t="shared" si="0"/>
        <v>0</v>
      </c>
      <c r="G2" s="65">
        <f t="shared" si="0"/>
        <v>0</v>
      </c>
      <c r="H2" s="65">
        <f t="shared" si="0"/>
        <v>0</v>
      </c>
      <c r="I2" s="65">
        <f t="shared" si="0"/>
        <v>0.26833980871577212</v>
      </c>
      <c r="J2" s="65">
        <f t="shared" si="0"/>
        <v>0.20125485653682909</v>
      </c>
      <c r="K2" s="65">
        <f t="shared" si="0"/>
        <v>5.366796174315442E-2</v>
      </c>
      <c r="L2" s="65">
        <f t="shared" si="0"/>
        <v>6.708495217894303E-2</v>
      </c>
      <c r="M2" s="65">
        <f t="shared" si="0"/>
        <v>6.9417795774837671E-2</v>
      </c>
      <c r="N2" s="65">
        <f t="shared" si="0"/>
        <v>0.10412669366225651</v>
      </c>
      <c r="O2" s="65">
        <f t="shared" si="0"/>
        <v>0</v>
      </c>
      <c r="P2" s="65">
        <f t="shared" si="0"/>
        <v>5.7848163145698066E-2</v>
      </c>
      <c r="Q2" s="65">
        <f t="shared" si="0"/>
        <v>0.15000000000000002</v>
      </c>
      <c r="R2" s="65">
        <f t="shared" si="0"/>
        <v>0.2</v>
      </c>
      <c r="S2" s="65">
        <f t="shared" si="0"/>
        <v>0</v>
      </c>
      <c r="T2" s="65">
        <f t="shared" si="0"/>
        <v>0</v>
      </c>
      <c r="U2" s="65">
        <f t="shared" si="0"/>
        <v>0</v>
      </c>
      <c r="V2" s="65">
        <f t="shared" si="0"/>
        <v>0</v>
      </c>
      <c r="W2" s="65">
        <f t="shared" si="0"/>
        <v>0</v>
      </c>
      <c r="X2" s="65">
        <f t="shared" si="0"/>
        <v>0.3</v>
      </c>
      <c r="Y2" s="63"/>
      <c r="Z2" s="63"/>
      <c r="AB2" s="1">
        <f>SUM(I2:X2)</f>
        <v>1.471740231757491</v>
      </c>
      <c r="AC2" s="1">
        <f>AD2-AB2</f>
        <v>0.16298519061802375</v>
      </c>
      <c r="AD2" s="1">
        <f>J40</f>
        <v>1.6347254223755148</v>
      </c>
    </row>
    <row r="3" spans="2:37" x14ac:dyDescent="0.3">
      <c r="C3" s="65" t="s">
        <v>35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30</v>
      </c>
      <c r="I3" s="68" t="s">
        <v>8</v>
      </c>
      <c r="J3" s="68" t="s">
        <v>8</v>
      </c>
      <c r="K3" s="68" t="s">
        <v>8</v>
      </c>
      <c r="L3" s="68" t="s">
        <v>8</v>
      </c>
      <c r="M3" s="73" t="s">
        <v>1</v>
      </c>
      <c r="N3" s="73" t="s">
        <v>1</v>
      </c>
      <c r="O3" s="73" t="s">
        <v>1</v>
      </c>
      <c r="P3" s="73" t="s">
        <v>1</v>
      </c>
      <c r="Q3" s="68" t="s">
        <v>2</v>
      </c>
      <c r="R3" s="68" t="s">
        <v>2</v>
      </c>
      <c r="S3" s="68" t="s">
        <v>2</v>
      </c>
      <c r="T3" s="68" t="s">
        <v>2</v>
      </c>
      <c r="U3" s="68" t="s">
        <v>2</v>
      </c>
      <c r="V3" s="68" t="s">
        <v>2</v>
      </c>
      <c r="W3" s="65" t="s">
        <v>2</v>
      </c>
      <c r="X3" s="65" t="s">
        <v>2</v>
      </c>
      <c r="Y3" s="64"/>
      <c r="Z3" s="64"/>
      <c r="AA3" s="64"/>
      <c r="AB3" s="2"/>
      <c r="AC3" s="2"/>
      <c r="AD3" s="2"/>
    </row>
    <row r="4" spans="2:37" x14ac:dyDescent="0.3">
      <c r="C4" s="65" t="s">
        <v>31</v>
      </c>
      <c r="D4" s="69">
        <v>0</v>
      </c>
      <c r="E4" s="69">
        <v>0</v>
      </c>
      <c r="F4" s="69">
        <v>0</v>
      </c>
      <c r="G4" s="69">
        <v>0</v>
      </c>
      <c r="H4" s="70">
        <v>0</v>
      </c>
      <c r="I4" s="68">
        <v>2</v>
      </c>
      <c r="J4" s="68">
        <v>3</v>
      </c>
      <c r="K4" s="68">
        <v>4</v>
      </c>
      <c r="L4" s="68">
        <v>5</v>
      </c>
      <c r="M4" s="68">
        <v>2</v>
      </c>
      <c r="N4" s="68">
        <v>3</v>
      </c>
      <c r="O4" s="68">
        <v>4</v>
      </c>
      <c r="P4" s="68">
        <v>5</v>
      </c>
      <c r="Q4" s="68">
        <v>3</v>
      </c>
      <c r="R4" s="68">
        <v>4</v>
      </c>
      <c r="S4" s="68">
        <v>5</v>
      </c>
      <c r="T4" s="68">
        <v>6</v>
      </c>
      <c r="U4" s="68">
        <v>7</v>
      </c>
      <c r="V4" s="68">
        <v>8</v>
      </c>
      <c r="W4" s="65">
        <v>9</v>
      </c>
      <c r="X4" s="65">
        <v>10</v>
      </c>
    </row>
    <row r="5" spans="2:37" s="2" customFormat="1" x14ac:dyDescent="0.3">
      <c r="C5" s="67">
        <f>SUM(D5:AA5)</f>
        <v>1.0000000000000002</v>
      </c>
      <c r="D5" s="71">
        <v>0.5</v>
      </c>
      <c r="E5" s="71">
        <v>0.12</v>
      </c>
      <c r="F5" s="71">
        <v>0.01</v>
      </c>
      <c r="G5" s="71">
        <v>0</v>
      </c>
      <c r="H5" s="72">
        <v>0</v>
      </c>
      <c r="I5" s="73">
        <v>0.1</v>
      </c>
      <c r="J5" s="73">
        <v>0.05</v>
      </c>
      <c r="K5" s="73">
        <v>0.01</v>
      </c>
      <c r="L5" s="73">
        <v>0.01</v>
      </c>
      <c r="M5" s="73">
        <v>0.03</v>
      </c>
      <c r="N5" s="73">
        <v>0.03</v>
      </c>
      <c r="O5" s="73">
        <v>0</v>
      </c>
      <c r="P5" s="73">
        <v>0.01</v>
      </c>
      <c r="Q5" s="73">
        <v>0.05</v>
      </c>
      <c r="R5" s="73">
        <v>0.05</v>
      </c>
      <c r="S5" s="73">
        <v>0</v>
      </c>
      <c r="T5" s="73">
        <v>0</v>
      </c>
      <c r="U5" s="73">
        <v>0</v>
      </c>
      <c r="V5" s="73">
        <v>0</v>
      </c>
      <c r="W5" s="67">
        <v>0</v>
      </c>
      <c r="X5" s="67">
        <v>0.03</v>
      </c>
    </row>
    <row r="6" spans="2:37" x14ac:dyDescent="0.3">
      <c r="C6" s="65">
        <f>SUM(D6:AA6)</f>
        <v>10000</v>
      </c>
      <c r="D6" s="65">
        <f>D5*10000</f>
        <v>5000</v>
      </c>
      <c r="E6" s="65">
        <f t="shared" ref="E6:X6" si="1">E5*10000</f>
        <v>1200</v>
      </c>
      <c r="F6" s="65">
        <f t="shared" si="1"/>
        <v>100</v>
      </c>
      <c r="G6" s="65">
        <f t="shared" si="1"/>
        <v>0</v>
      </c>
      <c r="H6" s="65">
        <f t="shared" si="1"/>
        <v>0</v>
      </c>
      <c r="I6" s="65">
        <f t="shared" si="1"/>
        <v>1000</v>
      </c>
      <c r="J6" s="65">
        <f t="shared" si="1"/>
        <v>500</v>
      </c>
      <c r="K6" s="65">
        <f t="shared" si="1"/>
        <v>100</v>
      </c>
      <c r="L6" s="65">
        <f t="shared" si="1"/>
        <v>100</v>
      </c>
      <c r="M6" s="65">
        <f t="shared" si="1"/>
        <v>300</v>
      </c>
      <c r="N6" s="65">
        <f t="shared" si="1"/>
        <v>300</v>
      </c>
      <c r="O6" s="65">
        <f t="shared" si="1"/>
        <v>0</v>
      </c>
      <c r="P6" s="65">
        <f t="shared" si="1"/>
        <v>100</v>
      </c>
      <c r="Q6" s="65">
        <f t="shared" si="1"/>
        <v>500</v>
      </c>
      <c r="R6" s="65">
        <f t="shared" si="1"/>
        <v>500</v>
      </c>
      <c r="S6" s="65">
        <f t="shared" si="1"/>
        <v>0</v>
      </c>
      <c r="T6" s="65">
        <f t="shared" si="1"/>
        <v>0</v>
      </c>
      <c r="U6" s="65">
        <f t="shared" si="1"/>
        <v>0</v>
      </c>
      <c r="V6" s="65">
        <f t="shared" si="1"/>
        <v>0</v>
      </c>
      <c r="W6" s="65">
        <f t="shared" si="1"/>
        <v>0</v>
      </c>
      <c r="X6" s="65">
        <f t="shared" si="1"/>
        <v>300</v>
      </c>
    </row>
    <row r="7" spans="2:37" x14ac:dyDescent="0.3">
      <c r="C7" s="65" t="s">
        <v>33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77">
        <f>K40</f>
        <v>1.3416990435788605</v>
      </c>
      <c r="J7" s="77">
        <f>K40</f>
        <v>1.3416990435788605</v>
      </c>
      <c r="K7" s="77">
        <f>K40</f>
        <v>1.3416990435788605</v>
      </c>
      <c r="L7" s="77">
        <f>K40</f>
        <v>1.3416990435788605</v>
      </c>
      <c r="M7" s="77">
        <f>L40</f>
        <v>1.1569632629139612</v>
      </c>
      <c r="N7" s="77">
        <f>L40</f>
        <v>1.1569632629139612</v>
      </c>
      <c r="O7" s="77">
        <f>L40</f>
        <v>1.1569632629139612</v>
      </c>
      <c r="P7" s="77">
        <f>L40</f>
        <v>1.1569632629139612</v>
      </c>
      <c r="Q7" s="68">
        <v>1</v>
      </c>
      <c r="R7" s="68">
        <v>1</v>
      </c>
      <c r="S7" s="68">
        <v>1</v>
      </c>
      <c r="T7" s="68">
        <v>1</v>
      </c>
      <c r="U7" s="68">
        <v>1</v>
      </c>
      <c r="V7" s="68">
        <v>1</v>
      </c>
      <c r="W7" s="65">
        <v>1</v>
      </c>
      <c r="X7" s="65">
        <v>1</v>
      </c>
    </row>
    <row r="8" spans="2:37" x14ac:dyDescent="0.3"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AI8" s="1" t="s">
        <v>112</v>
      </c>
    </row>
    <row r="9" spans="2:37" x14ac:dyDescent="0.3">
      <c r="B9" s="1" t="s">
        <v>3</v>
      </c>
      <c r="C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AI9" s="1" t="s">
        <v>113</v>
      </c>
      <c r="AJ9" s="1">
        <v>2</v>
      </c>
      <c r="AK9" s="1">
        <f>'Markov''s Chain'!V9</f>
        <v>3.1746031746031753</v>
      </c>
    </row>
    <row r="10" spans="2:37" x14ac:dyDescent="0.3">
      <c r="C10" s="67" t="s">
        <v>32</v>
      </c>
      <c r="D10" s="65">
        <f>D12*D13 *D15</f>
        <v>0</v>
      </c>
      <c r="E10" s="65">
        <f t="shared" ref="E10:W10" si="2">E12*E13 *E15</f>
        <v>0</v>
      </c>
      <c r="F10" s="65">
        <f t="shared" si="2"/>
        <v>0</v>
      </c>
      <c r="G10" s="65">
        <f t="shared" si="2"/>
        <v>0</v>
      </c>
      <c r="H10" s="65">
        <f t="shared" si="2"/>
        <v>0</v>
      </c>
      <c r="I10" s="68">
        <f t="shared" si="2"/>
        <v>0.23139265258279226</v>
      </c>
      <c r="J10" s="68">
        <f t="shared" si="2"/>
        <v>0.24296228521193189</v>
      </c>
      <c r="K10" s="68">
        <f t="shared" si="2"/>
        <v>0.18511412206623379</v>
      </c>
      <c r="L10" s="68">
        <f t="shared" si="2"/>
        <v>5.7848163145698066E-2</v>
      </c>
      <c r="M10" s="68">
        <f t="shared" si="2"/>
        <v>0.1</v>
      </c>
      <c r="N10" s="68">
        <f t="shared" si="2"/>
        <v>0.12</v>
      </c>
      <c r="O10" s="68">
        <f t="shared" si="2"/>
        <v>0.08</v>
      </c>
      <c r="P10" s="68">
        <f t="shared" si="2"/>
        <v>0.05</v>
      </c>
      <c r="Q10" s="68">
        <f t="shared" si="2"/>
        <v>0</v>
      </c>
      <c r="R10" s="68">
        <f t="shared" si="2"/>
        <v>0</v>
      </c>
      <c r="S10" s="68">
        <f t="shared" si="2"/>
        <v>0</v>
      </c>
      <c r="T10" s="68">
        <f t="shared" si="2"/>
        <v>0</v>
      </c>
      <c r="U10" s="68">
        <f t="shared" si="2"/>
        <v>0.2</v>
      </c>
      <c r="V10" s="68">
        <f t="shared" si="2"/>
        <v>1.6347254223755148E-2</v>
      </c>
      <c r="W10" s="68">
        <f t="shared" si="2"/>
        <v>3.2694508447510297E-2</v>
      </c>
      <c r="X10" s="68"/>
      <c r="Y10" s="63"/>
      <c r="Z10" s="63"/>
      <c r="AA10" s="63"/>
      <c r="AB10" s="1">
        <f>SUM(I10:X10)</f>
        <v>1.3163589856779214</v>
      </c>
      <c r="AC10" s="1">
        <f>AD10-AB10</f>
        <v>2.5340057900939073E-2</v>
      </c>
      <c r="AD10" s="1">
        <f>K40</f>
        <v>1.3416990435788605</v>
      </c>
      <c r="AI10" s="1" t="s">
        <v>114</v>
      </c>
      <c r="AJ10" s="1">
        <v>1</v>
      </c>
      <c r="AK10" s="1">
        <v>1</v>
      </c>
    </row>
    <row r="11" spans="2:37" x14ac:dyDescent="0.3">
      <c r="C11" s="65" t="s">
        <v>35</v>
      </c>
      <c r="D11" s="69" t="s">
        <v>4</v>
      </c>
      <c r="E11" s="69" t="s">
        <v>5</v>
      </c>
      <c r="F11" s="69" t="s">
        <v>6</v>
      </c>
      <c r="G11" s="69" t="s">
        <v>7</v>
      </c>
      <c r="H11" s="70" t="s">
        <v>30</v>
      </c>
      <c r="I11" s="68" t="s">
        <v>1</v>
      </c>
      <c r="J11" s="68" t="s">
        <v>1</v>
      </c>
      <c r="K11" s="68" t="s">
        <v>1</v>
      </c>
      <c r="L11" s="68" t="s">
        <v>1</v>
      </c>
      <c r="M11" s="68" t="s">
        <v>2</v>
      </c>
      <c r="N11" s="68" t="s">
        <v>2</v>
      </c>
      <c r="O11" s="68" t="s">
        <v>2</v>
      </c>
      <c r="P11" s="68" t="s">
        <v>2</v>
      </c>
      <c r="Q11" s="68" t="s">
        <v>2</v>
      </c>
      <c r="R11" s="68" t="s">
        <v>2</v>
      </c>
      <c r="S11" s="68" t="s">
        <v>2</v>
      </c>
      <c r="T11" s="68" t="s">
        <v>2</v>
      </c>
      <c r="U11" s="68" t="s">
        <v>2</v>
      </c>
      <c r="V11" s="70" t="s">
        <v>0</v>
      </c>
      <c r="W11" s="70" t="s">
        <v>0</v>
      </c>
      <c r="X11" s="68"/>
      <c r="Y11" s="63"/>
      <c r="Z11" s="63"/>
      <c r="AA11" s="63"/>
    </row>
    <row r="12" spans="2:37" x14ac:dyDescent="0.3">
      <c r="C12" s="65" t="s">
        <v>31</v>
      </c>
      <c r="D12" s="69">
        <v>0</v>
      </c>
      <c r="E12" s="69">
        <v>0</v>
      </c>
      <c r="F12" s="69">
        <v>0</v>
      </c>
      <c r="G12" s="69">
        <v>0</v>
      </c>
      <c r="H12" s="70">
        <v>0</v>
      </c>
      <c r="I12" s="68">
        <v>2</v>
      </c>
      <c r="J12" s="68">
        <v>3</v>
      </c>
      <c r="K12" s="68">
        <v>4</v>
      </c>
      <c r="L12" s="68">
        <v>5</v>
      </c>
      <c r="M12" s="68">
        <v>2</v>
      </c>
      <c r="N12" s="68">
        <v>3</v>
      </c>
      <c r="O12" s="68">
        <v>4</v>
      </c>
      <c r="P12" s="68">
        <v>5</v>
      </c>
      <c r="Q12" s="68">
        <v>6</v>
      </c>
      <c r="R12" s="68">
        <v>7</v>
      </c>
      <c r="S12" s="68">
        <v>8</v>
      </c>
      <c r="T12" s="68">
        <v>9</v>
      </c>
      <c r="U12" s="68">
        <v>10</v>
      </c>
      <c r="V12" s="70">
        <v>1</v>
      </c>
      <c r="W12" s="70">
        <v>2</v>
      </c>
      <c r="X12" s="68"/>
      <c r="Y12" s="63"/>
      <c r="Z12" s="63"/>
      <c r="AA12" s="63"/>
      <c r="AI12" s="1" t="s">
        <v>115</v>
      </c>
    </row>
    <row r="13" spans="2:37" x14ac:dyDescent="0.3">
      <c r="C13" s="67">
        <f>SUM(D13:AA13)</f>
        <v>1.0000000000000002</v>
      </c>
      <c r="D13" s="71">
        <v>0.1</v>
      </c>
      <c r="E13" s="71">
        <v>0.2</v>
      </c>
      <c r="F13" s="71">
        <v>0.25</v>
      </c>
      <c r="G13" s="71">
        <v>0.05</v>
      </c>
      <c r="H13" s="72">
        <v>0.02</v>
      </c>
      <c r="I13" s="73">
        <v>0.1</v>
      </c>
      <c r="J13" s="73">
        <v>7.0000000000000007E-2</v>
      </c>
      <c r="K13" s="73">
        <v>0.04</v>
      </c>
      <c r="L13" s="73">
        <v>0.01</v>
      </c>
      <c r="M13" s="73">
        <v>0.05</v>
      </c>
      <c r="N13" s="73">
        <v>0.04</v>
      </c>
      <c r="O13" s="73">
        <v>0.02</v>
      </c>
      <c r="P13" s="73">
        <v>0.01</v>
      </c>
      <c r="Q13" s="73">
        <v>0</v>
      </c>
      <c r="R13" s="73">
        <v>0</v>
      </c>
      <c r="S13" s="73">
        <v>0</v>
      </c>
      <c r="T13" s="73">
        <v>0</v>
      </c>
      <c r="U13" s="73">
        <v>0.02</v>
      </c>
      <c r="V13" s="72">
        <v>0.01</v>
      </c>
      <c r="W13" s="72">
        <v>0.01</v>
      </c>
      <c r="X13" s="73"/>
      <c r="Y13" s="64"/>
      <c r="Z13" s="64"/>
      <c r="AA13" s="64"/>
      <c r="AI13" s="1" t="s">
        <v>116</v>
      </c>
      <c r="AK13" s="1">
        <f>'Markov''s Chain'!W28</f>
        <v>5.796071066742444</v>
      </c>
    </row>
    <row r="14" spans="2:37" x14ac:dyDescent="0.3">
      <c r="C14" s="65">
        <f>SUM(D14:AA14)</f>
        <v>10000</v>
      </c>
      <c r="D14" s="65">
        <f>D13*10000</f>
        <v>1000</v>
      </c>
      <c r="E14" s="65">
        <f t="shared" ref="E14:W14" si="3">E13*10000</f>
        <v>2000</v>
      </c>
      <c r="F14" s="65">
        <f t="shared" si="3"/>
        <v>2500</v>
      </c>
      <c r="G14" s="65">
        <f t="shared" si="3"/>
        <v>500</v>
      </c>
      <c r="H14" s="65">
        <f t="shared" si="3"/>
        <v>200</v>
      </c>
      <c r="I14" s="68">
        <f t="shared" si="3"/>
        <v>1000</v>
      </c>
      <c r="J14" s="68">
        <f t="shared" si="3"/>
        <v>700.00000000000011</v>
      </c>
      <c r="K14" s="68">
        <f t="shared" si="3"/>
        <v>400</v>
      </c>
      <c r="L14" s="68">
        <f t="shared" si="3"/>
        <v>100</v>
      </c>
      <c r="M14" s="68">
        <f t="shared" si="3"/>
        <v>500</v>
      </c>
      <c r="N14" s="68">
        <f t="shared" si="3"/>
        <v>400</v>
      </c>
      <c r="O14" s="68">
        <f t="shared" si="3"/>
        <v>200</v>
      </c>
      <c r="P14" s="68">
        <f t="shared" si="3"/>
        <v>100</v>
      </c>
      <c r="Q14" s="68">
        <f t="shared" si="3"/>
        <v>0</v>
      </c>
      <c r="R14" s="68">
        <f t="shared" si="3"/>
        <v>0</v>
      </c>
      <c r="S14" s="68">
        <f t="shared" si="3"/>
        <v>0</v>
      </c>
      <c r="T14" s="68">
        <f t="shared" si="3"/>
        <v>0</v>
      </c>
      <c r="U14" s="68">
        <f t="shared" si="3"/>
        <v>200</v>
      </c>
      <c r="V14" s="68">
        <f t="shared" si="3"/>
        <v>100</v>
      </c>
      <c r="W14" s="68">
        <f t="shared" si="3"/>
        <v>100</v>
      </c>
      <c r="X14" s="68"/>
      <c r="Y14" s="63"/>
      <c r="Z14" s="63"/>
      <c r="AA14" s="63"/>
    </row>
    <row r="15" spans="2:37" x14ac:dyDescent="0.3">
      <c r="C15" s="65" t="s">
        <v>33</v>
      </c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77">
        <f>L40</f>
        <v>1.1569632629139612</v>
      </c>
      <c r="J15" s="77">
        <f>L40</f>
        <v>1.1569632629139612</v>
      </c>
      <c r="K15" s="77">
        <f>L40</f>
        <v>1.1569632629139612</v>
      </c>
      <c r="L15" s="77">
        <f>L40</f>
        <v>1.1569632629139612</v>
      </c>
      <c r="M15" s="68">
        <v>1</v>
      </c>
      <c r="N15" s="68">
        <v>1</v>
      </c>
      <c r="O15" s="68">
        <v>1</v>
      </c>
      <c r="P15" s="68">
        <v>1</v>
      </c>
      <c r="Q15" s="68">
        <v>1</v>
      </c>
      <c r="R15" s="68">
        <v>1</v>
      </c>
      <c r="S15" s="68">
        <v>1</v>
      </c>
      <c r="T15" s="68">
        <v>1</v>
      </c>
      <c r="U15" s="68">
        <v>1</v>
      </c>
      <c r="V15" s="77">
        <f>J40</f>
        <v>1.6347254223755148</v>
      </c>
      <c r="W15" s="77">
        <f>J40</f>
        <v>1.6347254223755148</v>
      </c>
      <c r="X15" s="68"/>
      <c r="Y15" s="63"/>
      <c r="Z15" s="63"/>
      <c r="AA15" s="63"/>
    </row>
    <row r="16" spans="2:37" x14ac:dyDescent="0.3">
      <c r="C16" s="67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68"/>
      <c r="V16" s="68"/>
      <c r="W16" s="68"/>
      <c r="X16" s="68"/>
      <c r="Y16" s="63"/>
      <c r="Z16" s="63"/>
      <c r="AA16" s="63"/>
    </row>
    <row r="19" spans="2:30" x14ac:dyDescent="0.3">
      <c r="B19" s="1" t="s">
        <v>1</v>
      </c>
      <c r="C19" s="67"/>
    </row>
    <row r="20" spans="2:30" x14ac:dyDescent="0.3">
      <c r="C20" s="67" t="s">
        <v>32</v>
      </c>
      <c r="D20" s="65">
        <f t="shared" ref="D20:Q20" si="4">D22*D23 *D25</f>
        <v>0</v>
      </c>
      <c r="E20" s="65">
        <f t="shared" si="4"/>
        <v>0</v>
      </c>
      <c r="F20" s="65">
        <f t="shared" si="4"/>
        <v>0</v>
      </c>
      <c r="G20" s="65">
        <f t="shared" si="4"/>
        <v>0</v>
      </c>
      <c r="H20" s="65">
        <f t="shared" si="4"/>
        <v>0</v>
      </c>
      <c r="I20" s="65">
        <f t="shared" si="4"/>
        <v>0.4</v>
      </c>
      <c r="J20" s="65">
        <f t="shared" si="4"/>
        <v>0.30000000000000004</v>
      </c>
      <c r="K20" s="65">
        <f t="shared" si="4"/>
        <v>0.08</v>
      </c>
      <c r="L20" s="65">
        <f t="shared" si="4"/>
        <v>0.05</v>
      </c>
      <c r="M20" s="65">
        <f t="shared" si="4"/>
        <v>0.06</v>
      </c>
      <c r="N20" s="65">
        <f t="shared" si="4"/>
        <v>0</v>
      </c>
      <c r="O20" s="65">
        <f t="shared" si="4"/>
        <v>0</v>
      </c>
      <c r="P20" s="65">
        <f t="shared" si="4"/>
        <v>0</v>
      </c>
      <c r="Q20" s="65">
        <f t="shared" si="4"/>
        <v>0.1</v>
      </c>
      <c r="R20" s="65">
        <f>R23*R25*R22</f>
        <v>1.3416990435788605E-2</v>
      </c>
      <c r="S20" s="65">
        <f t="shared" ref="S20:U20" si="5">S23*S25*S22</f>
        <v>2.683398087157721E-2</v>
      </c>
      <c r="T20" s="65">
        <f t="shared" si="5"/>
        <v>1.6347254223755148E-2</v>
      </c>
      <c r="U20" s="65">
        <f t="shared" si="5"/>
        <v>1.6347254223755148E-2</v>
      </c>
      <c r="AB20" s="1">
        <f>SUM(I20:X20)</f>
        <v>1.0629454797548761</v>
      </c>
      <c r="AC20" s="1">
        <f>AD20-AB20</f>
        <v>9.4017783159085155E-2</v>
      </c>
      <c r="AD20" s="1">
        <f>L40</f>
        <v>1.1569632629139612</v>
      </c>
    </row>
    <row r="21" spans="2:30" x14ac:dyDescent="0.3">
      <c r="C21" s="65" t="s">
        <v>35</v>
      </c>
      <c r="D21" s="69" t="s">
        <v>4</v>
      </c>
      <c r="E21" s="69" t="s">
        <v>5</v>
      </c>
      <c r="F21" s="69" t="s">
        <v>6</v>
      </c>
      <c r="G21" s="69" t="s">
        <v>7</v>
      </c>
      <c r="H21" s="70" t="s">
        <v>30</v>
      </c>
      <c r="I21" s="68" t="s">
        <v>2</v>
      </c>
      <c r="J21" s="68" t="s">
        <v>2</v>
      </c>
      <c r="K21" s="68" t="s">
        <v>2</v>
      </c>
      <c r="L21" s="68" t="s">
        <v>2</v>
      </c>
      <c r="M21" s="68" t="s">
        <v>2</v>
      </c>
      <c r="N21" s="68" t="s">
        <v>2</v>
      </c>
      <c r="O21" s="68" t="s">
        <v>2</v>
      </c>
      <c r="P21" s="68" t="s">
        <v>2</v>
      </c>
      <c r="Q21" s="68" t="s">
        <v>2</v>
      </c>
      <c r="R21" s="70" t="s">
        <v>8</v>
      </c>
      <c r="S21" s="70" t="s">
        <v>8</v>
      </c>
      <c r="T21" s="70" t="s">
        <v>0</v>
      </c>
      <c r="U21" s="70" t="s">
        <v>0</v>
      </c>
    </row>
    <row r="22" spans="2:30" x14ac:dyDescent="0.3">
      <c r="C22" s="65" t="s">
        <v>31</v>
      </c>
      <c r="D22" s="69">
        <v>0</v>
      </c>
      <c r="E22" s="69">
        <v>0</v>
      </c>
      <c r="F22" s="69">
        <v>0</v>
      </c>
      <c r="G22" s="69">
        <v>0</v>
      </c>
      <c r="H22" s="70">
        <v>0</v>
      </c>
      <c r="I22" s="68">
        <v>2</v>
      </c>
      <c r="J22" s="68">
        <v>3</v>
      </c>
      <c r="K22" s="68">
        <v>4</v>
      </c>
      <c r="L22" s="68">
        <v>5</v>
      </c>
      <c r="M22" s="68">
        <v>6</v>
      </c>
      <c r="N22" s="68">
        <v>7</v>
      </c>
      <c r="O22" s="68">
        <v>8</v>
      </c>
      <c r="P22" s="68">
        <v>9</v>
      </c>
      <c r="Q22" s="68">
        <v>10</v>
      </c>
      <c r="R22" s="70">
        <v>1</v>
      </c>
      <c r="S22" s="70">
        <v>2</v>
      </c>
      <c r="T22" s="70">
        <v>1</v>
      </c>
      <c r="U22" s="70">
        <v>2</v>
      </c>
    </row>
    <row r="23" spans="2:30" x14ac:dyDescent="0.3">
      <c r="C23" s="67">
        <f>SUM(D23:AA23)</f>
        <v>1</v>
      </c>
      <c r="D23" s="71">
        <v>0.02</v>
      </c>
      <c r="E23" s="71">
        <v>0.04</v>
      </c>
      <c r="F23" s="71">
        <v>0.255</v>
      </c>
      <c r="G23" s="71">
        <v>0.2</v>
      </c>
      <c r="H23" s="72">
        <v>0.1</v>
      </c>
      <c r="I23" s="73">
        <v>0.2</v>
      </c>
      <c r="J23" s="73">
        <v>0.1</v>
      </c>
      <c r="K23" s="73">
        <v>0.02</v>
      </c>
      <c r="L23" s="73">
        <v>0.01</v>
      </c>
      <c r="M23" s="73">
        <v>0.01</v>
      </c>
      <c r="N23" s="73">
        <v>0</v>
      </c>
      <c r="O23" s="73">
        <v>0</v>
      </c>
      <c r="P23" s="73">
        <v>0</v>
      </c>
      <c r="Q23" s="73">
        <v>0.01</v>
      </c>
      <c r="R23" s="72">
        <v>0.01</v>
      </c>
      <c r="S23" s="72">
        <v>0.01</v>
      </c>
      <c r="T23" s="72">
        <v>0.01</v>
      </c>
      <c r="U23" s="72">
        <v>5.0000000000000001E-3</v>
      </c>
    </row>
    <row r="24" spans="2:30" x14ac:dyDescent="0.3">
      <c r="C24" s="65">
        <f>SUM(D24:AA24)</f>
        <v>10000</v>
      </c>
      <c r="D24" s="65">
        <f>D23*10000</f>
        <v>200</v>
      </c>
      <c r="E24" s="65">
        <f t="shared" ref="E24:U24" si="6">E23*10000</f>
        <v>400</v>
      </c>
      <c r="F24" s="65">
        <f t="shared" si="6"/>
        <v>2550</v>
      </c>
      <c r="G24" s="65">
        <f t="shared" si="6"/>
        <v>2000</v>
      </c>
      <c r="H24" s="65">
        <f t="shared" si="6"/>
        <v>1000</v>
      </c>
      <c r="I24" s="65">
        <f t="shared" si="6"/>
        <v>2000</v>
      </c>
      <c r="J24" s="65">
        <f t="shared" si="6"/>
        <v>1000</v>
      </c>
      <c r="K24" s="65">
        <f t="shared" si="6"/>
        <v>200</v>
      </c>
      <c r="L24" s="65">
        <f t="shared" si="6"/>
        <v>100</v>
      </c>
      <c r="M24" s="65">
        <f t="shared" si="6"/>
        <v>100</v>
      </c>
      <c r="N24" s="65">
        <f t="shared" si="6"/>
        <v>0</v>
      </c>
      <c r="O24" s="65">
        <f t="shared" si="6"/>
        <v>0</v>
      </c>
      <c r="P24" s="65">
        <f t="shared" si="6"/>
        <v>0</v>
      </c>
      <c r="Q24" s="65">
        <f t="shared" si="6"/>
        <v>100</v>
      </c>
      <c r="R24" s="65">
        <f t="shared" si="6"/>
        <v>100</v>
      </c>
      <c r="S24" s="65">
        <f t="shared" si="6"/>
        <v>100</v>
      </c>
      <c r="T24" s="65">
        <f t="shared" si="6"/>
        <v>100</v>
      </c>
      <c r="U24" s="65">
        <f t="shared" si="6"/>
        <v>50</v>
      </c>
    </row>
    <row r="25" spans="2:30" x14ac:dyDescent="0.3">
      <c r="C25" s="65" t="s">
        <v>33</v>
      </c>
      <c r="D25" s="68">
        <v>0</v>
      </c>
      <c r="E25" s="68">
        <v>0</v>
      </c>
      <c r="F25" s="68">
        <v>0</v>
      </c>
      <c r="G25" s="68">
        <v>0</v>
      </c>
      <c r="H25" s="68">
        <v>0</v>
      </c>
      <c r="I25" s="68">
        <v>1</v>
      </c>
      <c r="J25" s="68">
        <v>1</v>
      </c>
      <c r="K25" s="68">
        <v>1</v>
      </c>
      <c r="L25" s="68">
        <v>1</v>
      </c>
      <c r="M25" s="68">
        <v>1</v>
      </c>
      <c r="N25" s="68">
        <v>1</v>
      </c>
      <c r="O25" s="68">
        <v>1</v>
      </c>
      <c r="P25" s="68">
        <v>1</v>
      </c>
      <c r="Q25" s="68">
        <v>1</v>
      </c>
      <c r="R25" s="77">
        <f>K40</f>
        <v>1.3416990435788605</v>
      </c>
      <c r="S25" s="77">
        <f>K40</f>
        <v>1.3416990435788605</v>
      </c>
      <c r="T25" s="77">
        <f>J40</f>
        <v>1.6347254223755148</v>
      </c>
      <c r="U25" s="77">
        <f>J40</f>
        <v>1.6347254223755148</v>
      </c>
    </row>
    <row r="26" spans="2:30" x14ac:dyDescent="0.3">
      <c r="C26" s="67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9" spans="2:30" x14ac:dyDescent="0.3">
      <c r="B29" s="1" t="s">
        <v>2</v>
      </c>
      <c r="C29" s="67"/>
    </row>
    <row r="30" spans="2:30" x14ac:dyDescent="0.3">
      <c r="C30" s="67" t="s">
        <v>32</v>
      </c>
      <c r="D30" s="65">
        <f>D32*D33 *D35</f>
        <v>0</v>
      </c>
      <c r="E30" s="65">
        <f>E32*E33 *E35</f>
        <v>0</v>
      </c>
      <c r="F30" s="65">
        <f>F32*F33 *F35</f>
        <v>0</v>
      </c>
      <c r="G30" s="65">
        <f t="shared" ref="G30:S30" si="7">G32*G33 *G35</f>
        <v>0</v>
      </c>
      <c r="H30" s="65">
        <f t="shared" si="7"/>
        <v>0</v>
      </c>
      <c r="I30" s="65">
        <f t="shared" si="7"/>
        <v>0.02</v>
      </c>
      <c r="J30" s="65">
        <f t="shared" si="7"/>
        <v>0.06</v>
      </c>
      <c r="K30" s="65">
        <f t="shared" si="7"/>
        <v>0.08</v>
      </c>
      <c r="L30" s="65">
        <f t="shared" si="7"/>
        <v>0.05</v>
      </c>
      <c r="M30" s="65">
        <f t="shared" si="7"/>
        <v>0.1</v>
      </c>
      <c r="N30" s="65">
        <f t="shared" si="7"/>
        <v>1.1569632629139612E-2</v>
      </c>
      <c r="O30" s="65">
        <f t="shared" si="7"/>
        <v>2.3139265258279224E-2</v>
      </c>
      <c r="P30" s="65">
        <f t="shared" si="7"/>
        <v>1.3416990435788605E-2</v>
      </c>
      <c r="Q30" s="65">
        <f t="shared" si="7"/>
        <v>2.683398087157721E-2</v>
      </c>
      <c r="R30" s="65">
        <f t="shared" si="7"/>
        <v>1.6347254223755148E-2</v>
      </c>
      <c r="S30" s="65">
        <f t="shared" si="7"/>
        <v>3.2694508447510297E-2</v>
      </c>
      <c r="AB30" s="1">
        <f>SUM(I30:X30)</f>
        <v>0.43400163186605017</v>
      </c>
      <c r="AC30" s="1">
        <f>1-'씨앗 분해 확률_첫달제외'!AB30</f>
        <v>0.56599836813394977</v>
      </c>
      <c r="AD30" s="1">
        <v>1</v>
      </c>
    </row>
    <row r="31" spans="2:30" x14ac:dyDescent="0.3">
      <c r="C31" s="65" t="s">
        <v>35</v>
      </c>
      <c r="D31" s="69" t="s">
        <v>4</v>
      </c>
      <c r="E31" s="69" t="s">
        <v>5</v>
      </c>
      <c r="F31" s="69" t="s">
        <v>6</v>
      </c>
      <c r="G31" s="69" t="s">
        <v>7</v>
      </c>
      <c r="H31" s="70" t="s">
        <v>30</v>
      </c>
      <c r="I31" s="65" t="s">
        <v>2</v>
      </c>
      <c r="J31" s="65" t="s">
        <v>2</v>
      </c>
      <c r="K31" s="65" t="s">
        <v>2</v>
      </c>
      <c r="L31" s="65" t="s">
        <v>2</v>
      </c>
      <c r="M31" s="65" t="s">
        <v>2</v>
      </c>
      <c r="N31" s="68" t="s">
        <v>1</v>
      </c>
      <c r="O31" s="68" t="s">
        <v>1</v>
      </c>
      <c r="P31" s="68" t="s">
        <v>8</v>
      </c>
      <c r="Q31" s="68" t="s">
        <v>8</v>
      </c>
      <c r="R31" s="68" t="s">
        <v>23</v>
      </c>
      <c r="S31" s="68" t="s">
        <v>23</v>
      </c>
      <c r="T31" s="68"/>
      <c r="U31" s="68"/>
      <c r="V31" s="68"/>
      <c r="W31" s="68"/>
    </row>
    <row r="32" spans="2:30" x14ac:dyDescent="0.3">
      <c r="C32" s="65" t="s">
        <v>31</v>
      </c>
      <c r="D32" s="69">
        <v>0</v>
      </c>
      <c r="E32" s="69">
        <v>0</v>
      </c>
      <c r="F32" s="69">
        <v>0</v>
      </c>
      <c r="G32" s="69">
        <v>0</v>
      </c>
      <c r="H32" s="70">
        <v>0</v>
      </c>
      <c r="I32" s="65">
        <v>2</v>
      </c>
      <c r="J32" s="65">
        <v>3</v>
      </c>
      <c r="K32" s="65">
        <v>4</v>
      </c>
      <c r="L32" s="65">
        <v>5</v>
      </c>
      <c r="M32" s="65">
        <v>10</v>
      </c>
      <c r="N32" s="68">
        <v>1</v>
      </c>
      <c r="O32" s="68">
        <v>2</v>
      </c>
      <c r="P32" s="68">
        <v>1</v>
      </c>
      <c r="Q32" s="68">
        <v>2</v>
      </c>
      <c r="R32" s="68">
        <v>1</v>
      </c>
      <c r="S32" s="68">
        <v>2</v>
      </c>
      <c r="T32" s="68"/>
      <c r="U32" s="68"/>
      <c r="V32" s="68"/>
      <c r="W32" s="68"/>
    </row>
    <row r="33" spans="1:28" x14ac:dyDescent="0.3">
      <c r="C33" s="67">
        <f>SUM(D33:AA33)</f>
        <v>1</v>
      </c>
      <c r="D33" s="71">
        <v>0.01</v>
      </c>
      <c r="E33" s="71">
        <v>0.01</v>
      </c>
      <c r="F33" s="71">
        <v>0.3</v>
      </c>
      <c r="G33" s="71">
        <v>0.45</v>
      </c>
      <c r="H33" s="72">
        <v>0.1</v>
      </c>
      <c r="I33" s="73">
        <v>0.01</v>
      </c>
      <c r="J33" s="73">
        <v>0.02</v>
      </c>
      <c r="K33" s="73">
        <v>0.02</v>
      </c>
      <c r="L33" s="73">
        <v>0.01</v>
      </c>
      <c r="M33" s="73">
        <v>0.01</v>
      </c>
      <c r="N33" s="73">
        <v>0.01</v>
      </c>
      <c r="O33" s="73">
        <v>0.01</v>
      </c>
      <c r="P33" s="73">
        <v>0.01</v>
      </c>
      <c r="Q33" s="73">
        <v>0.01</v>
      </c>
      <c r="R33" s="73">
        <v>0.01</v>
      </c>
      <c r="S33" s="73">
        <v>0.01</v>
      </c>
      <c r="T33" s="73"/>
      <c r="U33" s="68"/>
      <c r="V33" s="68"/>
      <c r="W33" s="68"/>
    </row>
    <row r="34" spans="1:28" x14ac:dyDescent="0.3">
      <c r="C34" s="65">
        <f>SUM(D34:AA34)</f>
        <v>10000</v>
      </c>
      <c r="D34" s="65">
        <f>D33*10000</f>
        <v>100</v>
      </c>
      <c r="E34" s="65">
        <f t="shared" ref="E34:S34" si="8">E33*10000</f>
        <v>100</v>
      </c>
      <c r="F34" s="65">
        <f t="shared" si="8"/>
        <v>3000</v>
      </c>
      <c r="G34" s="65">
        <f t="shared" si="8"/>
        <v>4500</v>
      </c>
      <c r="H34" s="65">
        <f t="shared" si="8"/>
        <v>1000</v>
      </c>
      <c r="I34" s="65">
        <f t="shared" si="8"/>
        <v>100</v>
      </c>
      <c r="J34" s="65">
        <f t="shared" si="8"/>
        <v>200</v>
      </c>
      <c r="K34" s="65">
        <f t="shared" si="8"/>
        <v>200</v>
      </c>
      <c r="L34" s="65">
        <f t="shared" si="8"/>
        <v>100</v>
      </c>
      <c r="M34" s="65">
        <f t="shared" si="8"/>
        <v>100</v>
      </c>
      <c r="N34" s="65">
        <f t="shared" si="8"/>
        <v>100</v>
      </c>
      <c r="O34" s="65">
        <f t="shared" si="8"/>
        <v>100</v>
      </c>
      <c r="P34" s="65">
        <f t="shared" si="8"/>
        <v>100</v>
      </c>
      <c r="Q34" s="65">
        <f t="shared" si="8"/>
        <v>100</v>
      </c>
      <c r="R34" s="65">
        <f t="shared" si="8"/>
        <v>100</v>
      </c>
      <c r="S34" s="65">
        <f t="shared" si="8"/>
        <v>100</v>
      </c>
      <c r="T34" s="68"/>
      <c r="U34" s="68"/>
      <c r="V34" s="68"/>
      <c r="W34" s="68"/>
    </row>
    <row r="35" spans="1:28" x14ac:dyDescent="0.3">
      <c r="C35" s="65" t="s">
        <v>33</v>
      </c>
      <c r="D35" s="74">
        <v>0</v>
      </c>
      <c r="E35" s="74">
        <v>0</v>
      </c>
      <c r="F35" s="74">
        <v>0</v>
      </c>
      <c r="G35" s="75">
        <v>0</v>
      </c>
      <c r="H35" s="75">
        <v>0</v>
      </c>
      <c r="I35" s="77">
        <v>1</v>
      </c>
      <c r="J35" s="77">
        <v>1</v>
      </c>
      <c r="K35" s="77">
        <v>1</v>
      </c>
      <c r="L35" s="77">
        <v>1</v>
      </c>
      <c r="M35" s="77">
        <v>1</v>
      </c>
      <c r="N35" s="77">
        <f>L40</f>
        <v>1.1569632629139612</v>
      </c>
      <c r="O35" s="77">
        <f>L40</f>
        <v>1.1569632629139612</v>
      </c>
      <c r="P35" s="77">
        <f>K40</f>
        <v>1.3416990435788605</v>
      </c>
      <c r="Q35" s="77">
        <f>K40</f>
        <v>1.3416990435788605</v>
      </c>
      <c r="R35" s="77">
        <f>J40</f>
        <v>1.6347254223755148</v>
      </c>
      <c r="S35" s="77">
        <f>J40</f>
        <v>1.6347254223755148</v>
      </c>
      <c r="T35" s="68"/>
      <c r="U35" s="68"/>
      <c r="V35" s="68"/>
      <c r="W35" s="68"/>
    </row>
    <row r="36" spans="1:28" x14ac:dyDescent="0.3">
      <c r="C36" s="67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68"/>
      <c r="V36" s="68"/>
      <c r="W36" s="68"/>
    </row>
    <row r="37" spans="1:28" x14ac:dyDescent="0.3">
      <c r="AB37" s="81"/>
    </row>
    <row r="38" spans="1:28" x14ac:dyDescent="0.3">
      <c r="C38" s="1"/>
      <c r="D38" s="1"/>
      <c r="E38" s="1"/>
      <c r="I38" s="76"/>
      <c r="AB38" s="81"/>
    </row>
    <row r="39" spans="1:28" x14ac:dyDescent="0.3">
      <c r="C39" s="1" t="s">
        <v>97</v>
      </c>
      <c r="D39" s="1" t="s">
        <v>91</v>
      </c>
      <c r="E39" s="65" t="s">
        <v>98</v>
      </c>
      <c r="F39" s="65" t="s">
        <v>92</v>
      </c>
      <c r="G39" s="65" t="s">
        <v>93</v>
      </c>
      <c r="I39" s="65" t="s">
        <v>99</v>
      </c>
      <c r="J39" s="65" t="s">
        <v>100</v>
      </c>
      <c r="K39" s="65" t="s">
        <v>101</v>
      </c>
      <c r="L39" s="65" t="s">
        <v>102</v>
      </c>
      <c r="M39" s="65" t="s">
        <v>103</v>
      </c>
      <c r="R39" s="65" t="s">
        <v>104</v>
      </c>
    </row>
    <row r="40" spans="1:28" x14ac:dyDescent="0.3">
      <c r="B40" s="1" t="s">
        <v>94</v>
      </c>
      <c r="C40" s="1">
        <f>'Markov''s Chain'!W28</f>
        <v>5.796071066742444</v>
      </c>
      <c r="D40" s="1">
        <f>'Markov''s Chain'!W37</f>
        <v>8.7572855197458015</v>
      </c>
      <c r="E40" s="1">
        <f>'Markov''s Chain'!W46</f>
        <v>10.669872158471136</v>
      </c>
      <c r="F40" s="1">
        <f>'Markov''s Chain'!W55</f>
        <v>12.373562522697007</v>
      </c>
      <c r="G40" s="1">
        <f>'Markov''s Chain'!W64</f>
        <v>14.315757270129435</v>
      </c>
      <c r="I40" s="65">
        <f>$G40/C40</f>
        <v>2.4699071328287379</v>
      </c>
      <c r="J40" s="65">
        <f t="shared" ref="J40:M42" si="9">$G40/D40</f>
        <v>1.6347254223755148</v>
      </c>
      <c r="K40" s="65">
        <f t="shared" si="9"/>
        <v>1.3416990435788605</v>
      </c>
      <c r="L40" s="65">
        <f t="shared" si="9"/>
        <v>1.1569632629139612</v>
      </c>
      <c r="M40" s="65">
        <f t="shared" si="9"/>
        <v>1</v>
      </c>
    </row>
    <row r="41" spans="1:28" x14ac:dyDescent="0.3">
      <c r="A41" s="3"/>
      <c r="B41" s="1" t="s">
        <v>95</v>
      </c>
      <c r="C41" s="1">
        <f>'Markov''s Chain'!W29</f>
        <v>5.7822036620623187</v>
      </c>
      <c r="D41" s="1">
        <f>'Markov''s Chain'!W38</f>
        <v>8.7380844303222887</v>
      </c>
      <c r="E41" s="1">
        <f>'Markov''s Chain'!W47</f>
        <v>10.646188751690737</v>
      </c>
      <c r="F41" s="1">
        <f>'Markov''s Chain'!W56</f>
        <v>12.347173465682118</v>
      </c>
      <c r="G41" s="1">
        <f>'Markov''s Chain'!W65</f>
        <v>14.45621112792066</v>
      </c>
      <c r="I41" s="65">
        <f t="shared" ref="I41:I42" si="10">$G41/C41</f>
        <v>2.5001214022898344</v>
      </c>
      <c r="J41" s="65">
        <f t="shared" si="9"/>
        <v>1.6543913306394396</v>
      </c>
      <c r="K41" s="65">
        <f t="shared" si="9"/>
        <v>1.3578766509869411</v>
      </c>
      <c r="L41" s="65">
        <f t="shared" si="9"/>
        <v>1.170811373801496</v>
      </c>
      <c r="M41" s="65">
        <f t="shared" si="9"/>
        <v>1</v>
      </c>
    </row>
    <row r="42" spans="1:28" x14ac:dyDescent="0.3">
      <c r="B42" s="1" t="s">
        <v>96</v>
      </c>
      <c r="C42" s="1">
        <f>'Markov''s Chain'!W30</f>
        <v>3.8461538461538458</v>
      </c>
      <c r="D42" s="1">
        <f>'Markov''s Chain'!W39</f>
        <v>6.2499999999999991</v>
      </c>
      <c r="E42" s="1">
        <f>'Markov''s Chain'!W48</f>
        <v>7.6923076923076916</v>
      </c>
      <c r="F42" s="1">
        <f>'Markov''s Chain'!W57</f>
        <v>9.0909090909090917</v>
      </c>
      <c r="G42" s="1">
        <f>'Markov''s Chain'!W66</f>
        <v>11.111111111111114</v>
      </c>
      <c r="I42" s="65">
        <f t="shared" si="10"/>
        <v>2.8888888888888902</v>
      </c>
      <c r="J42" s="65">
        <f t="shared" si="9"/>
        <v>1.7777777777777786</v>
      </c>
      <c r="K42" s="65">
        <f t="shared" si="9"/>
        <v>1.4444444444444451</v>
      </c>
      <c r="L42" s="65">
        <f t="shared" si="9"/>
        <v>1.2222222222222225</v>
      </c>
      <c r="M42" s="65">
        <f t="shared" si="9"/>
        <v>1</v>
      </c>
    </row>
    <row r="43" spans="1:28" x14ac:dyDescent="0.3">
      <c r="C43" s="1"/>
      <c r="D43" s="1"/>
      <c r="E43" s="1"/>
    </row>
    <row r="44" spans="1:28" x14ac:dyDescent="0.3">
      <c r="C44" s="1"/>
      <c r="D44" s="1"/>
      <c r="E44" s="1"/>
    </row>
    <row r="45" spans="1:28" x14ac:dyDescent="0.3">
      <c r="C45" s="1"/>
      <c r="D45" s="1"/>
      <c r="E45" s="1"/>
    </row>
    <row r="46" spans="1:28" x14ac:dyDescent="0.3">
      <c r="C46" s="1"/>
    </row>
    <row r="47" spans="1:28" x14ac:dyDescent="0.3">
      <c r="C47" s="1"/>
    </row>
    <row r="48" spans="1:28" x14ac:dyDescent="0.3">
      <c r="C48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64"/>
  <sheetViews>
    <sheetView tabSelected="1" topLeftCell="O1" workbookViewId="0">
      <selection activeCell="AF10" sqref="AF10"/>
    </sheetView>
  </sheetViews>
  <sheetFormatPr defaultRowHeight="11.25" x14ac:dyDescent="0.3"/>
  <cols>
    <col min="1" max="3" width="11.25" style="155" bestFit="1" customWidth="1"/>
    <col min="4" max="4" width="9.75" style="155" bestFit="1" customWidth="1"/>
    <col min="5" max="5" width="9.75" style="155" customWidth="1"/>
    <col min="6" max="6" width="21.375" style="155" bestFit="1" customWidth="1"/>
    <col min="7" max="11" width="9.75" style="155" customWidth="1"/>
    <col min="12" max="12" width="12.375" style="155" bestFit="1" customWidth="1"/>
    <col min="13" max="13" width="13" style="155" bestFit="1" customWidth="1"/>
    <col min="14" max="14" width="9.75" style="155" customWidth="1"/>
    <col min="15" max="15" width="11.25" style="155" bestFit="1" customWidth="1"/>
    <col min="16" max="16" width="13" style="155" bestFit="1" customWidth="1"/>
    <col min="17" max="17" width="9.75" style="155" customWidth="1"/>
    <col min="18" max="18" width="11.25" style="155" bestFit="1" customWidth="1"/>
    <col min="19" max="19" width="13" style="155" bestFit="1" customWidth="1"/>
    <col min="20" max="20" width="9.75" style="155" customWidth="1"/>
    <col min="21" max="21" width="12.625" style="155" customWidth="1"/>
    <col min="22" max="22" width="13" style="155" bestFit="1" customWidth="1"/>
    <col min="23" max="23" width="9.75" style="155" customWidth="1"/>
    <col min="24" max="24" width="11.25" style="155" bestFit="1" customWidth="1"/>
    <col min="25" max="25" width="13" style="155" bestFit="1" customWidth="1"/>
    <col min="26" max="26" width="9.75" style="155" customWidth="1"/>
    <col min="27" max="27" width="12" style="155" bestFit="1" customWidth="1"/>
    <col min="28" max="28" width="13" style="155" bestFit="1" customWidth="1"/>
    <col min="29" max="32" width="9.75" style="155" customWidth="1"/>
    <col min="33" max="48" width="7.625" style="155" customWidth="1"/>
    <col min="49" max="49" width="7.625" style="157" customWidth="1"/>
    <col min="50" max="50" width="9.875" style="155" customWidth="1"/>
    <col min="51" max="51" width="9.375" style="155" customWidth="1"/>
    <col min="52" max="55" width="7.625" style="155" customWidth="1"/>
    <col min="56" max="56" width="9.5" style="155" customWidth="1"/>
    <col min="57" max="69" width="7.625" style="155" customWidth="1"/>
    <col min="70" max="70" width="1.5" style="156" customWidth="1"/>
    <col min="71" max="109" width="7.625" style="155" customWidth="1"/>
    <col min="110" max="110" width="1.625" style="155" customWidth="1"/>
    <col min="111" max="111" width="43.125" style="158" bestFit="1" customWidth="1"/>
    <col min="112" max="16384" width="9" style="155"/>
  </cols>
  <sheetData>
    <row r="1" spans="1:111" x14ac:dyDescent="0.3">
      <c r="CS1" s="155">
        <v>0.8</v>
      </c>
      <c r="CT1" s="155">
        <v>0.8</v>
      </c>
      <c r="CU1" s="155">
        <v>0.8</v>
      </c>
    </row>
    <row r="2" spans="1:111" x14ac:dyDescent="0.3">
      <c r="E2" s="167" t="s">
        <v>136</v>
      </c>
      <c r="T2" s="167" t="s">
        <v>137</v>
      </c>
      <c r="AA2" s="167" t="s">
        <v>124</v>
      </c>
      <c r="AB2" s="167" t="s">
        <v>125</v>
      </c>
      <c r="AC2" s="167" t="s">
        <v>126</v>
      </c>
      <c r="AD2" s="167" t="s">
        <v>127</v>
      </c>
      <c r="AF2" s="155" t="s">
        <v>138</v>
      </c>
      <c r="CS2" s="155">
        <v>0.8</v>
      </c>
      <c r="CT2" s="155">
        <v>0.8</v>
      </c>
      <c r="CU2" s="155">
        <v>0.8</v>
      </c>
    </row>
    <row r="3" spans="1:111" x14ac:dyDescent="0.3">
      <c r="A3" s="166"/>
      <c r="B3" s="161">
        <v>8000225</v>
      </c>
      <c r="C3" s="166">
        <v>8000226</v>
      </c>
      <c r="D3" s="166" t="s">
        <v>120</v>
      </c>
      <c r="E3" s="168" t="s">
        <v>121</v>
      </c>
      <c r="F3" s="166">
        <v>8000227</v>
      </c>
      <c r="G3" s="160" t="s">
        <v>134</v>
      </c>
      <c r="H3" s="166">
        <v>8000212</v>
      </c>
      <c r="I3" s="159">
        <v>9001047</v>
      </c>
      <c r="J3" s="166">
        <v>8000474</v>
      </c>
      <c r="K3" s="166">
        <v>8000475</v>
      </c>
      <c r="L3" s="166">
        <v>8000476</v>
      </c>
      <c r="M3" s="166">
        <v>8000185</v>
      </c>
      <c r="N3" s="166">
        <v>8000186</v>
      </c>
      <c r="O3" s="166">
        <v>8000187</v>
      </c>
      <c r="P3" s="166">
        <v>8000477</v>
      </c>
      <c r="Q3" s="166">
        <v>8000183</v>
      </c>
      <c r="R3" s="166">
        <v>8000478</v>
      </c>
      <c r="S3" s="166">
        <v>8000473</v>
      </c>
      <c r="T3" s="168">
        <v>0</v>
      </c>
      <c r="U3" s="166" t="s">
        <v>117</v>
      </c>
      <c r="V3" s="166">
        <v>8000480</v>
      </c>
      <c r="W3" s="166">
        <v>8000481</v>
      </c>
      <c r="X3" s="166">
        <v>8000162</v>
      </c>
      <c r="Y3" s="166">
        <v>0</v>
      </c>
      <c r="Z3" s="166" t="s">
        <v>122</v>
      </c>
      <c r="AA3" s="168">
        <v>3</v>
      </c>
      <c r="AB3" s="168">
        <v>4</v>
      </c>
      <c r="AC3" s="168">
        <v>5</v>
      </c>
      <c r="AD3" s="168" t="s">
        <v>135</v>
      </c>
      <c r="AE3" s="162">
        <v>8000664</v>
      </c>
      <c r="AF3" s="166">
        <v>0</v>
      </c>
      <c r="AW3" s="155"/>
      <c r="BR3" s="155"/>
      <c r="DG3" s="155"/>
    </row>
    <row r="4" spans="1:111" x14ac:dyDescent="0.3">
      <c r="A4" s="166"/>
      <c r="B4" s="166">
        <v>40</v>
      </c>
      <c r="C4" s="166">
        <v>9.8000000000000007</v>
      </c>
      <c r="D4" s="166">
        <v>5</v>
      </c>
      <c r="E4" s="165" t="s">
        <v>123</v>
      </c>
      <c r="F4" s="166">
        <v>1</v>
      </c>
      <c r="G4" s="157" t="s">
        <v>134</v>
      </c>
      <c r="H4" s="166">
        <v>3.3</v>
      </c>
      <c r="I4" s="164">
        <v>3.3</v>
      </c>
      <c r="J4" s="166">
        <v>1.5</v>
      </c>
      <c r="K4" s="166">
        <v>1.5</v>
      </c>
      <c r="L4" s="166">
        <v>1</v>
      </c>
      <c r="M4" s="166">
        <v>1.5</v>
      </c>
      <c r="N4" s="166">
        <v>2</v>
      </c>
      <c r="O4" s="166">
        <v>1.5</v>
      </c>
      <c r="P4" s="166">
        <v>1</v>
      </c>
      <c r="Q4" s="166">
        <v>1</v>
      </c>
      <c r="R4" s="166">
        <v>0.9</v>
      </c>
      <c r="S4" s="166">
        <v>0.9</v>
      </c>
      <c r="T4" s="168">
        <v>0</v>
      </c>
      <c r="U4" s="166" t="s">
        <v>117</v>
      </c>
      <c r="V4" s="166" t="s">
        <v>117</v>
      </c>
      <c r="W4" s="166" t="s">
        <v>117</v>
      </c>
      <c r="X4" s="166">
        <v>0</v>
      </c>
      <c r="Y4" s="166" t="s">
        <v>117</v>
      </c>
      <c r="Z4" s="163" t="s">
        <v>118</v>
      </c>
      <c r="AA4" s="172">
        <v>0.4</v>
      </c>
      <c r="AB4" s="172">
        <f>0.4*4.5</f>
        <v>1.8</v>
      </c>
      <c r="AC4" s="172">
        <f>0.4*4.5</f>
        <v>1.8</v>
      </c>
      <c r="AD4" s="169">
        <v>1</v>
      </c>
      <c r="AE4" s="170">
        <v>0.9</v>
      </c>
      <c r="AF4" s="171">
        <v>1</v>
      </c>
      <c r="AW4" s="155"/>
      <c r="CS4" s="155">
        <v>0.8</v>
      </c>
      <c r="CT4" s="155">
        <v>0.8</v>
      </c>
      <c r="CU4" s="155">
        <v>0.8</v>
      </c>
    </row>
    <row r="5" spans="1:111" x14ac:dyDescent="0.3">
      <c r="A5" s="155" t="s">
        <v>139</v>
      </c>
      <c r="B5" s="173">
        <f>1-(B4/100)</f>
        <v>0.6</v>
      </c>
      <c r="C5" s="173">
        <f>B5*(1-(C4/100))</f>
        <v>0.54120000000000001</v>
      </c>
      <c r="D5" s="173">
        <f t="shared" ref="D5:AF5" si="0">C5*(1-(D4/100))</f>
        <v>0.51414000000000004</v>
      </c>
      <c r="E5" s="173">
        <f t="shared" si="0"/>
        <v>0.50642790000000004</v>
      </c>
      <c r="F5" s="173">
        <f t="shared" si="0"/>
        <v>0.50136362099999998</v>
      </c>
      <c r="G5" s="173">
        <f t="shared" si="0"/>
        <v>0.50136362099999998</v>
      </c>
      <c r="H5" s="173">
        <f t="shared" si="0"/>
        <v>0.48481862150699995</v>
      </c>
      <c r="I5" s="173">
        <f t="shared" si="0"/>
        <v>0.46881960699726893</v>
      </c>
      <c r="J5" s="173">
        <f t="shared" si="0"/>
        <v>0.4617873128923099</v>
      </c>
      <c r="K5" s="173">
        <f t="shared" si="0"/>
        <v>0.45486050319892524</v>
      </c>
      <c r="L5" s="173">
        <f t="shared" si="0"/>
        <v>0.45031189816693595</v>
      </c>
      <c r="M5" s="173">
        <f t="shared" si="0"/>
        <v>0.4435572196944319</v>
      </c>
      <c r="N5" s="173">
        <f t="shared" si="0"/>
        <v>0.43468607530054326</v>
      </c>
      <c r="O5" s="173">
        <f t="shared" si="0"/>
        <v>0.42816578417103512</v>
      </c>
      <c r="P5" s="173">
        <f t="shared" si="0"/>
        <v>0.42388412632932476</v>
      </c>
      <c r="Q5" s="173">
        <f t="shared" si="0"/>
        <v>0.41964528506603149</v>
      </c>
      <c r="R5" s="173">
        <f t="shared" si="0"/>
        <v>0.41586847750043721</v>
      </c>
      <c r="S5" s="173">
        <f t="shared" si="0"/>
        <v>0.41212566120293326</v>
      </c>
      <c r="T5" s="173">
        <f t="shared" si="0"/>
        <v>0.41212566120293326</v>
      </c>
      <c r="U5" s="173">
        <f t="shared" si="0"/>
        <v>0.41212566120293326</v>
      </c>
      <c r="V5" s="173">
        <f t="shared" si="0"/>
        <v>0.41212566120293326</v>
      </c>
      <c r="W5" s="173">
        <f t="shared" si="0"/>
        <v>0.41212566120293326</v>
      </c>
      <c r="X5" s="173">
        <f t="shared" si="0"/>
        <v>0.41212566120293326</v>
      </c>
      <c r="Y5" s="173">
        <f t="shared" si="0"/>
        <v>0.41212566120293326</v>
      </c>
      <c r="Z5" s="173">
        <f t="shared" si="0"/>
        <v>0.41088928421932447</v>
      </c>
      <c r="AA5" s="173">
        <f t="shared" si="0"/>
        <v>0.40924572708244716</v>
      </c>
      <c r="AB5" s="173">
        <f t="shared" si="0"/>
        <v>0.40187930399496313</v>
      </c>
      <c r="AC5" s="173">
        <f t="shared" si="0"/>
        <v>0.39464547652305382</v>
      </c>
      <c r="AD5" s="173">
        <f t="shared" si="0"/>
        <v>0.39069902175782328</v>
      </c>
      <c r="AE5" s="173">
        <f t="shared" si="0"/>
        <v>0.38718273056200286</v>
      </c>
      <c r="AF5" s="173">
        <f t="shared" si="0"/>
        <v>0.38331090325638284</v>
      </c>
      <c r="CS5" s="155">
        <v>0.8</v>
      </c>
      <c r="CT5" s="155">
        <v>0.8</v>
      </c>
      <c r="CU5" s="155">
        <v>0.8</v>
      </c>
    </row>
    <row r="6" spans="1:111" x14ac:dyDescent="0.3">
      <c r="A6" s="155" t="s">
        <v>119</v>
      </c>
      <c r="B6" s="174">
        <v>0.4</v>
      </c>
      <c r="C6" s="173">
        <f>B5*(C4/100)</f>
        <v>5.8799999999999998E-2</v>
      </c>
      <c r="D6" s="173">
        <f t="shared" ref="D6:E6" si="1">C5*(D4/100)</f>
        <v>2.7060000000000001E-2</v>
      </c>
      <c r="E6" s="175">
        <f t="shared" si="1"/>
        <v>7.7121000000000004E-3</v>
      </c>
      <c r="F6" s="173">
        <f>E5*(F4/100)</f>
        <v>5.0642790000000005E-3</v>
      </c>
      <c r="G6" s="173">
        <f t="shared" ref="G6:AE6" si="2">F5*(G4/100)</f>
        <v>0</v>
      </c>
      <c r="H6" s="173">
        <f t="shared" si="2"/>
        <v>1.6544999493E-2</v>
      </c>
      <c r="I6" s="173">
        <f t="shared" si="2"/>
        <v>1.5999014509730999E-2</v>
      </c>
      <c r="J6" s="173">
        <f t="shared" si="2"/>
        <v>7.0322941049590333E-3</v>
      </c>
      <c r="K6" s="173">
        <f t="shared" si="2"/>
        <v>6.9268096933846482E-3</v>
      </c>
      <c r="L6" s="173">
        <f t="shared" si="2"/>
        <v>4.5486050319892522E-3</v>
      </c>
      <c r="M6" s="173">
        <f t="shared" si="2"/>
        <v>6.7546784725040394E-3</v>
      </c>
      <c r="N6" s="173">
        <f t="shared" si="2"/>
        <v>8.8711443938886379E-3</v>
      </c>
      <c r="O6" s="173">
        <f t="shared" si="2"/>
        <v>6.5202911295081491E-3</v>
      </c>
      <c r="P6" s="173">
        <f t="shared" si="2"/>
        <v>4.2816578417103511E-3</v>
      </c>
      <c r="Q6" s="173">
        <f t="shared" si="2"/>
        <v>4.2388412632932476E-3</v>
      </c>
      <c r="R6" s="173">
        <f t="shared" si="2"/>
        <v>3.7768075655942837E-3</v>
      </c>
      <c r="S6" s="173">
        <f t="shared" si="2"/>
        <v>3.7428162975039355E-3</v>
      </c>
      <c r="T6" s="173">
        <f t="shared" si="2"/>
        <v>0</v>
      </c>
      <c r="U6" s="173">
        <f t="shared" si="2"/>
        <v>0</v>
      </c>
      <c r="V6" s="173">
        <f t="shared" si="2"/>
        <v>0</v>
      </c>
      <c r="W6" s="173">
        <f t="shared" si="2"/>
        <v>0</v>
      </c>
      <c r="X6" s="173">
        <f t="shared" si="2"/>
        <v>0</v>
      </c>
      <c r="Y6" s="173">
        <f t="shared" si="2"/>
        <v>0</v>
      </c>
      <c r="Z6" s="173">
        <f t="shared" si="2"/>
        <v>1.2363769836087998E-3</v>
      </c>
      <c r="AA6" s="176">
        <f t="shared" si="2"/>
        <v>1.6435571368772978E-3</v>
      </c>
      <c r="AB6" s="176">
        <f>AA5*(AB4/100)</f>
        <v>7.3664230874840499E-3</v>
      </c>
      <c r="AC6" s="175">
        <f t="shared" si="2"/>
        <v>7.2338274719093371E-3</v>
      </c>
      <c r="AD6" s="175">
        <f t="shared" si="2"/>
        <v>3.9464547652305381E-3</v>
      </c>
      <c r="AE6" s="175">
        <f t="shared" si="2"/>
        <v>3.5162911958204102E-3</v>
      </c>
      <c r="AF6" s="175">
        <f>AE5*(AF4/100)</f>
        <v>3.8718273056200288E-3</v>
      </c>
    </row>
    <row r="7" spans="1:111" x14ac:dyDescent="0.3">
      <c r="A7" s="155" t="s">
        <v>146</v>
      </c>
      <c r="B7" s="177">
        <f>SUM(B5:B6)</f>
        <v>1</v>
      </c>
      <c r="C7" s="177">
        <f>B6+C6+C5</f>
        <v>1</v>
      </c>
      <c r="D7" s="177">
        <f>C6+D6+D5+B6</f>
        <v>1</v>
      </c>
      <c r="E7" s="177">
        <f>D6+E6+E5+C6+B6</f>
        <v>1</v>
      </c>
      <c r="F7" s="174">
        <f>SUM($B$6:F6, F5)</f>
        <v>1</v>
      </c>
      <c r="G7" s="174">
        <f>SUM($B$6:G6, G5)</f>
        <v>1</v>
      </c>
      <c r="H7" s="174">
        <f>SUM($B$6:H6, H5)</f>
        <v>1</v>
      </c>
      <c r="I7" s="174">
        <f>SUM($B$6:I6, I5)</f>
        <v>1</v>
      </c>
      <c r="J7" s="174">
        <f>SUM($B$6:J6, J5)</f>
        <v>0.99999999999999989</v>
      </c>
      <c r="K7" s="174">
        <f>SUM($B$6:K6, K5)</f>
        <v>0.99999999999999989</v>
      </c>
      <c r="L7" s="174">
        <f>SUM($B$6:L6, L5)</f>
        <v>0.99999999999999989</v>
      </c>
      <c r="M7" s="174">
        <f>SUM($B$6:M6, M5)</f>
        <v>0.99999999999999978</v>
      </c>
      <c r="N7" s="174">
        <f>SUM($B$6:N6, N5)</f>
        <v>0.99999999999999978</v>
      </c>
      <c r="O7" s="174">
        <f>SUM($B$6:O6, O5)</f>
        <v>0.99999999999999978</v>
      </c>
      <c r="P7" s="174">
        <f>SUM($B$6:P6, P5)</f>
        <v>0.99999999999999978</v>
      </c>
      <c r="Q7" s="174">
        <f>SUM($B$6:Q6, Q5)</f>
        <v>0.99999999999999967</v>
      </c>
      <c r="R7" s="174">
        <f>SUM($B$6:R6, R5)</f>
        <v>0.99999999999999967</v>
      </c>
      <c r="S7" s="174">
        <f>SUM($B$6:S6, S5)</f>
        <v>0.99999999999999967</v>
      </c>
      <c r="T7" s="174">
        <f>SUM($B$6:T6, T5)</f>
        <v>0.99999999999999967</v>
      </c>
      <c r="U7" s="174">
        <f>SUM($B$6:U6, U5)</f>
        <v>0.99999999999999967</v>
      </c>
      <c r="V7" s="174">
        <f>SUM($B$6:V6, V5)</f>
        <v>0.99999999999999967</v>
      </c>
      <c r="W7" s="174">
        <f>SUM($B$6:W6, W5)</f>
        <v>0.99999999999999967</v>
      </c>
      <c r="X7" s="174">
        <f>SUM($B$6:X6, X5)</f>
        <v>0.99999999999999967</v>
      </c>
      <c r="Y7" s="174">
        <f>SUM($B$6:Y6, Y5)</f>
        <v>0.99999999999999967</v>
      </c>
      <c r="Z7" s="174">
        <f>SUM($B$6:Z6, Z5)</f>
        <v>0.99999999999999967</v>
      </c>
      <c r="AA7" s="177">
        <f>SUM(B6:AA6)+AA5</f>
        <v>0.99999999999999956</v>
      </c>
      <c r="AB7" s="174">
        <f>SUM($B$6:AB6, AB5)</f>
        <v>0.99999999999999956</v>
      </c>
      <c r="AC7" s="174">
        <f>SUM($B$6:AC6, AC5)</f>
        <v>0.99999999999999967</v>
      </c>
      <c r="AD7" s="174">
        <f>SUM($B$6:AD6, AD5)</f>
        <v>0.99999999999999978</v>
      </c>
      <c r="AE7" s="174">
        <f>SUM($B$6:AE6, AE5)</f>
        <v>0.99999999999999978</v>
      </c>
      <c r="AF7" s="174">
        <f>SUM(B6:AF6, AF5)</f>
        <v>0.99999999999999978</v>
      </c>
      <c r="CS7" s="155">
        <v>0.8</v>
      </c>
      <c r="CT7" s="155">
        <v>0.8</v>
      </c>
      <c r="CU7" s="155">
        <v>0.8</v>
      </c>
    </row>
    <row r="9" spans="1:111" x14ac:dyDescent="0.3">
      <c r="A9" s="155" t="s">
        <v>147</v>
      </c>
      <c r="E9" s="178">
        <v>150</v>
      </c>
      <c r="F9" s="178"/>
      <c r="G9" s="179"/>
      <c r="H9" s="179"/>
      <c r="I9" s="178"/>
      <c r="AA9" s="155" t="s">
        <v>148</v>
      </c>
      <c r="AB9" s="155" t="s">
        <v>149</v>
      </c>
      <c r="AC9" s="155" t="s">
        <v>150</v>
      </c>
      <c r="AD9" s="155" t="s">
        <v>151</v>
      </c>
      <c r="AF9" s="155" t="s">
        <v>152</v>
      </c>
      <c r="CS9" s="155">
        <v>0.8</v>
      </c>
      <c r="CT9" s="155">
        <v>0.8</v>
      </c>
      <c r="CU9" s="155">
        <v>0.8</v>
      </c>
    </row>
    <row r="10" spans="1:111" x14ac:dyDescent="0.3">
      <c r="A10" s="155" t="s">
        <v>153</v>
      </c>
      <c r="E10" s="180">
        <f>E6+(1/E9) * POWER(1-E6, E9)</f>
        <v>9.7992952529946283E-3</v>
      </c>
      <c r="F10" s="178"/>
      <c r="G10" s="179"/>
      <c r="H10" s="179"/>
      <c r="I10" s="178"/>
      <c r="AA10" s="180">
        <f>AA6+(1/AA9) * POWER(1-AA6, AA9)</f>
        <v>6.0909687543919946E-3</v>
      </c>
      <c r="AB10" s="180">
        <f>AB6+(1/AB9) * POWER(1-AB6, AB9)</f>
        <v>9.5349072437773599E-3</v>
      </c>
      <c r="AC10" s="180">
        <f>AC6+(1/AC9) * POWER(1-AC6, AC9)</f>
        <v>9.416034473988805E-3</v>
      </c>
      <c r="AD10" s="180">
        <f>AD6+(1/AD9) * POWER(1-AD6, AD9)</f>
        <v>7.4417556576257416E-3</v>
      </c>
      <c r="AF10" s="180">
        <f>AF6+(1/AF9) * POWER(1-AF6, AF9)</f>
        <v>7.5973927965331568E-3</v>
      </c>
      <c r="CS10" s="155">
        <v>0.8</v>
      </c>
      <c r="CT10" s="155">
        <v>0.8</v>
      </c>
      <c r="CU10" s="155">
        <v>0.8</v>
      </c>
    </row>
    <row r="11" spans="1:111" x14ac:dyDescent="0.3">
      <c r="E11" s="178"/>
      <c r="F11" s="178"/>
      <c r="G11" s="179"/>
      <c r="H11" s="179"/>
      <c r="I11" s="178"/>
      <c r="CS11" s="155">
        <v>0.8</v>
      </c>
      <c r="CT11" s="155">
        <v>0.8</v>
      </c>
      <c r="CU11" s="155">
        <v>0.8</v>
      </c>
    </row>
    <row r="12" spans="1:111" x14ac:dyDescent="0.3">
      <c r="E12" s="178"/>
      <c r="F12" s="178"/>
      <c r="G12" s="179"/>
      <c r="H12" s="179"/>
      <c r="I12" s="178"/>
      <c r="CS12" s="155">
        <v>0.8</v>
      </c>
      <c r="CT12" s="155">
        <v>0.8</v>
      </c>
      <c r="CU12" s="155">
        <v>0.8</v>
      </c>
    </row>
    <row r="13" spans="1:111" x14ac:dyDescent="0.3">
      <c r="E13" s="178"/>
      <c r="F13" s="178"/>
      <c r="G13" s="179"/>
      <c r="H13" s="179"/>
      <c r="I13" s="178"/>
      <c r="CS13" s="155">
        <v>0.8</v>
      </c>
      <c r="CT13" s="155">
        <v>0.8</v>
      </c>
      <c r="CU13" s="155">
        <v>0.8</v>
      </c>
    </row>
    <row r="14" spans="1:111" x14ac:dyDescent="0.3">
      <c r="E14" s="178"/>
      <c r="F14" s="178"/>
      <c r="G14" s="179"/>
      <c r="H14" s="179"/>
      <c r="I14" s="178"/>
      <c r="CS14" s="155">
        <v>0.8</v>
      </c>
      <c r="CT14" s="155">
        <v>0.8</v>
      </c>
      <c r="CU14" s="155">
        <v>0.8</v>
      </c>
    </row>
    <row r="15" spans="1:111" x14ac:dyDescent="0.3">
      <c r="E15" s="178"/>
      <c r="F15" s="178"/>
      <c r="G15" s="179"/>
      <c r="H15" s="179"/>
      <c r="I15" s="178"/>
      <c r="CS15" s="155">
        <v>0.8</v>
      </c>
      <c r="CT15" s="155">
        <v>0.8</v>
      </c>
      <c r="CU15" s="155">
        <v>0.8</v>
      </c>
    </row>
    <row r="16" spans="1:111" x14ac:dyDescent="0.3">
      <c r="E16" s="178"/>
      <c r="F16" s="178"/>
      <c r="G16" s="179"/>
      <c r="H16" s="179"/>
      <c r="I16" s="178"/>
      <c r="CS16" s="155">
        <v>0.8</v>
      </c>
      <c r="CT16" s="155">
        <v>0.8</v>
      </c>
      <c r="CU16" s="155">
        <v>0.8</v>
      </c>
    </row>
    <row r="17" spans="5:99" x14ac:dyDescent="0.3">
      <c r="E17" s="178"/>
      <c r="F17" s="178"/>
      <c r="G17" s="179"/>
      <c r="H17" s="179"/>
      <c r="I17" s="178"/>
      <c r="CS17" s="155">
        <v>0.8</v>
      </c>
      <c r="CT17" s="155">
        <v>0.8</v>
      </c>
      <c r="CU17" s="155">
        <v>0.8</v>
      </c>
    </row>
    <row r="18" spans="5:99" x14ac:dyDescent="0.3">
      <c r="E18" s="178"/>
      <c r="F18" s="178"/>
      <c r="G18" s="179"/>
      <c r="H18" s="179"/>
      <c r="I18" s="178"/>
      <c r="CS18" s="155">
        <v>0.8</v>
      </c>
      <c r="CT18" s="155">
        <v>0.8</v>
      </c>
      <c r="CU18" s="155">
        <v>0.8</v>
      </c>
    </row>
    <row r="19" spans="5:99" x14ac:dyDescent="0.3">
      <c r="E19" s="178"/>
      <c r="F19" s="178"/>
      <c r="G19" s="179"/>
      <c r="H19" s="179"/>
      <c r="I19" s="178"/>
      <c r="CS19" s="155">
        <v>0.8</v>
      </c>
      <c r="CT19" s="155">
        <v>0.8</v>
      </c>
      <c r="CU19" s="155">
        <v>0.8</v>
      </c>
    </row>
    <row r="20" spans="5:99" x14ac:dyDescent="0.3">
      <c r="E20" s="178"/>
      <c r="F20" s="178"/>
      <c r="G20" s="179"/>
      <c r="H20" s="179"/>
      <c r="I20" s="178"/>
      <c r="CS20" s="155">
        <v>0.8</v>
      </c>
      <c r="CT20" s="155">
        <v>0.8</v>
      </c>
      <c r="CU20" s="155">
        <v>0.8</v>
      </c>
    </row>
    <row r="21" spans="5:99" x14ac:dyDescent="0.3">
      <c r="E21" s="178"/>
      <c r="F21" s="178"/>
      <c r="G21" s="179"/>
      <c r="H21" s="179"/>
      <c r="I21" s="178"/>
      <c r="CS21" s="155">
        <v>0.8</v>
      </c>
      <c r="CT21" s="155">
        <v>0.8</v>
      </c>
      <c r="CU21" s="155">
        <v>0.8</v>
      </c>
    </row>
    <row r="22" spans="5:99" x14ac:dyDescent="0.3">
      <c r="E22" s="178"/>
      <c r="F22" s="178"/>
      <c r="G22" s="179"/>
      <c r="H22" s="179"/>
      <c r="I22" s="178"/>
      <c r="CS22" s="155">
        <v>0.8</v>
      </c>
      <c r="CT22" s="155">
        <v>0.8</v>
      </c>
      <c r="CU22" s="155">
        <v>0.8</v>
      </c>
    </row>
    <row r="23" spans="5:99" x14ac:dyDescent="0.3">
      <c r="E23" s="178"/>
      <c r="F23" s="178"/>
      <c r="G23" s="179"/>
      <c r="H23" s="179"/>
      <c r="I23" s="178"/>
      <c r="CS23" s="155">
        <v>0.8</v>
      </c>
      <c r="CT23" s="155">
        <v>0.8</v>
      </c>
      <c r="CU23" s="155">
        <v>0.8</v>
      </c>
    </row>
    <row r="24" spans="5:99" x14ac:dyDescent="0.3">
      <c r="E24" s="178"/>
      <c r="F24" s="178"/>
      <c r="G24" s="179"/>
      <c r="H24" s="179"/>
      <c r="I24" s="178"/>
      <c r="CS24" s="155">
        <v>0.8</v>
      </c>
      <c r="CT24" s="155">
        <v>0.8</v>
      </c>
      <c r="CU24" s="155">
        <v>0.8</v>
      </c>
    </row>
    <row r="25" spans="5:99" x14ac:dyDescent="0.3">
      <c r="E25" s="178"/>
      <c r="F25" s="178"/>
      <c r="G25" s="179"/>
      <c r="H25" s="179"/>
      <c r="I25" s="178"/>
      <c r="CS25" s="155">
        <v>0.8</v>
      </c>
      <c r="CT25" s="155">
        <v>0.8</v>
      </c>
      <c r="CU25" s="155">
        <v>0.8</v>
      </c>
    </row>
    <row r="26" spans="5:99" x14ac:dyDescent="0.3">
      <c r="E26" s="178"/>
      <c r="F26" s="178"/>
      <c r="G26" s="179"/>
      <c r="H26" s="179"/>
      <c r="I26" s="178"/>
      <c r="CS26" s="155">
        <v>0.8</v>
      </c>
      <c r="CT26" s="155">
        <v>0.8</v>
      </c>
      <c r="CU26" s="155">
        <v>0.8</v>
      </c>
    </row>
    <row r="27" spans="5:99" x14ac:dyDescent="0.3">
      <c r="E27" s="178"/>
      <c r="F27" s="178"/>
      <c r="G27" s="179"/>
      <c r="H27" s="179"/>
      <c r="I27" s="178"/>
      <c r="CS27" s="155">
        <v>0.8</v>
      </c>
      <c r="CT27" s="155">
        <v>0.8</v>
      </c>
      <c r="CU27" s="155">
        <v>0.8</v>
      </c>
    </row>
    <row r="28" spans="5:99" x14ac:dyDescent="0.3">
      <c r="E28" s="178"/>
      <c r="F28" s="178"/>
      <c r="G28" s="179"/>
      <c r="H28" s="179"/>
      <c r="I28" s="178"/>
      <c r="CS28" s="155">
        <v>0.8</v>
      </c>
      <c r="CT28" s="155">
        <v>0.8</v>
      </c>
      <c r="CU28" s="155">
        <v>0.8</v>
      </c>
    </row>
    <row r="29" spans="5:99" x14ac:dyDescent="0.3">
      <c r="E29" s="178"/>
      <c r="F29" s="178"/>
      <c r="G29" s="179"/>
      <c r="H29" s="179"/>
      <c r="I29" s="178"/>
      <c r="CS29" s="155">
        <v>0.8</v>
      </c>
      <c r="CT29" s="155">
        <v>0.8</v>
      </c>
      <c r="CU29" s="155">
        <v>0.8</v>
      </c>
    </row>
    <row r="30" spans="5:99" x14ac:dyDescent="0.3">
      <c r="E30" s="178"/>
      <c r="F30" s="178"/>
      <c r="G30" s="179"/>
      <c r="H30" s="179"/>
      <c r="I30" s="178"/>
      <c r="CS30" s="155">
        <v>0.8</v>
      </c>
      <c r="CT30" s="155">
        <v>0.8</v>
      </c>
      <c r="CU30" s="155">
        <v>0.8</v>
      </c>
    </row>
    <row r="31" spans="5:99" x14ac:dyDescent="0.3">
      <c r="E31" s="178"/>
      <c r="F31" s="178"/>
      <c r="G31" s="179"/>
      <c r="H31" s="179"/>
      <c r="I31" s="178"/>
      <c r="CS31" s="155">
        <v>0.8</v>
      </c>
      <c r="CT31" s="155">
        <v>0.8</v>
      </c>
      <c r="CU31" s="155">
        <v>0.8</v>
      </c>
    </row>
    <row r="32" spans="5:99" x14ac:dyDescent="0.3">
      <c r="E32" s="178"/>
      <c r="F32" s="178"/>
      <c r="G32" s="179"/>
      <c r="H32" s="179"/>
      <c r="I32" s="178"/>
      <c r="CS32" s="155">
        <v>0.8</v>
      </c>
      <c r="CT32" s="155">
        <v>0.8</v>
      </c>
      <c r="CU32" s="155">
        <v>0.8</v>
      </c>
    </row>
    <row r="33" spans="5:99" x14ac:dyDescent="0.3">
      <c r="E33" s="178"/>
      <c r="F33" s="178"/>
      <c r="G33" s="179"/>
      <c r="H33" s="179"/>
      <c r="I33" s="178"/>
      <c r="CS33" s="155">
        <v>0.8</v>
      </c>
      <c r="CT33" s="155">
        <v>0.8</v>
      </c>
      <c r="CU33" s="155">
        <v>0.8</v>
      </c>
    </row>
    <row r="34" spans="5:99" x14ac:dyDescent="0.3">
      <c r="E34" s="178"/>
      <c r="F34" s="178"/>
      <c r="G34" s="179"/>
      <c r="H34" s="179"/>
      <c r="I34" s="178"/>
      <c r="CS34" s="155">
        <v>0.8</v>
      </c>
      <c r="CT34" s="155">
        <v>0.8</v>
      </c>
      <c r="CU34" s="155">
        <v>0.8</v>
      </c>
    </row>
    <row r="35" spans="5:99" x14ac:dyDescent="0.3">
      <c r="E35" s="178"/>
      <c r="F35" s="178"/>
      <c r="G35" s="179"/>
      <c r="H35" s="179"/>
      <c r="I35" s="178"/>
      <c r="CS35" s="155">
        <v>0.8</v>
      </c>
      <c r="CT35" s="155">
        <v>0.8</v>
      </c>
      <c r="CU35" s="155">
        <v>0.8</v>
      </c>
    </row>
    <row r="36" spans="5:99" x14ac:dyDescent="0.3">
      <c r="E36" s="178"/>
      <c r="F36" s="178"/>
      <c r="G36" s="179"/>
      <c r="H36" s="179"/>
      <c r="I36" s="178"/>
      <c r="CS36" s="155">
        <v>0.8</v>
      </c>
      <c r="CT36" s="155">
        <v>0.8</v>
      </c>
      <c r="CU36" s="155">
        <v>0.8</v>
      </c>
    </row>
    <row r="37" spans="5:99" x14ac:dyDescent="0.3">
      <c r="E37" s="178"/>
      <c r="F37" s="178"/>
      <c r="G37" s="179"/>
      <c r="H37" s="179"/>
      <c r="I37" s="178"/>
      <c r="CS37" s="155">
        <v>0.8</v>
      </c>
      <c r="CT37" s="155">
        <v>0.8</v>
      </c>
      <c r="CU37" s="155">
        <v>0.8</v>
      </c>
    </row>
    <row r="38" spans="5:99" x14ac:dyDescent="0.3">
      <c r="E38" s="178"/>
      <c r="F38" s="178"/>
      <c r="G38" s="179"/>
      <c r="H38" s="179"/>
      <c r="I38" s="178"/>
      <c r="CS38" s="155">
        <v>0.8</v>
      </c>
      <c r="CT38" s="155">
        <v>0.8</v>
      </c>
      <c r="CU38" s="155">
        <v>0.8</v>
      </c>
    </row>
    <row r="39" spans="5:99" x14ac:dyDescent="0.3">
      <c r="E39" s="178"/>
      <c r="F39" s="178"/>
      <c r="G39" s="179"/>
      <c r="H39" s="179"/>
      <c r="I39" s="178"/>
      <c r="CS39" s="155">
        <v>0.8</v>
      </c>
      <c r="CT39" s="155">
        <v>0.8</v>
      </c>
      <c r="CU39" s="155">
        <v>0.8</v>
      </c>
    </row>
    <row r="40" spans="5:99" x14ac:dyDescent="0.3">
      <c r="E40" s="178"/>
      <c r="F40" s="178"/>
      <c r="G40" s="179"/>
      <c r="H40" s="179"/>
      <c r="I40" s="178"/>
      <c r="CS40" s="155">
        <v>0.8</v>
      </c>
      <c r="CT40" s="155">
        <v>0.8</v>
      </c>
      <c r="CU40" s="155">
        <v>0.8</v>
      </c>
    </row>
    <row r="41" spans="5:99" x14ac:dyDescent="0.3">
      <c r="E41" s="178"/>
      <c r="F41" s="178"/>
      <c r="G41" s="179"/>
      <c r="H41" s="179"/>
      <c r="I41" s="178"/>
      <c r="CS41" s="155">
        <v>0.8</v>
      </c>
      <c r="CT41" s="155">
        <v>0.8</v>
      </c>
      <c r="CU41" s="155">
        <v>0.8</v>
      </c>
    </row>
    <row r="42" spans="5:99" x14ac:dyDescent="0.3">
      <c r="E42" s="178"/>
      <c r="F42" s="178"/>
      <c r="G42" s="179"/>
      <c r="H42" s="179"/>
      <c r="I42" s="178"/>
      <c r="CS42" s="155">
        <v>0.8</v>
      </c>
      <c r="CT42" s="155">
        <v>0.8</v>
      </c>
      <c r="CU42" s="155">
        <v>0.8</v>
      </c>
    </row>
    <row r="43" spans="5:99" x14ac:dyDescent="0.3">
      <c r="E43" s="178"/>
      <c r="F43" s="178"/>
      <c r="G43" s="179"/>
      <c r="H43" s="179"/>
      <c r="I43" s="178"/>
      <c r="CS43" s="155">
        <v>0.8</v>
      </c>
      <c r="CT43" s="155">
        <v>0.8</v>
      </c>
      <c r="CU43" s="155">
        <v>0.8</v>
      </c>
    </row>
    <row r="44" spans="5:99" x14ac:dyDescent="0.3">
      <c r="E44" s="178"/>
      <c r="F44" s="178"/>
      <c r="G44" s="179"/>
      <c r="H44" s="179"/>
      <c r="I44" s="178"/>
      <c r="K44" s="158" t="s">
        <v>128</v>
      </c>
      <c r="N44" s="158" t="s">
        <v>129</v>
      </c>
      <c r="Q44" s="158" t="s">
        <v>130</v>
      </c>
      <c r="T44" s="158" t="s">
        <v>131</v>
      </c>
      <c r="W44" s="158" t="s">
        <v>132</v>
      </c>
      <c r="Z44" s="158" t="s">
        <v>133</v>
      </c>
      <c r="CS44" s="155">
        <v>0.8</v>
      </c>
      <c r="CT44" s="155">
        <v>0.8</v>
      </c>
      <c r="CU44" s="155">
        <v>0.8</v>
      </c>
    </row>
    <row r="45" spans="5:99" x14ac:dyDescent="0.3">
      <c r="E45" s="178"/>
      <c r="F45" s="178"/>
      <c r="G45" s="179"/>
      <c r="H45" s="179"/>
      <c r="I45" s="178"/>
      <c r="K45" s="178">
        <v>0</v>
      </c>
      <c r="L45" s="181">
        <f>POWER(1-$E$6, K45) * $E$6</f>
        <v>7.7121000000000004E-3</v>
      </c>
      <c r="N45" s="178">
        <v>0</v>
      </c>
      <c r="O45" s="181">
        <f>POWER(1-$AA$6, N45) * $AA$6</f>
        <v>1.6435571368772978E-3</v>
      </c>
      <c r="Q45" s="178">
        <v>0</v>
      </c>
      <c r="R45" s="181">
        <f>POWER(1-$AB$6, Q45) * $AB$6</f>
        <v>7.3664230874840499E-3</v>
      </c>
      <c r="T45" s="178">
        <v>0</v>
      </c>
      <c r="U45" s="181">
        <f>POWER(1-$AC$6, T45) * $AC$6</f>
        <v>7.2338274719093371E-3</v>
      </c>
      <c r="W45" s="178">
        <v>0</v>
      </c>
      <c r="X45" s="181">
        <f>POWER(1-$AD$6, W45) * $AD$6</f>
        <v>3.9464547652305381E-3</v>
      </c>
      <c r="Z45" s="178">
        <v>0</v>
      </c>
      <c r="AA45" s="181">
        <f>POWER(1-$AF$6, Z45) * $AF$6</f>
        <v>3.8718273056200288E-3</v>
      </c>
      <c r="CS45" s="155">
        <v>0.8</v>
      </c>
      <c r="CT45" s="155">
        <v>0.8</v>
      </c>
      <c r="CU45" s="155">
        <v>0.8</v>
      </c>
    </row>
    <row r="46" spans="5:99" x14ac:dyDescent="0.3">
      <c r="E46" s="178"/>
      <c r="F46" s="178"/>
      <c r="G46" s="179"/>
      <c r="H46" s="179"/>
      <c r="I46" s="178"/>
      <c r="K46" s="178">
        <v>1</v>
      </c>
      <c r="L46" s="181">
        <f t="shared" ref="L46:L109" si="3">POWER(1-$E$6, K46) * $E$6</f>
        <v>7.6526235135900003E-3</v>
      </c>
      <c r="N46" s="178">
        <v>1</v>
      </c>
      <c r="O46" s="181">
        <f t="shared" ref="O46:O109" si="4">POWER(1-$AA$6, N46) * $AA$6</f>
        <v>1.6408558568151176E-3</v>
      </c>
      <c r="Q46" s="178">
        <v>1</v>
      </c>
      <c r="R46" s="181">
        <f t="shared" ref="R46:R109" si="5">POWER(1-$AB$6, Q46) * $AB$6</f>
        <v>7.3121588983802322E-3</v>
      </c>
      <c r="T46" s="178">
        <v>1</v>
      </c>
      <c r="U46" s="181">
        <f t="shared" ref="U46:U109" si="6">POWER(1-$AC$6, T46) * $AC$6</f>
        <v>7.1814992120159864E-3</v>
      </c>
      <c r="W46" s="178">
        <v>1</v>
      </c>
      <c r="X46" s="181">
        <f t="shared" ref="X46:X109" si="7">POWER(1-$AD$6, W46) * $AD$6</f>
        <v>3.9308802600165269E-3</v>
      </c>
      <c r="Z46" s="178">
        <v>1</v>
      </c>
      <c r="AA46" s="181">
        <f t="shared" ref="AA46:AA109" si="8">POWER(1-$AF$6, Z46) * $AF$6</f>
        <v>3.8568362589354839E-3</v>
      </c>
      <c r="CS46" s="155">
        <v>0.8</v>
      </c>
      <c r="CT46" s="155">
        <v>0.8</v>
      </c>
      <c r="CU46" s="155">
        <v>0.8</v>
      </c>
    </row>
    <row r="47" spans="5:99" x14ac:dyDescent="0.3">
      <c r="E47" s="178"/>
      <c r="F47" s="178"/>
      <c r="G47" s="179"/>
      <c r="H47" s="179"/>
      <c r="I47" s="178"/>
      <c r="K47" s="178">
        <v>2</v>
      </c>
      <c r="L47" s="181">
        <f t="shared" si="3"/>
        <v>7.5936057157908431E-3</v>
      </c>
      <c r="N47" s="178">
        <v>2</v>
      </c>
      <c r="O47" s="181">
        <f t="shared" si="4"/>
        <v>1.6381590164610623E-3</v>
      </c>
      <c r="Q47" s="178">
        <v>2</v>
      </c>
      <c r="R47" s="181">
        <f t="shared" si="5"/>
        <v>7.2582944422518517E-3</v>
      </c>
      <c r="T47" s="178">
        <v>2</v>
      </c>
      <c r="U47" s="181">
        <f t="shared" si="6"/>
        <v>7.1295494857266098E-3</v>
      </c>
      <c r="W47" s="178">
        <v>2</v>
      </c>
      <c r="X47" s="181">
        <f t="shared" si="7"/>
        <v>3.9153672188828341E-3</v>
      </c>
      <c r="Z47" s="178">
        <v>2</v>
      </c>
      <c r="AA47" s="181">
        <f t="shared" si="8"/>
        <v>3.8419032549948319E-3</v>
      </c>
      <c r="CS47" s="155">
        <v>0.8</v>
      </c>
      <c r="CT47" s="155">
        <v>0.8</v>
      </c>
      <c r="CU47" s="155">
        <v>0.8</v>
      </c>
    </row>
    <row r="48" spans="5:99" x14ac:dyDescent="0.3">
      <c r="E48" s="178"/>
      <c r="F48" s="178"/>
      <c r="G48" s="179"/>
      <c r="H48" s="179"/>
      <c r="I48" s="178"/>
      <c r="K48" s="178">
        <v>3</v>
      </c>
      <c r="L48" s="181">
        <f t="shared" si="3"/>
        <v>7.5350430691500927E-3</v>
      </c>
      <c r="N48" s="178">
        <v>3</v>
      </c>
      <c r="O48" s="181">
        <f t="shared" si="4"/>
        <v>1.6354666085182179E-3</v>
      </c>
      <c r="Q48" s="178">
        <v>3</v>
      </c>
      <c r="R48" s="181">
        <f t="shared" si="5"/>
        <v>7.2048267744966917E-3</v>
      </c>
      <c r="T48" s="178">
        <v>3</v>
      </c>
      <c r="U48" s="181">
        <f t="shared" si="6"/>
        <v>7.0779755547944233E-3</v>
      </c>
      <c r="W48" s="178">
        <v>3</v>
      </c>
      <c r="X48" s="181">
        <f t="shared" si="7"/>
        <v>3.8999153992642466E-3</v>
      </c>
      <c r="Z48" s="178">
        <v>3</v>
      </c>
      <c r="AA48" s="181">
        <f t="shared" si="8"/>
        <v>3.827028069066592E-3</v>
      </c>
      <c r="CS48" s="155">
        <v>0.8</v>
      </c>
      <c r="CT48" s="155">
        <v>0.8</v>
      </c>
      <c r="CU48" s="155">
        <v>0.8</v>
      </c>
    </row>
    <row r="49" spans="5:99" x14ac:dyDescent="0.3">
      <c r="E49" s="178"/>
      <c r="F49" s="178"/>
      <c r="G49" s="179"/>
      <c r="H49" s="179"/>
      <c r="I49" s="178"/>
      <c r="K49" s="178">
        <v>4</v>
      </c>
      <c r="L49" s="181">
        <f t="shared" si="3"/>
        <v>7.4769320634965001E-3</v>
      </c>
      <c r="N49" s="178">
        <v>4</v>
      </c>
      <c r="O49" s="181">
        <f t="shared" si="4"/>
        <v>1.6327786257016635E-3</v>
      </c>
      <c r="Q49" s="178">
        <v>4</v>
      </c>
      <c r="R49" s="181">
        <f t="shared" si="5"/>
        <v>7.151752972203715E-3</v>
      </c>
      <c r="T49" s="178">
        <v>4</v>
      </c>
      <c r="U49" s="181">
        <f t="shared" si="6"/>
        <v>7.0267747007806483E-3</v>
      </c>
      <c r="W49" s="178">
        <v>4</v>
      </c>
      <c r="X49" s="181">
        <f t="shared" si="7"/>
        <v>3.8845245595528241E-3</v>
      </c>
      <c r="Z49" s="178">
        <v>4</v>
      </c>
      <c r="AA49" s="181">
        <f t="shared" si="8"/>
        <v>3.8122104772894058E-3</v>
      </c>
      <c r="CS49" s="155">
        <v>0.8</v>
      </c>
      <c r="CT49" s="155">
        <v>0.8</v>
      </c>
      <c r="CU49" s="155">
        <v>0.8</v>
      </c>
    </row>
    <row r="50" spans="5:99" x14ac:dyDescent="0.3">
      <c r="E50" s="178"/>
      <c r="F50" s="178"/>
      <c r="G50" s="179"/>
      <c r="H50" s="179"/>
      <c r="I50" s="178"/>
      <c r="K50" s="178">
        <v>5</v>
      </c>
      <c r="L50" s="181">
        <f t="shared" si="3"/>
        <v>7.4192692157296087E-3</v>
      </c>
      <c r="N50" s="178">
        <v>5</v>
      </c>
      <c r="O50" s="181">
        <f t="shared" si="4"/>
        <v>1.6300950607384508E-3</v>
      </c>
      <c r="Q50" s="178">
        <v>5</v>
      </c>
      <c r="R50" s="181">
        <f t="shared" si="5"/>
        <v>7.0990701339932911E-3</v>
      </c>
      <c r="T50" s="178">
        <v>5</v>
      </c>
      <c r="U50" s="181">
        <f t="shared" si="6"/>
        <v>6.9759442249112229E-3</v>
      </c>
      <c r="W50" s="178">
        <v>5</v>
      </c>
      <c r="X50" s="181">
        <f t="shared" si="7"/>
        <v>3.8691944590941215E-3</v>
      </c>
      <c r="Z50" s="178">
        <v>5</v>
      </c>
      <c r="AA50" s="181">
        <f t="shared" si="8"/>
        <v>3.7974502566686659E-3</v>
      </c>
      <c r="CS50" s="155">
        <v>0.8</v>
      </c>
      <c r="CT50" s="155">
        <v>0.8</v>
      </c>
      <c r="CU50" s="155">
        <v>0.8</v>
      </c>
    </row>
    <row r="51" spans="5:99" x14ac:dyDescent="0.3">
      <c r="E51" s="178"/>
      <c r="F51" s="178"/>
      <c r="G51" s="179"/>
      <c r="H51" s="179"/>
      <c r="I51" s="178"/>
      <c r="K51" s="178">
        <v>6</v>
      </c>
      <c r="L51" s="181">
        <f t="shared" si="3"/>
        <v>7.3620510696109807E-3</v>
      </c>
      <c r="N51" s="178">
        <v>6</v>
      </c>
      <c r="O51" s="181">
        <f t="shared" si="4"/>
        <v>1.6274159063675859E-3</v>
      </c>
      <c r="Q51" s="178">
        <v>6</v>
      </c>
      <c r="R51" s="181">
        <f t="shared" si="5"/>
        <v>7.0467753798585751E-3</v>
      </c>
      <c r="T51" s="178">
        <v>6</v>
      </c>
      <c r="U51" s="181">
        <f t="shared" si="6"/>
        <v>6.925481447934553E-3</v>
      </c>
      <c r="W51" s="178">
        <v>6</v>
      </c>
      <c r="X51" s="181">
        <f t="shared" si="7"/>
        <v>3.8539248581834261E-3</v>
      </c>
      <c r="Z51" s="178">
        <v>6</v>
      </c>
      <c r="AA51" s="181">
        <f t="shared" si="8"/>
        <v>3.7827471850731616E-3</v>
      </c>
      <c r="CS51" s="155">
        <v>0.8</v>
      </c>
      <c r="CT51" s="155">
        <v>0.8</v>
      </c>
      <c r="CU51" s="155">
        <v>0.8</v>
      </c>
    </row>
    <row r="52" spans="5:99" x14ac:dyDescent="0.3">
      <c r="E52" s="178"/>
      <c r="F52" s="178"/>
      <c r="G52" s="179"/>
      <c r="H52" s="179"/>
      <c r="I52" s="178"/>
      <c r="K52" s="178">
        <v>7</v>
      </c>
      <c r="L52" s="181">
        <f t="shared" si="3"/>
        <v>7.3052741955570337E-3</v>
      </c>
      <c r="N52" s="178">
        <v>7</v>
      </c>
      <c r="O52" s="181">
        <f t="shared" si="4"/>
        <v>1.6247411553400079E-3</v>
      </c>
      <c r="Q52" s="178">
        <v>7</v>
      </c>
      <c r="R52" s="181">
        <f t="shared" si="5"/>
        <v>6.9948658510080707E-3</v>
      </c>
      <c r="T52" s="178">
        <v>7</v>
      </c>
      <c r="U52" s="181">
        <f t="shared" si="6"/>
        <v>6.8753837099802852E-3</v>
      </c>
      <c r="W52" s="178">
        <v>7</v>
      </c>
      <c r="X52" s="181">
        <f t="shared" si="7"/>
        <v>3.8387155180620073E-3</v>
      </c>
      <c r="Z52" s="178">
        <v>7</v>
      </c>
      <c r="AA52" s="181">
        <f t="shared" si="8"/>
        <v>3.7681010412317379E-3</v>
      </c>
      <c r="CS52" s="155">
        <v>0.8</v>
      </c>
      <c r="CT52" s="155">
        <v>0.8</v>
      </c>
      <c r="CU52" s="155">
        <v>0.8</v>
      </c>
    </row>
    <row r="53" spans="5:99" x14ac:dyDescent="0.3">
      <c r="E53" s="178"/>
      <c r="F53" s="178"/>
      <c r="G53" s="179"/>
      <c r="H53" s="179"/>
      <c r="I53" s="178"/>
      <c r="K53" s="178">
        <v>8</v>
      </c>
      <c r="L53" s="181">
        <f t="shared" si="3"/>
        <v>7.2489351904334786E-3</v>
      </c>
      <c r="N53" s="178">
        <v>8</v>
      </c>
      <c r="O53" s="181">
        <f t="shared" si="4"/>
        <v>1.6220708004185708E-3</v>
      </c>
      <c r="Q53" s="178">
        <v>8</v>
      </c>
      <c r="R53" s="181">
        <f t="shared" si="5"/>
        <v>6.9433387097093515E-3</v>
      </c>
      <c r="T53" s="178">
        <v>8</v>
      </c>
      <c r="U53" s="181">
        <f t="shared" si="6"/>
        <v>6.8256483704191104E-3</v>
      </c>
      <c r="W53" s="178">
        <v>8</v>
      </c>
      <c r="X53" s="181">
        <f t="shared" si="7"/>
        <v>3.8235662009133871E-3</v>
      </c>
      <c r="Z53" s="178">
        <v>8</v>
      </c>
      <c r="AA53" s="181">
        <f t="shared" si="8"/>
        <v>3.7535116047299612E-3</v>
      </c>
      <c r="CS53" s="155">
        <v>0.8</v>
      </c>
      <c r="CT53" s="155">
        <v>0.8</v>
      </c>
      <c r="CU53" s="155">
        <v>0.8</v>
      </c>
    </row>
    <row r="54" spans="5:99" x14ac:dyDescent="0.3">
      <c r="E54" s="178"/>
      <c r="F54" s="178"/>
      <c r="G54" s="179"/>
      <c r="H54" s="179"/>
      <c r="I54" s="178"/>
      <c r="K54" s="178">
        <v>9</v>
      </c>
      <c r="L54" s="181">
        <f t="shared" si="3"/>
        <v>7.1930306773513369E-3</v>
      </c>
      <c r="N54" s="178">
        <v>9</v>
      </c>
      <c r="O54" s="181">
        <f t="shared" si="4"/>
        <v>1.6194048343780225E-3</v>
      </c>
      <c r="P54" s="178"/>
      <c r="Q54" s="178">
        <v>9</v>
      </c>
      <c r="R54" s="181">
        <f t="shared" si="5"/>
        <v>6.8921911391339264E-3</v>
      </c>
      <c r="T54" s="178">
        <v>9</v>
      </c>
      <c r="U54" s="181">
        <f t="shared" si="6"/>
        <v>6.7762728077235797E-3</v>
      </c>
      <c r="W54" s="178">
        <v>9</v>
      </c>
      <c r="X54" s="181">
        <f t="shared" si="7"/>
        <v>3.8084766698596182E-3</v>
      </c>
      <c r="Z54" s="178">
        <v>9</v>
      </c>
      <c r="AA54" s="181">
        <f t="shared" si="8"/>
        <v>3.7389786560068062E-3</v>
      </c>
      <c r="CS54" s="155">
        <v>0.8</v>
      </c>
      <c r="CT54" s="155">
        <v>0.8</v>
      </c>
      <c r="CU54" s="155">
        <v>0.8</v>
      </c>
    </row>
    <row r="55" spans="5:99" x14ac:dyDescent="0.3">
      <c r="E55" s="178"/>
      <c r="F55" s="178"/>
      <c r="G55" s="179"/>
      <c r="H55" s="179"/>
      <c r="I55" s="178"/>
      <c r="K55" s="178">
        <v>10</v>
      </c>
      <c r="L55" s="181">
        <f t="shared" si="3"/>
        <v>7.1375573054645357E-3</v>
      </c>
      <c r="N55" s="178">
        <v>10</v>
      </c>
      <c r="O55" s="181">
        <f t="shared" si="4"/>
        <v>1.6167432500049871E-3</v>
      </c>
      <c r="Q55" s="178">
        <v>10</v>
      </c>
      <c r="R55" s="181">
        <f t="shared" si="5"/>
        <v>6.8414203432032574E-3</v>
      </c>
      <c r="T55" s="178">
        <v>10</v>
      </c>
      <c r="U55" s="181">
        <f t="shared" si="6"/>
        <v>6.7272544193299165E-3</v>
      </c>
      <c r="W55" s="178">
        <v>10</v>
      </c>
      <c r="X55" s="181">
        <f t="shared" si="7"/>
        <v>3.7934466889575813E-3</v>
      </c>
      <c r="Z55" s="178">
        <v>10</v>
      </c>
      <c r="AA55" s="181">
        <f t="shared" si="8"/>
        <v>3.7245019763513481E-3</v>
      </c>
      <c r="CS55" s="155">
        <v>0.8</v>
      </c>
      <c r="CT55" s="155">
        <v>0.8</v>
      </c>
      <c r="CU55" s="155">
        <v>0.8</v>
      </c>
    </row>
    <row r="56" spans="5:99" x14ac:dyDescent="0.3">
      <c r="E56" s="178"/>
      <c r="F56" s="178"/>
      <c r="G56" s="179"/>
      <c r="H56" s="179"/>
      <c r="I56" s="178"/>
      <c r="K56" s="178">
        <v>11</v>
      </c>
      <c r="L56" s="181">
        <f t="shared" si="3"/>
        <v>7.0825117497690625E-3</v>
      </c>
      <c r="N56" s="178">
        <v>11</v>
      </c>
      <c r="O56" s="181">
        <f t="shared" si="4"/>
        <v>1.6140860400979432E-3</v>
      </c>
      <c r="Q56" s="178">
        <v>11</v>
      </c>
      <c r="R56" s="181">
        <f t="shared" si="5"/>
        <v>6.7910235464359028E-3</v>
      </c>
      <c r="T56" s="178">
        <v>11</v>
      </c>
      <c r="U56" s="181">
        <f t="shared" si="6"/>
        <v>6.6785906215008437E-3</v>
      </c>
      <c r="W56" s="178">
        <v>11</v>
      </c>
      <c r="X56" s="181">
        <f t="shared" si="7"/>
        <v>3.7784760231952962E-3</v>
      </c>
      <c r="Z56" s="178">
        <v>11</v>
      </c>
      <c r="AA56" s="181">
        <f t="shared" si="8"/>
        <v>3.7100813478994749E-3</v>
      </c>
      <c r="CS56" s="155">
        <v>0.8</v>
      </c>
      <c r="CT56" s="155">
        <v>0.8</v>
      </c>
      <c r="CU56" s="155">
        <v>0.8</v>
      </c>
    </row>
    <row r="57" spans="5:99" x14ac:dyDescent="0.3">
      <c r="E57" s="178"/>
      <c r="F57" s="178"/>
      <c r="G57" s="179"/>
      <c r="H57" s="179"/>
      <c r="I57" s="178"/>
      <c r="K57" s="178">
        <v>12</v>
      </c>
      <c r="L57" s="181">
        <f t="shared" si="3"/>
        <v>7.0278907109036686E-3</v>
      </c>
      <c r="N57" s="178">
        <v>12</v>
      </c>
      <c r="O57" s="181">
        <f t="shared" si="4"/>
        <v>1.6114331974672064E-3</v>
      </c>
      <c r="Q57" s="178">
        <v>12</v>
      </c>
      <c r="R57" s="181">
        <f t="shared" si="5"/>
        <v>6.740997993795789E-3</v>
      </c>
      <c r="T57" s="178">
        <v>12</v>
      </c>
      <c r="U57" s="181">
        <f t="shared" si="6"/>
        <v>6.6302788491893949E-3</v>
      </c>
      <c r="W57" s="178">
        <v>12</v>
      </c>
      <c r="X57" s="181">
        <f t="shared" si="7"/>
        <v>3.7635644384882475E-3</v>
      </c>
      <c r="Z57" s="178">
        <v>12</v>
      </c>
      <c r="AA57" s="181">
        <f t="shared" si="8"/>
        <v>3.6957165536306061E-3</v>
      </c>
      <c r="CS57" s="155">
        <v>0.8</v>
      </c>
      <c r="CT57" s="155">
        <v>0.8</v>
      </c>
      <c r="CU57" s="155">
        <v>0.8</v>
      </c>
    </row>
    <row r="58" spans="5:99" x14ac:dyDescent="0.3">
      <c r="E58" s="178"/>
      <c r="F58" s="178"/>
      <c r="G58" s="179"/>
      <c r="H58" s="179"/>
      <c r="I58" s="178"/>
      <c r="K58" s="178">
        <v>13</v>
      </c>
      <c r="L58" s="181">
        <f t="shared" si="3"/>
        <v>6.9736909149521083E-3</v>
      </c>
      <c r="N58" s="178">
        <v>13</v>
      </c>
      <c r="O58" s="181">
        <f t="shared" si="4"/>
        <v>1.6087847149349082E-3</v>
      </c>
      <c r="Q58" s="178">
        <v>13</v>
      </c>
      <c r="R58" s="181">
        <f t="shared" si="5"/>
        <v>6.6913409505416077E-3</v>
      </c>
      <c r="T58" s="178">
        <v>13</v>
      </c>
      <c r="U58" s="181">
        <f t="shared" si="6"/>
        <v>6.582316555903708E-3</v>
      </c>
      <c r="W58" s="178">
        <v>13</v>
      </c>
      <c r="X58" s="181">
        <f t="shared" si="7"/>
        <v>3.7487117016757237E-3</v>
      </c>
      <c r="Z58" s="178">
        <v>13</v>
      </c>
      <c r="AA58" s="181">
        <f t="shared" si="8"/>
        <v>3.6814073773644269E-3</v>
      </c>
      <c r="CS58" s="155">
        <v>0.8</v>
      </c>
      <c r="CT58" s="155">
        <v>0.8</v>
      </c>
      <c r="CU58" s="155">
        <v>0.8</v>
      </c>
    </row>
    <row r="59" spans="5:99" x14ac:dyDescent="0.3">
      <c r="E59" s="178"/>
      <c r="F59" s="178"/>
      <c r="G59" s="179"/>
      <c r="H59" s="179"/>
      <c r="I59" s="178"/>
      <c r="K59" s="178">
        <v>14</v>
      </c>
      <c r="L59" s="181">
        <f t="shared" si="3"/>
        <v>6.9199091132469068E-3</v>
      </c>
      <c r="N59" s="178">
        <v>14</v>
      </c>
      <c r="O59" s="181">
        <f t="shared" si="4"/>
        <v>1.606140585334978E-3</v>
      </c>
      <c r="Q59" s="178">
        <v>14</v>
      </c>
      <c r="R59" s="181">
        <f t="shared" si="5"/>
        <v>6.6420497020773109E-3</v>
      </c>
      <c r="T59" s="178">
        <v>14</v>
      </c>
      <c r="U59" s="181">
        <f t="shared" si="6"/>
        <v>6.5347012135728083E-3</v>
      </c>
      <c r="W59" s="178">
        <v>14</v>
      </c>
      <c r="X59" s="181">
        <f t="shared" si="7"/>
        <v>3.7339175805171702E-3</v>
      </c>
      <c r="Z59" s="178">
        <v>14</v>
      </c>
      <c r="AA59" s="181">
        <f t="shared" si="8"/>
        <v>3.6671536037576366E-3</v>
      </c>
      <c r="CS59" s="155">
        <v>0.8</v>
      </c>
      <c r="CT59" s="155">
        <v>0.8</v>
      </c>
      <c r="CU59" s="155">
        <v>0.8</v>
      </c>
    </row>
    <row r="60" spans="5:99" x14ac:dyDescent="0.3">
      <c r="E60" s="178"/>
      <c r="F60" s="178"/>
      <c r="G60" s="157"/>
      <c r="H60" s="157"/>
      <c r="K60" s="178">
        <v>15</v>
      </c>
      <c r="L60" s="181">
        <f t="shared" si="3"/>
        <v>6.8665420821746349E-3</v>
      </c>
      <c r="N60" s="178">
        <v>15</v>
      </c>
      <c r="O60" s="181">
        <f t="shared" si="4"/>
        <v>1.6035008015131225E-3</v>
      </c>
      <c r="Q60" s="178">
        <v>15</v>
      </c>
      <c r="R60" s="181">
        <f t="shared" si="5"/>
        <v>6.5931215538037125E-3</v>
      </c>
      <c r="T60" s="178">
        <v>15</v>
      </c>
      <c r="U60" s="181">
        <f t="shared" si="6"/>
        <v>6.4874303124133458E-3</v>
      </c>
      <c r="W60" s="178">
        <v>15</v>
      </c>
      <c r="X60" s="181">
        <f t="shared" si="7"/>
        <v>3.7191818436885598E-3</v>
      </c>
      <c r="Z60" s="178">
        <v>15</v>
      </c>
      <c r="AA60" s="181">
        <f t="shared" si="8"/>
        <v>3.6529550183007045E-3</v>
      </c>
      <c r="CS60" s="155">
        <v>0.8</v>
      </c>
      <c r="CT60" s="155">
        <v>0.8</v>
      </c>
      <c r="CU60" s="155">
        <v>0.8</v>
      </c>
    </row>
    <row r="61" spans="5:99" x14ac:dyDescent="0.3">
      <c r="E61" s="178"/>
      <c r="F61" s="178"/>
      <c r="G61" s="157"/>
      <c r="H61" s="157"/>
      <c r="K61" s="178">
        <v>16</v>
      </c>
      <c r="L61" s="181">
        <f t="shared" si="3"/>
        <v>6.8135866229826966E-3</v>
      </c>
      <c r="N61" s="178">
        <v>16</v>
      </c>
      <c r="O61" s="181">
        <f t="shared" si="4"/>
        <v>1.6008653563268074E-3</v>
      </c>
      <c r="Q61" s="178">
        <v>16</v>
      </c>
      <c r="R61" s="181">
        <f t="shared" si="5"/>
        <v>6.5445538309711841E-3</v>
      </c>
      <c r="T61" s="178">
        <v>16</v>
      </c>
      <c r="U61" s="181">
        <f t="shared" si="6"/>
        <v>6.4405013607973117E-3</v>
      </c>
      <c r="W61" s="178">
        <v>16</v>
      </c>
      <c r="X61" s="181">
        <f t="shared" si="7"/>
        <v>3.7045042607787761E-3</v>
      </c>
      <c r="Z61" s="178">
        <v>16</v>
      </c>
      <c r="AA61" s="181">
        <f t="shared" si="8"/>
        <v>3.6388114073146456E-3</v>
      </c>
      <c r="CS61" s="155">
        <v>0.8</v>
      </c>
      <c r="CT61" s="155">
        <v>0.8</v>
      </c>
      <c r="CU61" s="155">
        <v>0.8</v>
      </c>
    </row>
    <row r="62" spans="5:99" x14ac:dyDescent="0.3">
      <c r="E62" s="178"/>
      <c r="F62" s="178"/>
      <c r="G62" s="157"/>
      <c r="H62" s="157"/>
      <c r="K62" s="178">
        <v>17</v>
      </c>
      <c r="L62" s="181">
        <f t="shared" si="3"/>
        <v>6.7610395615875915E-3</v>
      </c>
      <c r="N62" s="178">
        <v>17</v>
      </c>
      <c r="O62" s="181">
        <f t="shared" si="4"/>
        <v>1.598234242645237E-3</v>
      </c>
      <c r="Q62" s="178">
        <v>17</v>
      </c>
      <c r="R62" s="181">
        <f t="shared" si="5"/>
        <v>6.496343878533436E-3</v>
      </c>
      <c r="T62" s="178">
        <v>17</v>
      </c>
      <c r="U62" s="181">
        <f t="shared" si="6"/>
        <v>6.3939118851207063E-3</v>
      </c>
      <c r="W62" s="178">
        <v>17</v>
      </c>
      <c r="X62" s="181">
        <f t="shared" si="7"/>
        <v>3.6898846022860084E-3</v>
      </c>
      <c r="Z62" s="178">
        <v>17</v>
      </c>
      <c r="AA62" s="181">
        <f t="shared" si="8"/>
        <v>3.6247225579478029E-3</v>
      </c>
      <c r="CS62" s="155">
        <v>0.8</v>
      </c>
      <c r="CT62" s="155">
        <v>0.8</v>
      </c>
      <c r="CU62" s="155">
        <v>0.8</v>
      </c>
    </row>
    <row r="63" spans="5:99" x14ac:dyDescent="0.3">
      <c r="E63" s="178"/>
      <c r="F63" s="178"/>
      <c r="G63" s="157"/>
      <c r="H63" s="157"/>
      <c r="K63" s="178">
        <v>18</v>
      </c>
      <c r="L63" s="181">
        <f t="shared" si="3"/>
        <v>6.7088977483846721E-3</v>
      </c>
      <c r="N63" s="178">
        <v>18</v>
      </c>
      <c r="O63" s="181">
        <f t="shared" si="4"/>
        <v>1.5956074533493359E-3</v>
      </c>
      <c r="Q63" s="178">
        <v>18</v>
      </c>
      <c r="R63" s="181">
        <f t="shared" si="5"/>
        <v>6.4484890610023724E-3</v>
      </c>
      <c r="T63" s="178">
        <v>18</v>
      </c>
      <c r="U63" s="181">
        <f t="shared" si="6"/>
        <v>6.3476594296731524E-3</v>
      </c>
      <c r="W63" s="178">
        <v>18</v>
      </c>
      <c r="X63" s="181">
        <f t="shared" si="7"/>
        <v>3.6753226396141663E-3</v>
      </c>
      <c r="Z63" s="178">
        <v>18</v>
      </c>
      <c r="AA63" s="181">
        <f t="shared" si="8"/>
        <v>3.6106882581726438E-3</v>
      </c>
      <c r="CS63" s="155">
        <v>0.8</v>
      </c>
      <c r="CT63" s="155">
        <v>0.8</v>
      </c>
      <c r="CU63" s="155">
        <v>0.8</v>
      </c>
    </row>
    <row r="64" spans="5:99" x14ac:dyDescent="0.3">
      <c r="E64" s="178"/>
      <c r="F64" s="178"/>
      <c r="G64" s="157"/>
      <c r="H64" s="157"/>
      <c r="K64" s="178">
        <v>19</v>
      </c>
      <c r="L64" s="181">
        <f t="shared" si="3"/>
        <v>6.657158058059354E-3</v>
      </c>
      <c r="N64" s="178">
        <v>19</v>
      </c>
      <c r="O64" s="181">
        <f t="shared" si="4"/>
        <v>1.592984981331729E-3</v>
      </c>
      <c r="Q64" s="178">
        <v>19</v>
      </c>
      <c r="R64" s="181">
        <f t="shared" si="5"/>
        <v>6.4009867623040159E-3</v>
      </c>
      <c r="T64" s="178">
        <v>19</v>
      </c>
      <c r="U64" s="181">
        <f t="shared" si="6"/>
        <v>6.3017415565084587E-3</v>
      </c>
      <c r="W64" s="178">
        <v>19</v>
      </c>
      <c r="X64" s="181">
        <f t="shared" si="7"/>
        <v>3.6608181450693013E-3</v>
      </c>
      <c r="Z64" s="178">
        <v>19</v>
      </c>
      <c r="AA64" s="181">
        <f t="shared" si="8"/>
        <v>3.5967082967825687E-3</v>
      </c>
      <c r="CS64" s="155">
        <v>0.8</v>
      </c>
      <c r="CT64" s="155">
        <v>0.8</v>
      </c>
      <c r="CU64" s="155">
        <v>0.8</v>
      </c>
    </row>
    <row r="65" spans="5:99" x14ac:dyDescent="0.3">
      <c r="E65" s="178"/>
      <c r="F65" s="178"/>
      <c r="G65" s="157"/>
      <c r="H65" s="157"/>
      <c r="K65" s="178">
        <v>20</v>
      </c>
      <c r="L65" s="181">
        <f t="shared" si="3"/>
        <v>6.6058173893997953E-3</v>
      </c>
      <c r="N65" s="178">
        <v>20</v>
      </c>
      <c r="O65" s="181">
        <f t="shared" si="4"/>
        <v>1.590366819496723E-3</v>
      </c>
      <c r="Q65" s="178">
        <v>20</v>
      </c>
      <c r="R65" s="181">
        <f t="shared" si="5"/>
        <v>6.3538343856354993E-3</v>
      </c>
      <c r="T65" s="178">
        <v>20</v>
      </c>
      <c r="U65" s="181">
        <f t="shared" si="6"/>
        <v>6.2561558453161142E-3</v>
      </c>
      <c r="W65" s="178">
        <v>20</v>
      </c>
      <c r="X65" s="181">
        <f t="shared" si="7"/>
        <v>3.6463708918560499E-3</v>
      </c>
      <c r="Z65" s="178">
        <v>20</v>
      </c>
      <c r="AA65" s="181">
        <f t="shared" si="8"/>
        <v>3.5827824633887359E-3</v>
      </c>
      <c r="CS65" s="155">
        <v>0.8</v>
      </c>
      <c r="CT65" s="155">
        <v>0.8</v>
      </c>
      <c r="CU65" s="155">
        <v>0.8</v>
      </c>
    </row>
    <row r="66" spans="5:99" x14ac:dyDescent="0.3">
      <c r="E66" s="178"/>
      <c r="F66" s="178"/>
      <c r="G66" s="157"/>
      <c r="H66" s="157"/>
      <c r="K66" s="178">
        <v>21</v>
      </c>
      <c r="L66" s="181">
        <f t="shared" si="3"/>
        <v>6.5548726651110051E-3</v>
      </c>
      <c r="N66" s="178">
        <v>21</v>
      </c>
      <c r="O66" s="181">
        <f t="shared" si="4"/>
        <v>1.5877529607602862E-3</v>
      </c>
      <c r="Q66" s="178">
        <v>21</v>
      </c>
      <c r="R66" s="181">
        <f t="shared" si="5"/>
        <v>6.3070293533231039E-3</v>
      </c>
      <c r="T66" s="178">
        <v>21</v>
      </c>
      <c r="U66" s="181">
        <f t="shared" si="6"/>
        <v>6.2108998932937191E-3</v>
      </c>
      <c r="W66" s="178">
        <v>21</v>
      </c>
      <c r="X66" s="181">
        <f t="shared" si="7"/>
        <v>3.6319806540740861E-3</v>
      </c>
      <c r="Z66" s="178">
        <v>21</v>
      </c>
      <c r="AA66" s="181">
        <f t="shared" si="8"/>
        <v>3.5689105484168907E-3</v>
      </c>
      <c r="CS66" s="155">
        <v>0.8</v>
      </c>
      <c r="CT66" s="155">
        <v>0.8</v>
      </c>
      <c r="CU66" s="155">
        <v>0.8</v>
      </c>
    </row>
    <row r="67" spans="5:99" x14ac:dyDescent="0.3">
      <c r="E67" s="178"/>
      <c r="F67" s="178"/>
      <c r="G67" s="157"/>
      <c r="H67" s="157"/>
      <c r="K67" s="178">
        <v>22</v>
      </c>
      <c r="L67" s="181">
        <f t="shared" si="3"/>
        <v>6.5043208316304026E-3</v>
      </c>
      <c r="N67" s="178">
        <v>22</v>
      </c>
      <c r="O67" s="181">
        <f t="shared" si="4"/>
        <v>1.5851433980500311E-3</v>
      </c>
      <c r="Q67" s="178">
        <v>22</v>
      </c>
      <c r="R67" s="181">
        <f t="shared" si="5"/>
        <v>6.2605691066813449E-3</v>
      </c>
      <c r="T67" s="178">
        <v>22</v>
      </c>
      <c r="U67" s="181">
        <f t="shared" si="6"/>
        <v>6.1659713150203329E-3</v>
      </c>
      <c r="W67" s="178">
        <v>22</v>
      </c>
      <c r="X67" s="181">
        <f t="shared" si="7"/>
        <v>3.6176472067145906E-3</v>
      </c>
      <c r="Z67" s="178">
        <v>22</v>
      </c>
      <c r="AA67" s="181">
        <f t="shared" si="8"/>
        <v>3.5550923431042145E-3</v>
      </c>
      <c r="CS67" s="155">
        <v>0.8</v>
      </c>
      <c r="CT67" s="155">
        <v>0.8</v>
      </c>
      <c r="CU67" s="155">
        <v>0.8</v>
      </c>
    </row>
    <row r="68" spans="5:99" x14ac:dyDescent="0.3">
      <c r="E68" s="178"/>
      <c r="F68" s="178"/>
      <c r="G68" s="157"/>
      <c r="H68" s="157"/>
      <c r="K68" s="178">
        <v>23</v>
      </c>
      <c r="L68" s="181">
        <f t="shared" si="3"/>
        <v>6.4541588589447857E-3</v>
      </c>
      <c r="N68" s="178">
        <v>23</v>
      </c>
      <c r="O68" s="181">
        <f t="shared" si="4"/>
        <v>1.5825381243051919E-3</v>
      </c>
      <c r="Q68" s="178">
        <v>23</v>
      </c>
      <c r="R68" s="181">
        <f t="shared" si="5"/>
        <v>6.2144511058730987E-3</v>
      </c>
      <c r="T68" s="178">
        <v>23</v>
      </c>
      <c r="U68" s="181">
        <f t="shared" si="6"/>
        <v>6.1213677423307333E-3</v>
      </c>
      <c r="W68" s="178">
        <v>23</v>
      </c>
      <c r="X68" s="181">
        <f t="shared" si="7"/>
        <v>3.6033703256567289E-3</v>
      </c>
      <c r="Z68" s="178">
        <v>23</v>
      </c>
      <c r="AA68" s="181">
        <f t="shared" si="8"/>
        <v>3.5413276394961825E-3</v>
      </c>
      <c r="CS68" s="155">
        <v>0.8</v>
      </c>
      <c r="CT68" s="155">
        <v>0.8</v>
      </c>
      <c r="CU68" s="155">
        <v>0.8</v>
      </c>
    </row>
    <row r="69" spans="5:99" x14ac:dyDescent="0.3">
      <c r="E69" s="178"/>
      <c r="F69" s="178"/>
      <c r="G69" s="157"/>
      <c r="H69" s="157"/>
      <c r="K69" s="178">
        <v>24</v>
      </c>
      <c r="L69" s="181">
        <f t="shared" si="3"/>
        <v>6.4043837404087174E-3</v>
      </c>
      <c r="N69" s="178">
        <v>24</v>
      </c>
      <c r="O69" s="181">
        <f t="shared" si="4"/>
        <v>1.57993713247661E-3</v>
      </c>
      <c r="Q69" s="178">
        <v>24</v>
      </c>
      <c r="R69" s="181">
        <f t="shared" si="5"/>
        <v>6.1686728297707539E-3</v>
      </c>
      <c r="T69" s="178">
        <v>24</v>
      </c>
      <c r="U69" s="181">
        <f t="shared" si="6"/>
        <v>6.077086824190601E-3</v>
      </c>
      <c r="W69" s="178">
        <v>24</v>
      </c>
      <c r="X69" s="181">
        <f t="shared" si="7"/>
        <v>3.5891497876641507E-3</v>
      </c>
      <c r="Z69" s="178">
        <v>24</v>
      </c>
      <c r="AA69" s="181">
        <f t="shared" si="8"/>
        <v>3.5276162304434342E-3</v>
      </c>
      <c r="CS69" s="155">
        <v>0.8</v>
      </c>
      <c r="CT69" s="155">
        <v>0.8</v>
      </c>
      <c r="CU69" s="155">
        <v>0.8</v>
      </c>
    </row>
    <row r="70" spans="5:99" x14ac:dyDescent="0.3">
      <c r="E70" s="178"/>
      <c r="F70" s="178"/>
      <c r="G70" s="157"/>
      <c r="H70" s="157"/>
      <c r="K70" s="178">
        <v>25</v>
      </c>
      <c r="L70" s="181">
        <f t="shared" si="3"/>
        <v>6.3549924925643117E-3</v>
      </c>
      <c r="N70" s="178">
        <v>25</v>
      </c>
      <c r="O70" s="181">
        <f t="shared" si="4"/>
        <v>1.5773404155267107E-3</v>
      </c>
      <c r="Q70" s="178">
        <v>25</v>
      </c>
      <c r="R70" s="181">
        <f t="shared" si="5"/>
        <v>6.1232317758183963E-3</v>
      </c>
      <c r="T70" s="178">
        <v>25</v>
      </c>
      <c r="U70" s="181">
        <f t="shared" si="6"/>
        <v>6.0331262265725929E-3</v>
      </c>
      <c r="W70" s="178">
        <v>25</v>
      </c>
      <c r="X70" s="181">
        <f t="shared" si="7"/>
        <v>3.5749853703814969E-3</v>
      </c>
      <c r="Z70" s="178">
        <v>25</v>
      </c>
      <c r="AA70" s="181">
        <f t="shared" si="8"/>
        <v>3.5139579095986545E-3</v>
      </c>
      <c r="CS70" s="155">
        <v>0.8</v>
      </c>
      <c r="CT70" s="155">
        <v>0.8</v>
      </c>
      <c r="CU70" s="155">
        <v>0.8</v>
      </c>
    </row>
    <row r="71" spans="5:99" x14ac:dyDescent="0.3">
      <c r="E71" s="178"/>
      <c r="F71" s="178"/>
      <c r="G71" s="157"/>
      <c r="H71" s="157"/>
      <c r="K71" s="178">
        <v>26</v>
      </c>
      <c r="L71" s="181">
        <f t="shared" si="3"/>
        <v>6.3059821549624065E-3</v>
      </c>
      <c r="N71" s="178">
        <v>26</v>
      </c>
      <c r="O71" s="181">
        <f t="shared" si="4"/>
        <v>1.5747479664294868E-3</v>
      </c>
      <c r="Q71" s="178">
        <v>26</v>
      </c>
      <c r="R71" s="181">
        <f t="shared" si="5"/>
        <v>6.0781254598949903E-3</v>
      </c>
      <c r="T71" s="178">
        <v>26</v>
      </c>
      <c r="U71" s="181">
        <f t="shared" si="6"/>
        <v>5.9894836323333145E-3</v>
      </c>
      <c r="W71" s="178">
        <v>26</v>
      </c>
      <c r="X71" s="181">
        <f t="shared" si="7"/>
        <v>3.5608768523309256E-3</v>
      </c>
      <c r="Z71" s="178">
        <v>26</v>
      </c>
      <c r="AA71" s="181">
        <f t="shared" si="8"/>
        <v>3.5003524714134707E-3</v>
      </c>
      <c r="CS71" s="155">
        <v>0.8</v>
      </c>
      <c r="CT71" s="155">
        <v>0.8</v>
      </c>
      <c r="CU71" s="155">
        <v>0.8</v>
      </c>
    </row>
    <row r="72" spans="5:99" x14ac:dyDescent="0.3">
      <c r="E72" s="178"/>
      <c r="F72" s="178"/>
      <c r="G72" s="157"/>
      <c r="H72" s="157"/>
      <c r="K72" s="178">
        <v>27</v>
      </c>
      <c r="L72" s="181">
        <f t="shared" si="3"/>
        <v>6.2573497899851213E-3</v>
      </c>
      <c r="N72" s="178">
        <v>27</v>
      </c>
      <c r="O72" s="181">
        <f t="shared" si="4"/>
        <v>1.5721597781704786E-3</v>
      </c>
      <c r="Q72" s="178">
        <v>27</v>
      </c>
      <c r="R72" s="181">
        <f t="shared" si="5"/>
        <v>6.033351416178597E-3</v>
      </c>
      <c r="T72" s="178">
        <v>27</v>
      </c>
      <c r="U72" s="181">
        <f t="shared" si="6"/>
        <v>5.9461567410911903E-3</v>
      </c>
      <c r="W72" s="178">
        <v>27</v>
      </c>
      <c r="X72" s="181">
        <f t="shared" si="7"/>
        <v>3.5468240129086447E-3</v>
      </c>
      <c r="Z72" s="178">
        <v>27</v>
      </c>
      <c r="AA72" s="181">
        <f t="shared" si="8"/>
        <v>3.4867997111353577E-3</v>
      </c>
      <c r="CS72" s="155">
        <v>0.8</v>
      </c>
      <c r="CT72" s="155">
        <v>0.8</v>
      </c>
      <c r="CU72" s="155">
        <v>0.8</v>
      </c>
    </row>
    <row r="73" spans="5:99" x14ac:dyDescent="0.3">
      <c r="E73" s="178"/>
      <c r="F73" s="178"/>
      <c r="G73" s="157"/>
      <c r="H73" s="157"/>
      <c r="K73" s="178">
        <v>28</v>
      </c>
      <c r="L73" s="181">
        <f t="shared" si="3"/>
        <v>6.2090924826697768E-3</v>
      </c>
      <c r="N73" s="178">
        <v>28</v>
      </c>
      <c r="O73" s="181">
        <f t="shared" si="4"/>
        <v>1.5695758437467553E-3</v>
      </c>
      <c r="Q73" s="178">
        <v>28</v>
      </c>
      <c r="R73" s="181">
        <f t="shared" si="5"/>
        <v>5.9889071970115537E-3</v>
      </c>
      <c r="T73" s="178">
        <v>28</v>
      </c>
      <c r="U73" s="181">
        <f t="shared" si="6"/>
        <v>5.9031432691052065E-3</v>
      </c>
      <c r="W73" s="178">
        <v>28</v>
      </c>
      <c r="X73" s="181">
        <f t="shared" si="7"/>
        <v>3.5328266323814668E-3</v>
      </c>
      <c r="Z73" s="178">
        <v>28</v>
      </c>
      <c r="AA73" s="181">
        <f t="shared" si="8"/>
        <v>3.4732994248045553E-3</v>
      </c>
      <c r="CS73" s="155">
        <v>0.8</v>
      </c>
      <c r="CT73" s="155">
        <v>0.8</v>
      </c>
      <c r="CU73" s="155">
        <v>0.8</v>
      </c>
    </row>
    <row r="74" spans="5:99" x14ac:dyDescent="0.3">
      <c r="E74" s="178"/>
      <c r="F74" s="178"/>
      <c r="G74" s="157"/>
      <c r="H74" s="157"/>
      <c r="K74" s="178">
        <v>29</v>
      </c>
      <c r="L74" s="181">
        <f t="shared" si="3"/>
        <v>6.1612073405341791E-3</v>
      </c>
      <c r="N74" s="178">
        <v>29</v>
      </c>
      <c r="O74" s="181">
        <f t="shared" si="4"/>
        <v>1.5669961561668951E-3</v>
      </c>
      <c r="Q74" s="178">
        <v>29</v>
      </c>
      <c r="R74" s="181">
        <f t="shared" si="5"/>
        <v>5.9447903727666883E-3</v>
      </c>
      <c r="T74" s="178">
        <v>29</v>
      </c>
      <c r="U74" s="181">
        <f t="shared" si="6"/>
        <v>5.8604409491545351E-3</v>
      </c>
      <c r="W74" s="178">
        <v>29</v>
      </c>
      <c r="X74" s="181">
        <f t="shared" si="7"/>
        <v>3.518884491883372E-3</v>
      </c>
      <c r="Z74" s="178">
        <v>29</v>
      </c>
      <c r="AA74" s="181">
        <f t="shared" si="8"/>
        <v>3.4598514092510023E-3</v>
      </c>
      <c r="CS74" s="155">
        <v>0.8</v>
      </c>
      <c r="CT74" s="155">
        <v>0.8</v>
      </c>
      <c r="CU74" s="155">
        <v>0.8</v>
      </c>
    </row>
    <row r="75" spans="5:99" x14ac:dyDescent="0.3">
      <c r="E75" s="178"/>
      <c r="F75" s="178"/>
      <c r="G75" s="157"/>
      <c r="H75" s="157"/>
      <c r="K75" s="178">
        <v>30</v>
      </c>
      <c r="L75" s="181">
        <f t="shared" si="3"/>
        <v>6.1136914934032454E-3</v>
      </c>
      <c r="N75" s="178">
        <v>30</v>
      </c>
      <c r="O75" s="181">
        <f t="shared" si="4"/>
        <v>1.5644207084509678E-3</v>
      </c>
      <c r="Q75" s="178">
        <v>30</v>
      </c>
      <c r="R75" s="181">
        <f t="shared" si="5"/>
        <v>5.9009985317144869E-3</v>
      </c>
      <c r="T75" s="178">
        <v>30</v>
      </c>
      <c r="U75" s="181">
        <f t="shared" si="6"/>
        <v>5.8180475304190392E-3</v>
      </c>
      <c r="W75" s="178">
        <v>30</v>
      </c>
      <c r="X75" s="181">
        <f t="shared" si="7"/>
        <v>3.5049973734120831E-3</v>
      </c>
      <c r="Z75" s="178">
        <v>30</v>
      </c>
      <c r="AA75" s="181">
        <f t="shared" si="8"/>
        <v>3.4464554620912764E-3</v>
      </c>
      <c r="CS75" s="155">
        <v>0.8</v>
      </c>
      <c r="CT75" s="155">
        <v>0.8</v>
      </c>
      <c r="CU75" s="155">
        <v>0.8</v>
      </c>
    </row>
    <row r="76" spans="5:99" x14ac:dyDescent="0.3">
      <c r="E76" s="178"/>
      <c r="F76" s="178"/>
      <c r="G76" s="157"/>
      <c r="H76" s="157"/>
      <c r="K76" s="178">
        <v>31</v>
      </c>
      <c r="L76" s="181">
        <f t="shared" si="3"/>
        <v>6.0665420932369705E-3</v>
      </c>
      <c r="N76" s="178">
        <v>31</v>
      </c>
      <c r="O76" s="181">
        <f t="shared" si="4"/>
        <v>1.5618494936305149E-3</v>
      </c>
      <c r="Q76" s="178">
        <v>31</v>
      </c>
      <c r="R76" s="181">
        <f t="shared" si="5"/>
        <v>5.8575292798912562E-3</v>
      </c>
      <c r="T76" s="178">
        <v>31</v>
      </c>
      <c r="U76" s="181">
        <f t="shared" si="6"/>
        <v>5.7759607783606191E-3</v>
      </c>
      <c r="W76" s="178">
        <v>31</v>
      </c>
      <c r="X76" s="181">
        <f t="shared" si="7"/>
        <v>3.4911650598256606E-3</v>
      </c>
      <c r="Z76" s="178">
        <v>31</v>
      </c>
      <c r="AA76" s="181">
        <f t="shared" si="8"/>
        <v>3.4331113817255478E-3</v>
      </c>
      <c r="CS76" s="155">
        <v>0.8</v>
      </c>
      <c r="CT76" s="155">
        <v>0.8</v>
      </c>
      <c r="CU76" s="155">
        <v>0.8</v>
      </c>
    </row>
    <row r="77" spans="5:99" x14ac:dyDescent="0.3">
      <c r="E77" s="178"/>
      <c r="F77" s="178"/>
      <c r="G77" s="157"/>
      <c r="H77" s="157"/>
      <c r="K77" s="178">
        <v>32</v>
      </c>
      <c r="L77" s="181">
        <f t="shared" si="3"/>
        <v>6.0197563139597178E-3</v>
      </c>
      <c r="N77" s="178">
        <v>32</v>
      </c>
      <c r="O77" s="181">
        <f t="shared" si="4"/>
        <v>1.5592825047485305E-3</v>
      </c>
      <c r="Q77" s="178">
        <v>32</v>
      </c>
      <c r="R77" s="181">
        <f t="shared" si="5"/>
        <v>5.8143802409682515E-3</v>
      </c>
      <c r="T77" s="178">
        <v>32</v>
      </c>
      <c r="U77" s="181">
        <f t="shared" si="6"/>
        <v>5.7341784746054421E-3</v>
      </c>
      <c r="W77" s="178">
        <v>32</v>
      </c>
      <c r="X77" s="181">
        <f t="shared" si="7"/>
        <v>3.477387334839105E-3</v>
      </c>
      <c r="Z77" s="178">
        <v>32</v>
      </c>
      <c r="AA77" s="181">
        <f t="shared" si="8"/>
        <v>3.4198189673345473E-3</v>
      </c>
      <c r="CS77" s="155">
        <v>0.8</v>
      </c>
      <c r="CT77" s="155">
        <v>0.8</v>
      </c>
      <c r="CU77" s="155">
        <v>0.8</v>
      </c>
    </row>
    <row r="78" spans="5:99" x14ac:dyDescent="0.3">
      <c r="E78" s="178"/>
      <c r="F78" s="178"/>
      <c r="G78" s="157"/>
      <c r="H78" s="157"/>
      <c r="K78" s="178">
        <v>33</v>
      </c>
      <c r="L78" s="181">
        <f t="shared" si="3"/>
        <v>5.973331351290829E-3</v>
      </c>
      <c r="N78" s="178">
        <v>33</v>
      </c>
      <c r="O78" s="181">
        <f t="shared" si="4"/>
        <v>1.5567197348594433E-3</v>
      </c>
      <c r="Q78" s="178">
        <v>33</v>
      </c>
      <c r="R78" s="181">
        <f t="shared" si="5"/>
        <v>5.7715490561217721E-3</v>
      </c>
      <c r="T78" s="178">
        <v>33</v>
      </c>
      <c r="U78" s="181">
        <f t="shared" si="6"/>
        <v>5.6926984168270099E-3</v>
      </c>
      <c r="W78" s="178">
        <v>33</v>
      </c>
      <c r="X78" s="181">
        <f t="shared" si="7"/>
        <v>3.4636639830209768E-3</v>
      </c>
      <c r="Z78" s="178">
        <v>33</v>
      </c>
      <c r="AA78" s="181">
        <f t="shared" si="8"/>
        <v>3.4065780188765439E-3</v>
      </c>
      <c r="CS78" s="155">
        <v>0.8</v>
      </c>
      <c r="CT78" s="155">
        <v>0.8</v>
      </c>
      <c r="CU78" s="155">
        <v>0.8</v>
      </c>
    </row>
    <row r="79" spans="5:99" x14ac:dyDescent="0.3">
      <c r="E79" s="178"/>
      <c r="F79" s="178"/>
      <c r="G79" s="157"/>
      <c r="H79" s="157"/>
      <c r="K79" s="178">
        <v>34</v>
      </c>
      <c r="L79" s="181">
        <f t="shared" si="3"/>
        <v>5.9272644225765395E-3</v>
      </c>
      <c r="N79" s="178">
        <v>34</v>
      </c>
      <c r="O79" s="181">
        <f t="shared" si="4"/>
        <v>1.5541611770290974E-3</v>
      </c>
      <c r="Q79" s="178">
        <v>34</v>
      </c>
      <c r="R79" s="181">
        <f t="shared" si="5"/>
        <v>5.7290333839042093E-3</v>
      </c>
      <c r="T79" s="178">
        <v>34</v>
      </c>
      <c r="U79" s="181">
        <f t="shared" si="6"/>
        <v>5.6515184186300711E-3</v>
      </c>
      <c r="W79" s="178">
        <v>34</v>
      </c>
      <c r="X79" s="181">
        <f t="shared" si="7"/>
        <v>3.449994789790026E-3</v>
      </c>
      <c r="Z79" s="178">
        <v>34</v>
      </c>
      <c r="AA79" s="181">
        <f t="shared" si="8"/>
        <v>3.3933883370843329E-3</v>
      </c>
      <c r="CS79" s="155">
        <v>0.8</v>
      </c>
      <c r="CT79" s="155">
        <v>0.8</v>
      </c>
      <c r="CU79" s="155">
        <v>0.8</v>
      </c>
    </row>
    <row r="80" spans="5:99" x14ac:dyDescent="0.3">
      <c r="E80" s="178"/>
      <c r="F80" s="178"/>
      <c r="G80" s="157"/>
      <c r="H80" s="157"/>
      <c r="K80" s="178">
        <v>35</v>
      </c>
      <c r="L80" s="181">
        <f t="shared" si="3"/>
        <v>5.8815527666231868E-3</v>
      </c>
      <c r="N80" s="178">
        <v>35</v>
      </c>
      <c r="O80" s="181">
        <f t="shared" si="4"/>
        <v>1.5516068243347336E-3</v>
      </c>
      <c r="Q80" s="178">
        <v>35</v>
      </c>
      <c r="R80" s="181">
        <f t="shared" si="5"/>
        <v>5.6868309001160515E-3</v>
      </c>
      <c r="T80" s="178">
        <v>35</v>
      </c>
      <c r="U80" s="181">
        <f t="shared" si="6"/>
        <v>5.6106363094353831E-3</v>
      </c>
      <c r="W80" s="178">
        <v>35</v>
      </c>
      <c r="X80" s="181">
        <f t="shared" si="7"/>
        <v>3.4363795414118384E-3</v>
      </c>
      <c r="Z80" s="178">
        <v>35</v>
      </c>
      <c r="AA80" s="181">
        <f t="shared" si="8"/>
        <v>3.3802497234622368E-3</v>
      </c>
      <c r="CS80" s="155">
        <v>0.8</v>
      </c>
      <c r="CT80" s="155">
        <v>0.8</v>
      </c>
      <c r="CU80" s="155">
        <v>0.8</v>
      </c>
    </row>
    <row r="81" spans="5:99" x14ac:dyDescent="0.3">
      <c r="E81" s="178"/>
      <c r="F81" s="178"/>
      <c r="G81" s="157"/>
      <c r="H81" s="157"/>
      <c r="K81" s="178">
        <v>36</v>
      </c>
      <c r="L81" s="181">
        <f t="shared" si="3"/>
        <v>5.8361936435317122E-3</v>
      </c>
      <c r="N81" s="178">
        <v>36</v>
      </c>
      <c r="O81" s="181">
        <f t="shared" si="4"/>
        <v>1.5490566698649708E-3</v>
      </c>
      <c r="Q81" s="178">
        <v>36</v>
      </c>
      <c r="R81" s="181">
        <f t="shared" si="5"/>
        <v>5.644939297678819E-3</v>
      </c>
      <c r="T81" s="178">
        <v>36</v>
      </c>
      <c r="U81" s="181">
        <f t="shared" si="6"/>
        <v>5.5700499343652966E-3</v>
      </c>
      <c r="W81" s="178">
        <v>36</v>
      </c>
      <c r="X81" s="181">
        <f t="shared" si="7"/>
        <v>3.4228180249954929E-3</v>
      </c>
      <c r="Z81" s="178">
        <v>36</v>
      </c>
      <c r="AA81" s="181">
        <f t="shared" si="8"/>
        <v>3.3671619802831208E-3</v>
      </c>
      <c r="CS81" s="155">
        <v>0.8</v>
      </c>
      <c r="CT81" s="155">
        <v>0.8</v>
      </c>
      <c r="CU81" s="155">
        <v>0.8</v>
      </c>
    </row>
    <row r="82" spans="5:99" x14ac:dyDescent="0.3">
      <c r="E82" s="178"/>
      <c r="F82" s="178"/>
      <c r="G82" s="157"/>
      <c r="H82" s="157"/>
      <c r="K82" s="178">
        <v>37</v>
      </c>
      <c r="L82" s="181">
        <f t="shared" si="3"/>
        <v>5.7911843345334309E-3</v>
      </c>
      <c r="N82" s="178">
        <v>37</v>
      </c>
      <c r="O82" s="181">
        <f t="shared" si="4"/>
        <v>1.5465107067197869E-3</v>
      </c>
      <c r="Q82" s="178">
        <v>37</v>
      </c>
      <c r="R82" s="181">
        <f t="shared" si="5"/>
        <v>5.6033562865089514E-3</v>
      </c>
      <c r="T82" s="178">
        <v>37</v>
      </c>
      <c r="U82" s="181">
        <f t="shared" si="6"/>
        <v>5.529757154130178E-3</v>
      </c>
      <c r="W82" s="178">
        <v>37</v>
      </c>
      <c r="X82" s="181">
        <f t="shared" si="7"/>
        <v>3.4093100284902323E-3</v>
      </c>
      <c r="Z82" s="178">
        <v>37</v>
      </c>
      <c r="AA82" s="181">
        <f t="shared" si="8"/>
        <v>3.3541249105854152E-3</v>
      </c>
      <c r="CS82" s="155">
        <v>0.8</v>
      </c>
      <c r="CT82" s="155">
        <v>0.8</v>
      </c>
      <c r="CU82" s="155">
        <v>0.8</v>
      </c>
    </row>
    <row r="83" spans="5:99" x14ac:dyDescent="0.3">
      <c r="E83" s="178"/>
      <c r="F83" s="178"/>
      <c r="G83" s="157"/>
      <c r="H83" s="157"/>
      <c r="K83" s="178">
        <v>38</v>
      </c>
      <c r="L83" s="181">
        <f t="shared" si="3"/>
        <v>5.7465221418270766E-3</v>
      </c>
      <c r="N83" s="178">
        <v>38</v>
      </c>
      <c r="O83" s="181">
        <f t="shared" si="4"/>
        <v>1.5439689280105006E-3</v>
      </c>
      <c r="Q83" s="178">
        <v>38</v>
      </c>
      <c r="R83" s="181">
        <f t="shared" si="5"/>
        <v>5.562079593392613E-3</v>
      </c>
      <c r="T83" s="178">
        <v>38</v>
      </c>
      <c r="U83" s="181">
        <f t="shared" si="6"/>
        <v>5.4897558449156442E-3</v>
      </c>
      <c r="W83" s="178">
        <v>38</v>
      </c>
      <c r="X83" s="181">
        <f t="shared" si="7"/>
        <v>3.3958553406821489E-3</v>
      </c>
      <c r="Z83" s="178">
        <v>38</v>
      </c>
      <c r="AA83" s="181">
        <f t="shared" si="8"/>
        <v>3.34113831817015E-3</v>
      </c>
      <c r="CS83" s="155">
        <v>0.8</v>
      </c>
      <c r="CT83" s="155">
        <v>0.8</v>
      </c>
      <c r="CU83" s="155">
        <v>0.8</v>
      </c>
    </row>
    <row r="84" spans="5:99" x14ac:dyDescent="0.3">
      <c r="E84" s="178"/>
      <c r="F84" s="178"/>
      <c r="G84" s="157"/>
      <c r="H84" s="157"/>
      <c r="K84" s="178">
        <v>39</v>
      </c>
      <c r="L84" s="181">
        <f t="shared" si="3"/>
        <v>5.7022043884170917E-3</v>
      </c>
      <c r="N84" s="178">
        <v>39</v>
      </c>
      <c r="O84" s="181">
        <f t="shared" si="4"/>
        <v>1.5414313268597522E-3</v>
      </c>
      <c r="Q84" s="178">
        <v>39</v>
      </c>
      <c r="R84" s="181">
        <f t="shared" si="5"/>
        <v>5.5211069618614226E-3</v>
      </c>
      <c r="T84" s="178">
        <v>39</v>
      </c>
      <c r="U84" s="181">
        <f t="shared" si="6"/>
        <v>5.4500438982706184E-3</v>
      </c>
      <c r="W84" s="178">
        <v>39</v>
      </c>
      <c r="X84" s="181">
        <f t="shared" si="7"/>
        <v>3.38245375119088E-3</v>
      </c>
      <c r="Z84" s="178">
        <v>39</v>
      </c>
      <c r="AA84" s="181">
        <f t="shared" si="8"/>
        <v>3.3282020075980053E-3</v>
      </c>
      <c r="CS84" s="155">
        <v>0.8</v>
      </c>
      <c r="CT84" s="155">
        <v>0.8</v>
      </c>
      <c r="CU84" s="155">
        <v>0.8</v>
      </c>
    </row>
    <row r="85" spans="5:99" x14ac:dyDescent="0.3">
      <c r="E85" s="178"/>
      <c r="F85" s="178"/>
      <c r="G85" s="157"/>
      <c r="H85" s="157"/>
      <c r="K85" s="178">
        <v>40</v>
      </c>
      <c r="L85" s="181">
        <f t="shared" si="3"/>
        <v>5.6582284179531803E-3</v>
      </c>
      <c r="N85" s="178">
        <v>40</v>
      </c>
      <c r="O85" s="181">
        <f t="shared" si="4"/>
        <v>1.5388978964014858E-3</v>
      </c>
      <c r="Q85" s="178">
        <v>40</v>
      </c>
      <c r="R85" s="181">
        <f t="shared" si="5"/>
        <v>5.4804361520690969E-3</v>
      </c>
      <c r="T85" s="178">
        <v>40</v>
      </c>
      <c r="U85" s="181">
        <f t="shared" si="6"/>
        <v>5.4106192209961955E-3</v>
      </c>
      <c r="W85" s="178">
        <v>40</v>
      </c>
      <c r="X85" s="181">
        <f t="shared" si="7"/>
        <v>3.3691050504663211E-3</v>
      </c>
      <c r="Z85" s="178">
        <v>40</v>
      </c>
      <c r="AA85" s="181">
        <f t="shared" si="8"/>
        <v>3.3153157841863674E-3</v>
      </c>
      <c r="CS85" s="155">
        <v>0.8</v>
      </c>
      <c r="CT85" s="155">
        <v>0.8</v>
      </c>
      <c r="CU85" s="155">
        <v>0.8</v>
      </c>
    </row>
    <row r="86" spans="5:99" x14ac:dyDescent="0.3">
      <c r="E86" s="178"/>
      <c r="F86" s="178"/>
      <c r="G86" s="157"/>
      <c r="H86" s="157"/>
      <c r="K86" s="178">
        <v>41</v>
      </c>
      <c r="L86" s="181">
        <f t="shared" si="3"/>
        <v>5.6145915945710837E-3</v>
      </c>
      <c r="N86" s="178">
        <v>41</v>
      </c>
      <c r="O86" s="181">
        <f t="shared" si="4"/>
        <v>1.5363686297809296E-3</v>
      </c>
      <c r="Q86" s="178">
        <v>41</v>
      </c>
      <c r="R86" s="181">
        <f t="shared" si="5"/>
        <v>5.4400649406690128E-3</v>
      </c>
      <c r="T86" s="178">
        <v>41</v>
      </c>
      <c r="U86" s="181">
        <f t="shared" si="6"/>
        <v>5.3714797350353123E-3</v>
      </c>
      <c r="W86" s="178">
        <v>41</v>
      </c>
      <c r="X86" s="181">
        <f t="shared" si="7"/>
        <v>3.3558090297853456E-3</v>
      </c>
      <c r="Z86" s="178">
        <v>41</v>
      </c>
      <c r="AA86" s="181">
        <f t="shared" si="8"/>
        <v>3.3024794540064016E-3</v>
      </c>
      <c r="CS86" s="155">
        <v>0.8</v>
      </c>
      <c r="CT86" s="155">
        <v>0.8</v>
      </c>
      <c r="CU86" s="155">
        <v>0.8</v>
      </c>
    </row>
    <row r="87" spans="5:99" x14ac:dyDescent="0.3">
      <c r="E87" s="178"/>
      <c r="F87" s="178"/>
      <c r="G87" s="157"/>
      <c r="H87" s="157"/>
      <c r="K87" s="178">
        <v>42</v>
      </c>
      <c r="L87" s="181">
        <f t="shared" si="3"/>
        <v>5.5712913027345925E-3</v>
      </c>
      <c r="N87" s="178">
        <v>42</v>
      </c>
      <c r="O87" s="181">
        <f t="shared" si="4"/>
        <v>1.5338435201545791E-3</v>
      </c>
      <c r="Q87" s="178">
        <v>42</v>
      </c>
      <c r="R87" s="181">
        <f t="shared" si="5"/>
        <v>5.3999911206926562E-3</v>
      </c>
      <c r="T87" s="178">
        <v>42</v>
      </c>
      <c r="U87" s="181">
        <f t="shared" si="6"/>
        <v>5.3326233773632091E-3</v>
      </c>
      <c r="W87" s="178">
        <v>42</v>
      </c>
      <c r="X87" s="181">
        <f t="shared" si="7"/>
        <v>3.3425654812485458E-3</v>
      </c>
      <c r="Z87" s="178">
        <v>42</v>
      </c>
      <c r="AA87" s="181">
        <f t="shared" si="8"/>
        <v>3.2896928238801302E-3</v>
      </c>
      <c r="CS87" s="155">
        <v>0.8</v>
      </c>
      <c r="CT87" s="155">
        <v>0.8</v>
      </c>
      <c r="CU87" s="155">
        <v>0.8</v>
      </c>
    </row>
    <row r="88" spans="5:99" x14ac:dyDescent="0.3">
      <c r="E88" s="178"/>
      <c r="F88" s="178"/>
      <c r="G88" s="157"/>
      <c r="H88" s="157"/>
      <c r="K88" s="178">
        <v>43</v>
      </c>
      <c r="L88" s="181">
        <f t="shared" si="3"/>
        <v>5.5283249470787724E-3</v>
      </c>
      <c r="N88" s="178">
        <v>43</v>
      </c>
      <c r="O88" s="181">
        <f t="shared" si="4"/>
        <v>1.531322560690176E-3</v>
      </c>
      <c r="Q88" s="178">
        <v>43</v>
      </c>
      <c r="R88" s="181">
        <f t="shared" si="5"/>
        <v>5.3602125014289778E-3</v>
      </c>
      <c r="T88" s="178">
        <v>43</v>
      </c>
      <c r="U88" s="181">
        <f t="shared" si="6"/>
        <v>5.2940480998786938E-3</v>
      </c>
      <c r="W88" s="178">
        <v>43</v>
      </c>
      <c r="X88" s="181">
        <f t="shared" si="7"/>
        <v>3.329374197776977E-3</v>
      </c>
      <c r="Z88" s="178">
        <v>43</v>
      </c>
      <c r="AA88" s="181">
        <f t="shared" si="8"/>
        <v>3.2769557013775283E-3</v>
      </c>
      <c r="CS88" s="155">
        <v>0</v>
      </c>
      <c r="CT88" s="155">
        <v>0</v>
      </c>
      <c r="CU88" s="155">
        <v>0</v>
      </c>
    </row>
    <row r="89" spans="5:99" x14ac:dyDescent="0.3">
      <c r="E89" s="178"/>
      <c r="F89" s="178"/>
      <c r="G89" s="157"/>
      <c r="H89" s="157"/>
      <c r="K89" s="178">
        <v>44</v>
      </c>
      <c r="L89" s="181">
        <f t="shared" si="3"/>
        <v>5.4856899522544066E-3</v>
      </c>
      <c r="N89" s="178">
        <v>44</v>
      </c>
      <c r="O89" s="181">
        <f t="shared" si="4"/>
        <v>1.5288057445666926E-3</v>
      </c>
      <c r="Q89" s="178">
        <v>44</v>
      </c>
      <c r="R89" s="181">
        <f t="shared" si="5"/>
        <v>5.3207269083046299E-3</v>
      </c>
      <c r="T89" s="178">
        <v>44</v>
      </c>
      <c r="U89" s="181">
        <f t="shared" si="6"/>
        <v>5.2557518692961814E-3</v>
      </c>
      <c r="W89" s="178">
        <v>44</v>
      </c>
      <c r="X89" s="181">
        <f t="shared" si="7"/>
        <v>3.3162349731089241E-3</v>
      </c>
      <c r="Z89" s="178">
        <v>44</v>
      </c>
      <c r="AA89" s="181">
        <f t="shared" si="8"/>
        <v>3.2642678948136277E-3</v>
      </c>
      <c r="CS89" s="155">
        <v>0</v>
      </c>
      <c r="CT89" s="155">
        <v>0</v>
      </c>
      <c r="CU89" s="155">
        <v>0</v>
      </c>
    </row>
    <row r="90" spans="5:99" x14ac:dyDescent="0.3">
      <c r="E90" s="178"/>
      <c r="F90" s="178"/>
      <c r="G90" s="157"/>
      <c r="H90" s="157"/>
      <c r="K90" s="178">
        <v>45</v>
      </c>
      <c r="L90" s="181">
        <f t="shared" si="3"/>
        <v>5.4433837627736251E-3</v>
      </c>
      <c r="N90" s="178">
        <v>45</v>
      </c>
      <c r="O90" s="181">
        <f t="shared" si="4"/>
        <v>1.5262930649743111E-3</v>
      </c>
      <c r="Q90" s="178">
        <v>45</v>
      </c>
      <c r="R90" s="181">
        <f t="shared" si="5"/>
        <v>5.2815321827650967E-3</v>
      </c>
      <c r="T90" s="178">
        <v>45</v>
      </c>
      <c r="U90" s="181">
        <f t="shared" si="6"/>
        <v>5.2177326670385269E-3</v>
      </c>
      <c r="W90" s="178">
        <v>45</v>
      </c>
      <c r="X90" s="181">
        <f t="shared" si="7"/>
        <v>3.3031476017966743E-3</v>
      </c>
      <c r="Z90" s="178">
        <v>45</v>
      </c>
      <c r="AA90" s="181">
        <f t="shared" si="8"/>
        <v>3.2516292132456297E-3</v>
      </c>
      <c r="CS90" s="155">
        <v>0</v>
      </c>
      <c r="CT90" s="155">
        <v>0</v>
      </c>
      <c r="CU90" s="155">
        <v>0</v>
      </c>
    </row>
    <row r="91" spans="5:99" x14ac:dyDescent="0.3">
      <c r="E91" s="178"/>
      <c r="F91" s="178"/>
      <c r="G91" s="157"/>
      <c r="H91" s="157"/>
      <c r="K91" s="178">
        <v>46</v>
      </c>
      <c r="L91" s="181">
        <f t="shared" si="3"/>
        <v>5.4014038428567383E-3</v>
      </c>
      <c r="N91" s="178">
        <v>46</v>
      </c>
      <c r="O91" s="181">
        <f t="shared" si="4"/>
        <v>1.5237845151144065E-3</v>
      </c>
      <c r="Q91" s="178">
        <v>46</v>
      </c>
      <c r="R91" s="181">
        <f t="shared" si="5"/>
        <v>5.2426261821566867E-3</v>
      </c>
      <c r="T91" s="178">
        <v>46</v>
      </c>
      <c r="U91" s="181">
        <f t="shared" si="6"/>
        <v>5.1799884891306248E-3</v>
      </c>
      <c r="W91" s="178">
        <v>46</v>
      </c>
      <c r="X91" s="181">
        <f t="shared" si="7"/>
        <v>3.290111879203304E-3</v>
      </c>
      <c r="Z91" s="178">
        <v>46</v>
      </c>
      <c r="AA91" s="181">
        <f t="shared" si="8"/>
        <v>3.2390394664700327E-3</v>
      </c>
      <c r="CS91" s="155">
        <v>0</v>
      </c>
      <c r="CT91" s="155">
        <v>0</v>
      </c>
      <c r="CU91" s="155">
        <v>0</v>
      </c>
    </row>
    <row r="92" spans="5:99" x14ac:dyDescent="0.3">
      <c r="E92" s="178"/>
      <c r="F92" s="178"/>
      <c r="G92" s="157"/>
      <c r="H92" s="157"/>
      <c r="K92" s="178">
        <v>47</v>
      </c>
      <c r="L92" s="181">
        <f t="shared" si="3"/>
        <v>5.3597476762802434E-3</v>
      </c>
      <c r="N92" s="178">
        <v>47</v>
      </c>
      <c r="O92" s="181">
        <f t="shared" si="4"/>
        <v>1.521280088199527E-3</v>
      </c>
      <c r="Q92" s="178">
        <v>47</v>
      </c>
      <c r="R92" s="181">
        <f t="shared" si="5"/>
        <v>5.2040067796093993E-3</v>
      </c>
      <c r="T92" s="178">
        <v>47</v>
      </c>
      <c r="U92" s="181">
        <f t="shared" si="6"/>
        <v>5.142517346093777E-3</v>
      </c>
      <c r="W92" s="178">
        <v>47</v>
      </c>
      <c r="X92" s="181">
        <f t="shared" si="7"/>
        <v>3.2771276014994803E-3</v>
      </c>
      <c r="Z92" s="178">
        <v>47</v>
      </c>
      <c r="AA92" s="181">
        <f t="shared" si="8"/>
        <v>3.2264984650197731E-3</v>
      </c>
      <c r="CS92" s="155">
        <v>0</v>
      </c>
      <c r="CT92" s="155">
        <v>0</v>
      </c>
      <c r="CU92" s="155">
        <v>0</v>
      </c>
    </row>
    <row r="93" spans="5:99" x14ac:dyDescent="0.3">
      <c r="E93" s="178"/>
      <c r="F93" s="178"/>
      <c r="G93" s="157"/>
      <c r="H93" s="157"/>
      <c r="K93" s="178">
        <v>48</v>
      </c>
      <c r="L93" s="181">
        <f t="shared" si="3"/>
        <v>5.3184127662260026E-3</v>
      </c>
      <c r="N93" s="178">
        <v>48</v>
      </c>
      <c r="O93" s="181">
        <f t="shared" si="4"/>
        <v>1.5187797774533778E-3</v>
      </c>
      <c r="Q93" s="178">
        <v>48</v>
      </c>
      <c r="R93" s="181">
        <f t="shared" si="5"/>
        <v>5.1656718639206617E-3</v>
      </c>
      <c r="T93" s="178">
        <v>48</v>
      </c>
      <c r="U93" s="181">
        <f t="shared" si="6"/>
        <v>5.1053172628408331E-3</v>
      </c>
      <c r="W93" s="178">
        <v>48</v>
      </c>
      <c r="X93" s="181">
        <f t="shared" si="7"/>
        <v>3.2641945656602745E-3</v>
      </c>
      <c r="Z93" s="178">
        <v>48</v>
      </c>
      <c r="AA93" s="181">
        <f t="shared" si="8"/>
        <v>3.214006020161368E-3</v>
      </c>
      <c r="CS93" s="155">
        <v>0</v>
      </c>
      <c r="CT93" s="155">
        <v>0</v>
      </c>
      <c r="CU93" s="155">
        <v>0</v>
      </c>
    </row>
    <row r="94" spans="5:99" x14ac:dyDescent="0.3">
      <c r="E94" s="178"/>
      <c r="F94" s="178"/>
      <c r="G94" s="157"/>
      <c r="H94" s="157"/>
      <c r="K94" s="178">
        <v>49</v>
      </c>
      <c r="L94" s="181">
        <f t="shared" si="3"/>
        <v>5.2773966351315916E-3</v>
      </c>
      <c r="N94" s="178">
        <v>49</v>
      </c>
      <c r="O94" s="181">
        <f t="shared" si="4"/>
        <v>1.5162835761107993E-3</v>
      </c>
      <c r="Q94" s="178">
        <v>49</v>
      </c>
      <c r="R94" s="181">
        <f t="shared" si="5"/>
        <v>5.1276193394399093E-3</v>
      </c>
      <c r="T94" s="178">
        <v>49</v>
      </c>
      <c r="U94" s="181">
        <f t="shared" si="6"/>
        <v>5.0683862785720814E-3</v>
      </c>
      <c r="W94" s="178">
        <v>49</v>
      </c>
      <c r="X94" s="181">
        <f t="shared" si="7"/>
        <v>3.2513125694619846E-3</v>
      </c>
      <c r="Z94" s="178">
        <v>49</v>
      </c>
      <c r="AA94" s="181">
        <f t="shared" si="8"/>
        <v>3.2015619438920799E-3</v>
      </c>
      <c r="CS94" s="155">
        <v>0</v>
      </c>
      <c r="CT94" s="155">
        <v>0</v>
      </c>
      <c r="CU94" s="155">
        <v>0</v>
      </c>
    </row>
    <row r="95" spans="5:99" x14ac:dyDescent="0.3">
      <c r="E95" s="178"/>
      <c r="F95" s="178"/>
      <c r="G95" s="157"/>
      <c r="H95" s="157"/>
      <c r="K95" s="178">
        <v>50</v>
      </c>
      <c r="L95" s="181">
        <f t="shared" si="3"/>
        <v>5.2366968245417924E-3</v>
      </c>
      <c r="N95" s="178">
        <v>50</v>
      </c>
      <c r="O95" s="181">
        <f t="shared" si="4"/>
        <v>1.5137914774177529E-3</v>
      </c>
      <c r="Q95" s="178">
        <v>50</v>
      </c>
      <c r="R95" s="181">
        <f t="shared" si="5"/>
        <v>5.08984712595403E-3</v>
      </c>
      <c r="T95" s="178">
        <v>50</v>
      </c>
      <c r="U95" s="181">
        <f t="shared" si="6"/>
        <v>5.0317224466718989E-3</v>
      </c>
      <c r="W95" s="178">
        <v>50</v>
      </c>
      <c r="X95" s="181">
        <f t="shared" si="7"/>
        <v>3.2384814114789773E-3</v>
      </c>
      <c r="Z95" s="178">
        <v>50</v>
      </c>
      <c r="AA95" s="181">
        <f t="shared" si="8"/>
        <v>3.1891660489370846E-3</v>
      </c>
      <c r="CS95" s="155">
        <v>0</v>
      </c>
      <c r="CT95" s="155">
        <v>0</v>
      </c>
      <c r="CU95" s="155">
        <v>0</v>
      </c>
    </row>
    <row r="96" spans="5:99" x14ac:dyDescent="0.3">
      <c r="E96" s="178"/>
      <c r="F96" s="178"/>
      <c r="G96" s="157"/>
      <c r="H96" s="157"/>
      <c r="K96" s="178">
        <v>51</v>
      </c>
      <c r="L96" s="181">
        <f t="shared" si="3"/>
        <v>5.196310894961244E-3</v>
      </c>
      <c r="N96" s="178">
        <v>51</v>
      </c>
      <c r="O96" s="181">
        <f t="shared" si="4"/>
        <v>1.511303474631299E-3</v>
      </c>
      <c r="Q96" s="178">
        <v>51</v>
      </c>
      <c r="R96" s="181">
        <f t="shared" si="5"/>
        <v>5.0523531585736376E-3</v>
      </c>
      <c r="T96" s="178">
        <v>51</v>
      </c>
      <c r="U96" s="181">
        <f t="shared" si="6"/>
        <v>4.9953238346061406E-3</v>
      </c>
      <c r="W96" s="178">
        <v>51</v>
      </c>
      <c r="X96" s="181">
        <f t="shared" si="7"/>
        <v>3.2257008910805359E-3</v>
      </c>
      <c r="Z96" s="178">
        <v>51</v>
      </c>
      <c r="AA96" s="181">
        <f t="shared" si="8"/>
        <v>3.1768181487466535E-3</v>
      </c>
      <c r="CS96" s="155">
        <v>0</v>
      </c>
      <c r="CT96" s="155">
        <v>0</v>
      </c>
      <c r="CU96" s="155">
        <v>0</v>
      </c>
    </row>
    <row r="97" spans="5:99" x14ac:dyDescent="0.3">
      <c r="E97" s="178"/>
      <c r="F97" s="178"/>
      <c r="G97" s="157"/>
      <c r="H97" s="157"/>
      <c r="K97" s="178">
        <v>52</v>
      </c>
      <c r="L97" s="181">
        <f t="shared" si="3"/>
        <v>5.1562364257082133E-3</v>
      </c>
      <c r="N97" s="178">
        <v>52</v>
      </c>
      <c r="O97" s="181">
        <f t="shared" si="4"/>
        <v>1.5088195610195813E-3</v>
      </c>
      <c r="Q97" s="178">
        <v>52</v>
      </c>
      <c r="R97" s="181">
        <f t="shared" si="5"/>
        <v>5.0151353876201977E-3</v>
      </c>
      <c r="T97" s="178">
        <v>52</v>
      </c>
      <c r="U97" s="181">
        <f t="shared" si="6"/>
        <v>4.9591885238202829E-3</v>
      </c>
      <c r="W97" s="178">
        <v>52</v>
      </c>
      <c r="X97" s="181">
        <f t="shared" si="7"/>
        <v>3.2129708084277222E-3</v>
      </c>
      <c r="Z97" s="178">
        <v>52</v>
      </c>
      <c r="AA97" s="181">
        <f t="shared" si="8"/>
        <v>3.1645180574933467E-3</v>
      </c>
      <c r="CS97" s="155">
        <v>0</v>
      </c>
      <c r="CT97" s="155">
        <v>0</v>
      </c>
      <c r="CU97" s="155">
        <v>0</v>
      </c>
    </row>
    <row r="98" spans="5:99" x14ac:dyDescent="0.3">
      <c r="E98" s="178"/>
      <c r="F98" s="178"/>
      <c r="G98" s="157"/>
      <c r="H98" s="157"/>
      <c r="K98" s="178">
        <v>53</v>
      </c>
      <c r="L98" s="181">
        <f t="shared" si="3"/>
        <v>5.1164710147695094E-3</v>
      </c>
      <c r="N98" s="178">
        <v>53</v>
      </c>
      <c r="O98" s="181">
        <f t="shared" si="4"/>
        <v>1.5063397298618073E-3</v>
      </c>
      <c r="Q98" s="178">
        <v>53</v>
      </c>
      <c r="R98" s="181">
        <f t="shared" si="5"/>
        <v>4.9781917785139745E-3</v>
      </c>
      <c r="T98" s="178">
        <v>53</v>
      </c>
      <c r="U98" s="181">
        <f t="shared" si="6"/>
        <v>4.9233146096382937E-3</v>
      </c>
      <c r="W98" s="178">
        <v>53</v>
      </c>
      <c r="X98" s="181">
        <f t="shared" si="7"/>
        <v>3.200290964470256E-3</v>
      </c>
      <c r="Z98" s="178">
        <v>53</v>
      </c>
      <c r="AA98" s="181">
        <f t="shared" si="8"/>
        <v>3.1522655900692166E-3</v>
      </c>
      <c r="CS98" s="155">
        <v>0</v>
      </c>
      <c r="CT98" s="155">
        <v>0</v>
      </c>
      <c r="CU98" s="155">
        <v>0</v>
      </c>
    </row>
    <row r="99" spans="5:99" x14ac:dyDescent="0.3">
      <c r="E99" s="178"/>
      <c r="F99" s="178"/>
      <c r="G99" s="157"/>
      <c r="H99" s="157"/>
      <c r="K99" s="178">
        <v>54</v>
      </c>
      <c r="L99" s="181">
        <f t="shared" si="3"/>
        <v>5.0770122786565055E-3</v>
      </c>
      <c r="N99" s="178">
        <v>54</v>
      </c>
      <c r="O99" s="181">
        <f t="shared" si="4"/>
        <v>1.5038639744482316E-3</v>
      </c>
      <c r="Q99" s="178">
        <v>54</v>
      </c>
      <c r="R99" s="181">
        <f t="shared" si="5"/>
        <v>4.9415203116628063E-3</v>
      </c>
      <c r="T99" s="178">
        <v>54</v>
      </c>
      <c r="U99" s="181">
        <f t="shared" si="6"/>
        <v>4.8877002011622397E-3</v>
      </c>
      <c r="W99" s="178">
        <v>54</v>
      </c>
      <c r="X99" s="181">
        <f t="shared" si="7"/>
        <v>3.1876611609433984E-3</v>
      </c>
      <c r="Z99" s="178">
        <v>54</v>
      </c>
      <c r="AA99" s="181">
        <f t="shared" si="8"/>
        <v>3.1400605620830195E-3</v>
      </c>
      <c r="CS99" s="155">
        <v>0</v>
      </c>
      <c r="CT99" s="155">
        <v>0</v>
      </c>
      <c r="CU99" s="155">
        <v>0</v>
      </c>
    </row>
    <row r="100" spans="5:99" x14ac:dyDescent="0.3">
      <c r="E100" s="178"/>
      <c r="F100" s="178"/>
      <c r="G100" s="157"/>
      <c r="H100" s="157"/>
      <c r="K100" s="178">
        <v>55</v>
      </c>
      <c r="L100" s="181">
        <f t="shared" si="3"/>
        <v>5.0378578522622787E-3</v>
      </c>
      <c r="N100" s="178">
        <v>55</v>
      </c>
      <c r="O100" s="181">
        <f t="shared" si="4"/>
        <v>1.5013922880801344E-3</v>
      </c>
      <c r="Q100" s="178">
        <v>55</v>
      </c>
      <c r="R100" s="181">
        <f t="shared" si="5"/>
        <v>4.9051189823517017E-3</v>
      </c>
      <c r="T100" s="178">
        <v>55</v>
      </c>
      <c r="U100" s="181">
        <f t="shared" si="6"/>
        <v>4.8523434211726153E-3</v>
      </c>
      <c r="W100" s="178">
        <v>55</v>
      </c>
      <c r="X100" s="181">
        <f t="shared" si="7"/>
        <v>3.1750812003648525E-3</v>
      </c>
      <c r="Z100" s="178">
        <v>55</v>
      </c>
      <c r="AA100" s="181">
        <f t="shared" si="8"/>
        <v>3.1279027898574461E-3</v>
      </c>
      <c r="CS100" s="155">
        <v>0</v>
      </c>
      <c r="CT100" s="155">
        <v>0</v>
      </c>
      <c r="CU100" s="155">
        <v>0</v>
      </c>
    </row>
    <row r="101" spans="5:99" x14ac:dyDescent="0.3">
      <c r="E101" s="178"/>
      <c r="F101" s="178"/>
      <c r="G101" s="157"/>
      <c r="H101" s="157"/>
      <c r="K101" s="178">
        <v>56</v>
      </c>
      <c r="L101" s="181">
        <f t="shared" si="3"/>
        <v>4.9990053887198471E-3</v>
      </c>
      <c r="N101" s="178">
        <v>56</v>
      </c>
      <c r="O101" s="181">
        <f t="shared" si="4"/>
        <v>1.498924664069808E-3</v>
      </c>
      <c r="Q101" s="178">
        <v>56</v>
      </c>
      <c r="R101" s="181">
        <f t="shared" si="5"/>
        <v>4.86898580063325E-3</v>
      </c>
      <c r="T101" s="178">
        <v>56</v>
      </c>
      <c r="U101" s="181">
        <f t="shared" si="6"/>
        <v>4.8172424060293978E-3</v>
      </c>
      <c r="W101" s="178">
        <v>56</v>
      </c>
      <c r="X101" s="181">
        <f t="shared" si="7"/>
        <v>3.1625508860316791E-3</v>
      </c>
      <c r="Z101" s="178">
        <v>56</v>
      </c>
      <c r="AA101" s="181">
        <f t="shared" si="8"/>
        <v>3.1157920904263505E-3</v>
      </c>
      <c r="CS101" s="155">
        <v>0</v>
      </c>
      <c r="CT101" s="155">
        <v>0</v>
      </c>
      <c r="CU101" s="155">
        <v>0</v>
      </c>
    </row>
    <row r="102" spans="5:99" x14ac:dyDescent="0.3">
      <c r="E102" s="178"/>
      <c r="F102" s="178"/>
      <c r="G102" s="157"/>
      <c r="H102" s="157"/>
      <c r="K102" s="178">
        <v>57</v>
      </c>
      <c r="L102" s="181">
        <f t="shared" si="3"/>
        <v>4.9604525592615006E-3</v>
      </c>
      <c r="N102" s="178">
        <v>57</v>
      </c>
      <c r="O102" s="181">
        <f t="shared" si="4"/>
        <v>1.4964610957405348E-3</v>
      </c>
      <c r="Q102" s="178">
        <v>57</v>
      </c>
      <c r="R102" s="181">
        <f t="shared" si="5"/>
        <v>4.8331187912188343E-3</v>
      </c>
      <c r="T102" s="178">
        <v>57</v>
      </c>
      <c r="U102" s="181">
        <f t="shared" si="6"/>
        <v>4.7823953055738163E-3</v>
      </c>
      <c r="W102" s="178">
        <v>57</v>
      </c>
      <c r="X102" s="181">
        <f t="shared" si="7"/>
        <v>3.1500700220172149E-3</v>
      </c>
      <c r="Z102" s="178">
        <v>57</v>
      </c>
      <c r="AA102" s="181">
        <f t="shared" si="8"/>
        <v>3.1037282815320022E-3</v>
      </c>
      <c r="CS102" s="155">
        <v>0</v>
      </c>
      <c r="CT102" s="155">
        <v>0</v>
      </c>
      <c r="CU102" s="155">
        <v>0</v>
      </c>
    </row>
    <row r="103" spans="5:99" x14ac:dyDescent="0.3">
      <c r="E103" s="178"/>
      <c r="F103" s="178"/>
      <c r="G103" s="157"/>
      <c r="H103" s="157"/>
      <c r="K103" s="178">
        <v>58</v>
      </c>
      <c r="L103" s="181">
        <f t="shared" si="3"/>
        <v>4.9221970530792195E-3</v>
      </c>
      <c r="N103" s="178">
        <v>58</v>
      </c>
      <c r="O103" s="181">
        <f t="shared" si="4"/>
        <v>1.4940015764265712E-3</v>
      </c>
      <c r="Q103" s="178">
        <v>58</v>
      </c>
      <c r="R103" s="181">
        <f t="shared" si="5"/>
        <v>4.7975159933706457E-3</v>
      </c>
      <c r="T103" s="178">
        <v>58</v>
      </c>
      <c r="U103" s="181">
        <f t="shared" si="6"/>
        <v>4.7478002830308253E-3</v>
      </c>
      <c r="W103" s="178">
        <v>58</v>
      </c>
      <c r="X103" s="181">
        <f t="shared" si="7"/>
        <v>3.1376384131680153E-3</v>
      </c>
      <c r="Z103" s="178">
        <v>58</v>
      </c>
      <c r="AA103" s="181">
        <f t="shared" si="8"/>
        <v>3.0917111816223413E-3</v>
      </c>
      <c r="CS103" s="155">
        <v>0</v>
      </c>
      <c r="CT103" s="155">
        <v>0</v>
      </c>
      <c r="CU103" s="155">
        <v>0</v>
      </c>
    </row>
    <row r="104" spans="5:99" x14ac:dyDescent="0.3">
      <c r="E104" s="178"/>
      <c r="F104" s="178"/>
      <c r="G104" s="157"/>
      <c r="H104" s="157"/>
      <c r="K104" s="178">
        <v>59</v>
      </c>
      <c r="L104" s="181">
        <f t="shared" si="3"/>
        <v>4.8842365771861679E-3</v>
      </c>
      <c r="N104" s="178">
        <v>59</v>
      </c>
      <c r="O104" s="181">
        <f t="shared" si="4"/>
        <v>1.4915460994731294E-3</v>
      </c>
      <c r="Q104" s="178">
        <v>59</v>
      </c>
      <c r="R104" s="181">
        <f t="shared" si="5"/>
        <v>4.7621754607945072E-3</v>
      </c>
      <c r="T104" s="178">
        <v>59</v>
      </c>
      <c r="U104" s="181">
        <f t="shared" si="6"/>
        <v>4.7134555149122978E-3</v>
      </c>
      <c r="W104" s="178">
        <v>59</v>
      </c>
      <c r="X104" s="181">
        <f t="shared" si="7"/>
        <v>3.1252558651007978E-3</v>
      </c>
      <c r="Z104" s="178">
        <v>59</v>
      </c>
      <c r="AA104" s="181">
        <f t="shared" si="8"/>
        <v>3.0797406098482453E-3</v>
      </c>
      <c r="CS104" s="155">
        <v>0</v>
      </c>
      <c r="CT104" s="155">
        <v>0</v>
      </c>
      <c r="CU104" s="155">
        <v>0</v>
      </c>
    </row>
    <row r="105" spans="5:99" x14ac:dyDescent="0.3">
      <c r="E105" s="178"/>
      <c r="F105" s="178"/>
      <c r="G105" s="157"/>
      <c r="H105" s="157"/>
      <c r="K105" s="178">
        <v>60</v>
      </c>
      <c r="L105" s="181">
        <f t="shared" si="3"/>
        <v>4.8465688562792505E-3</v>
      </c>
      <c r="N105" s="178">
        <v>60</v>
      </c>
      <c r="O105" s="181">
        <f t="shared" si="4"/>
        <v>1.4890946582363591E-3</v>
      </c>
      <c r="Q105" s="178">
        <v>60</v>
      </c>
      <c r="R105" s="181">
        <f t="shared" si="5"/>
        <v>4.7270952615334596E-3</v>
      </c>
      <c r="T105" s="178">
        <v>60</v>
      </c>
      <c r="U105" s="181">
        <f t="shared" si="6"/>
        <v>4.6793591909209025E-3</v>
      </c>
      <c r="W105" s="178">
        <v>60</v>
      </c>
      <c r="X105" s="181">
        <f t="shared" si="7"/>
        <v>3.1129221841994055E-3</v>
      </c>
      <c r="Z105" s="178">
        <v>60</v>
      </c>
      <c r="AA105" s="181">
        <f t="shared" si="8"/>
        <v>3.067816386060808E-3</v>
      </c>
      <c r="CS105" s="155">
        <v>0</v>
      </c>
      <c r="CT105" s="155">
        <v>0</v>
      </c>
      <c r="CU105" s="155">
        <v>0</v>
      </c>
    </row>
    <row r="106" spans="5:99" x14ac:dyDescent="0.3">
      <c r="E106" s="178"/>
      <c r="F106" s="178"/>
      <c r="G106" s="157"/>
      <c r="H106" s="157"/>
      <c r="K106" s="178">
        <v>61</v>
      </c>
      <c r="L106" s="181">
        <f t="shared" si="3"/>
        <v>4.8091916326027393E-3</v>
      </c>
      <c r="N106" s="178">
        <v>61</v>
      </c>
      <c r="O106" s="181">
        <f t="shared" si="4"/>
        <v>1.4866472460833289E-3</v>
      </c>
      <c r="Q106" s="178">
        <v>61</v>
      </c>
      <c r="R106" s="181">
        <f t="shared" si="5"/>
        <v>4.6922734778621633E-3</v>
      </c>
      <c r="T106" s="178">
        <v>61</v>
      </c>
      <c r="U106" s="181">
        <f t="shared" si="6"/>
        <v>4.6455095138546862E-3</v>
      </c>
      <c r="W106" s="178">
        <v>61</v>
      </c>
      <c r="X106" s="181">
        <f t="shared" si="7"/>
        <v>3.1006371776117802E-3</v>
      </c>
      <c r="Z106" s="178">
        <v>61</v>
      </c>
      <c r="AA106" s="181">
        <f t="shared" si="8"/>
        <v>3.055938330808629E-3</v>
      </c>
      <c r="CS106" s="155">
        <v>0</v>
      </c>
      <c r="CT106" s="155">
        <v>0</v>
      </c>
      <c r="CU106" s="155">
        <v>0</v>
      </c>
    </row>
    <row r="107" spans="5:99" x14ac:dyDescent="0.3">
      <c r="E107" s="178"/>
      <c r="F107" s="178"/>
      <c r="G107" s="157"/>
      <c r="H107" s="157"/>
      <c r="K107" s="178">
        <v>62</v>
      </c>
      <c r="L107" s="181">
        <f t="shared" si="3"/>
        <v>4.7721026658129441E-3</v>
      </c>
      <c r="N107" s="178">
        <v>62</v>
      </c>
      <c r="O107" s="181">
        <f t="shared" si="4"/>
        <v>1.4842038563920097E-3</v>
      </c>
      <c r="Q107" s="178">
        <v>62</v>
      </c>
      <c r="R107" s="181">
        <f t="shared" si="5"/>
        <v>4.6577082061820506E-3</v>
      </c>
      <c r="T107" s="178">
        <v>62</v>
      </c>
      <c r="U107" s="181">
        <f t="shared" si="6"/>
        <v>4.6119046995123482E-3</v>
      </c>
      <c r="W107" s="178">
        <v>62</v>
      </c>
      <c r="X107" s="181">
        <f t="shared" si="7"/>
        <v>3.0884006532469438E-3</v>
      </c>
      <c r="Z107" s="178">
        <v>62</v>
      </c>
      <c r="AA107" s="181">
        <f t="shared" si="8"/>
        <v>3.0441062653351128E-3</v>
      </c>
      <c r="CS107" s="155">
        <v>0</v>
      </c>
      <c r="CT107" s="155">
        <v>0</v>
      </c>
      <c r="CU107" s="155">
        <v>0</v>
      </c>
    </row>
    <row r="108" spans="5:99" x14ac:dyDescent="0.3">
      <c r="E108" s="178"/>
      <c r="F108" s="178"/>
      <c r="G108" s="157"/>
      <c r="H108" s="157"/>
      <c r="K108" s="178">
        <v>63</v>
      </c>
      <c r="L108" s="181">
        <f t="shared" si="3"/>
        <v>4.735299732843928E-3</v>
      </c>
      <c r="N108" s="178">
        <v>63</v>
      </c>
      <c r="O108" s="181">
        <f t="shared" si="4"/>
        <v>1.4817644825512561E-3</v>
      </c>
      <c r="Q108" s="178">
        <v>63</v>
      </c>
      <c r="R108" s="181">
        <f t="shared" si="5"/>
        <v>4.623397556917268E-3</v>
      </c>
      <c r="T108" s="178">
        <v>63</v>
      </c>
      <c r="U108" s="181">
        <f t="shared" si="6"/>
        <v>4.5785429765991884E-3</v>
      </c>
      <c r="W108" s="178">
        <v>63</v>
      </c>
      <c r="X108" s="181">
        <f t="shared" si="7"/>
        <v>3.0762124197719959E-3</v>
      </c>
      <c r="Z108" s="178">
        <v>63</v>
      </c>
      <c r="AA108" s="181">
        <f t="shared" si="8"/>
        <v>3.0323200115757792E-3</v>
      </c>
      <c r="CS108" s="155">
        <v>0</v>
      </c>
      <c r="CT108" s="155">
        <v>0</v>
      </c>
      <c r="CU108" s="155">
        <v>0</v>
      </c>
    </row>
    <row r="109" spans="5:99" x14ac:dyDescent="0.3">
      <c r="E109" s="178"/>
      <c r="F109" s="178"/>
      <c r="G109" s="157"/>
      <c r="H109" s="157"/>
      <c r="K109" s="178">
        <v>64</v>
      </c>
      <c r="L109" s="181">
        <f t="shared" si="3"/>
        <v>4.6987806277742619E-3</v>
      </c>
      <c r="N109" s="178">
        <v>64</v>
      </c>
      <c r="O109" s="181">
        <f t="shared" si="4"/>
        <v>1.4793291179607878E-3</v>
      </c>
      <c r="Q109" s="178">
        <v>64</v>
      </c>
      <c r="R109" s="181">
        <f t="shared" si="5"/>
        <v>4.5893396544113745E-3</v>
      </c>
      <c r="T109" s="178">
        <v>64</v>
      </c>
      <c r="U109" s="181">
        <f t="shared" si="6"/>
        <v>4.5454225866337463E-3</v>
      </c>
      <c r="W109" s="178">
        <v>64</v>
      </c>
      <c r="X109" s="181">
        <f t="shared" si="7"/>
        <v>3.064072286609125E-3</v>
      </c>
      <c r="Z109" s="178">
        <v>64</v>
      </c>
      <c r="AA109" s="181">
        <f t="shared" si="8"/>
        <v>3.0205793921555817E-3</v>
      </c>
      <c r="CS109" s="155">
        <v>0</v>
      </c>
      <c r="CT109" s="155">
        <v>0</v>
      </c>
      <c r="CU109" s="155">
        <v>0</v>
      </c>
    </row>
    <row r="110" spans="5:99" x14ac:dyDescent="0.3">
      <c r="E110" s="178"/>
      <c r="F110" s="178"/>
      <c r="G110" s="157"/>
      <c r="H110" s="157"/>
      <c r="K110" s="178">
        <v>65</v>
      </c>
      <c r="L110" s="181">
        <f t="shared" ref="L110:L173" si="9">POWER(1-$E$6, K110) * $E$6</f>
        <v>4.6625431616948041E-3</v>
      </c>
      <c r="N110" s="178">
        <v>65</v>
      </c>
      <c r="O110" s="181">
        <f t="shared" ref="O110:O173" si="10">POWER(1-$AA$6, N110) * $AA$6</f>
        <v>1.476897756031173E-3</v>
      </c>
      <c r="Q110" s="178">
        <v>65</v>
      </c>
      <c r="R110" s="181">
        <f t="shared" ref="R110:R173" si="11">POWER(1-$AB$6, Q110) * $AB$6</f>
        <v>4.5555326368248127E-3</v>
      </c>
      <c r="T110" s="178">
        <v>65</v>
      </c>
      <c r="U110" s="181">
        <f t="shared" ref="U110:U173" si="12">POWER(1-$AC$6, T110) * $AC$6</f>
        <v>4.5125417838551181E-3</v>
      </c>
      <c r="W110" s="178">
        <v>65</v>
      </c>
      <c r="X110" s="181">
        <f t="shared" ref="X110:X173" si="13">POWER(1-$AD$6, W110) * $AD$6</f>
        <v>3.0519800639326254E-3</v>
      </c>
      <c r="Z110" s="178">
        <v>65</v>
      </c>
      <c r="AA110" s="181">
        <f t="shared" ref="AA110:AA173" si="14">POWER(1-$AF$6, Z110) * $AF$6</f>
        <v>3.0088842303862403E-3</v>
      </c>
      <c r="CS110" s="155">
        <v>0</v>
      </c>
      <c r="CT110" s="155">
        <v>0</v>
      </c>
      <c r="CU110" s="155">
        <v>0</v>
      </c>
    </row>
    <row r="111" spans="5:99" x14ac:dyDescent="0.3">
      <c r="E111" s="178"/>
      <c r="F111" s="178"/>
      <c r="G111" s="157"/>
      <c r="H111" s="157"/>
      <c r="K111" s="178">
        <v>66</v>
      </c>
      <c r="L111" s="181">
        <f t="shared" si="9"/>
        <v>4.6265851625774974E-3</v>
      </c>
      <c r="N111" s="178">
        <v>66</v>
      </c>
      <c r="O111" s="181">
        <f t="shared" si="10"/>
        <v>1.47447039018381E-3</v>
      </c>
      <c r="Q111" s="178">
        <v>66</v>
      </c>
      <c r="R111" s="181">
        <f t="shared" si="11"/>
        <v>4.5219746560331191E-3</v>
      </c>
      <c r="T111" s="178">
        <v>66</v>
      </c>
      <c r="U111" s="181">
        <f t="shared" si="12"/>
        <v>4.4798988351309283E-3</v>
      </c>
      <c r="W111" s="178">
        <v>66</v>
      </c>
      <c r="X111" s="181">
        <f t="shared" si="13"/>
        <v>3.03993556266593E-3</v>
      </c>
      <c r="Z111" s="178">
        <v>66</v>
      </c>
      <c r="AA111" s="181">
        <f t="shared" si="14"/>
        <v>2.9972343502635813E-3</v>
      </c>
      <c r="CS111" s="155">
        <v>0</v>
      </c>
      <c r="CT111" s="155">
        <v>0</v>
      </c>
      <c r="CU111" s="155">
        <v>0</v>
      </c>
    </row>
    <row r="112" spans="5:99" x14ac:dyDescent="0.3">
      <c r="E112" s="178"/>
      <c r="F112" s="178"/>
      <c r="G112" s="157"/>
      <c r="H112" s="157"/>
      <c r="K112" s="178">
        <v>67</v>
      </c>
      <c r="L112" s="181">
        <f t="shared" si="9"/>
        <v>4.5909044751451843E-3</v>
      </c>
      <c r="N112" s="178">
        <v>67</v>
      </c>
      <c r="O112" s="181">
        <f t="shared" si="10"/>
        <v>1.4720470138509093E-3</v>
      </c>
      <c r="Q112" s="178">
        <v>67</v>
      </c>
      <c r="R112" s="181">
        <f t="shared" si="11"/>
        <v>4.4886638775258995E-3</v>
      </c>
      <c r="T112" s="178">
        <v>67</v>
      </c>
      <c r="U112" s="181">
        <f t="shared" si="12"/>
        <v>4.4474920198659829E-3</v>
      </c>
      <c r="W112" s="178">
        <v>67</v>
      </c>
      <c r="X112" s="181">
        <f t="shared" si="13"/>
        <v>3.0279385944786534E-3</v>
      </c>
      <c r="Z112" s="178">
        <v>67</v>
      </c>
      <c r="AA112" s="181">
        <f t="shared" si="14"/>
        <v>2.985629576464888E-3</v>
      </c>
      <c r="CS112" s="155">
        <v>0</v>
      </c>
      <c r="CT112" s="155">
        <v>0</v>
      </c>
      <c r="CU112" s="155">
        <v>0</v>
      </c>
    </row>
    <row r="113" spans="5:99" x14ac:dyDescent="0.3">
      <c r="E113" s="178"/>
      <c r="F113" s="178"/>
      <c r="G113" s="157"/>
      <c r="H113" s="157"/>
      <c r="K113" s="178">
        <v>68</v>
      </c>
      <c r="L113" s="181">
        <f t="shared" si="9"/>
        <v>4.5554989607424169E-3</v>
      </c>
      <c r="N113" s="178">
        <v>68</v>
      </c>
      <c r="O113" s="181">
        <f t="shared" si="10"/>
        <v>1.4696276204754759E-3</v>
      </c>
      <c r="Q113" s="178">
        <v>68</v>
      </c>
      <c r="R113" s="181">
        <f t="shared" si="11"/>
        <v>4.4555984803065374E-3</v>
      </c>
      <c r="T113" s="178">
        <v>68</v>
      </c>
      <c r="U113" s="181">
        <f t="shared" si="12"/>
        <v>4.4153196299115786E-3</v>
      </c>
      <c r="W113" s="178">
        <v>68</v>
      </c>
      <c r="X113" s="181">
        <f t="shared" si="13"/>
        <v>3.0159889717836473E-3</v>
      </c>
      <c r="Z113" s="178">
        <v>68</v>
      </c>
      <c r="AA113" s="181">
        <f t="shared" si="14"/>
        <v>2.974069734346265E-3</v>
      </c>
      <c r="CS113" s="155">
        <v>0</v>
      </c>
      <c r="CT113" s="155">
        <v>0</v>
      </c>
      <c r="CU113" s="155">
        <v>0</v>
      </c>
    </row>
    <row r="114" spans="5:99" x14ac:dyDescent="0.3">
      <c r="E114" s="178"/>
      <c r="F114" s="178"/>
      <c r="G114" s="157"/>
      <c r="H114" s="157"/>
      <c r="K114" s="178">
        <v>69</v>
      </c>
      <c r="L114" s="181">
        <f t="shared" si="9"/>
        <v>4.520366497207275E-3</v>
      </c>
      <c r="N114" s="178">
        <v>69</v>
      </c>
      <c r="O114" s="181">
        <f t="shared" si="10"/>
        <v>1.4672122035112914E-3</v>
      </c>
      <c r="Q114" s="178">
        <v>69</v>
      </c>
      <c r="R114" s="181">
        <f t="shared" si="11"/>
        <v>4.4227766567926478E-3</v>
      </c>
      <c r="T114" s="178">
        <v>69</v>
      </c>
      <c r="U114" s="181">
        <f t="shared" si="12"/>
        <v>4.3833799694754632E-3</v>
      </c>
      <c r="W114" s="178">
        <v>69</v>
      </c>
      <c r="X114" s="181">
        <f t="shared" si="13"/>
        <v>3.0040865077340692E-3</v>
      </c>
      <c r="Z114" s="178">
        <v>69</v>
      </c>
      <c r="AA114" s="181">
        <f t="shared" si="14"/>
        <v>2.9625546499400046E-3</v>
      </c>
      <c r="CS114" s="155">
        <v>0</v>
      </c>
      <c r="CT114" s="155">
        <v>0</v>
      </c>
      <c r="CU114" s="155">
        <v>0</v>
      </c>
    </row>
    <row r="115" spans="5:99" x14ac:dyDescent="0.3">
      <c r="E115" s="178"/>
      <c r="F115" s="178"/>
      <c r="G115" s="157"/>
      <c r="H115" s="157"/>
      <c r="K115" s="178">
        <v>70</v>
      </c>
      <c r="L115" s="181">
        <f t="shared" si="9"/>
        <v>4.4855049787441634E-3</v>
      </c>
      <c r="N115" s="178">
        <v>70</v>
      </c>
      <c r="O115" s="181">
        <f t="shared" si="10"/>
        <v>1.4648007564228972E-3</v>
      </c>
      <c r="Q115" s="178">
        <v>70</v>
      </c>
      <c r="R115" s="181">
        <f t="shared" si="11"/>
        <v>4.3901966127172648E-3</v>
      </c>
      <c r="T115" s="178">
        <v>70</v>
      </c>
      <c r="U115" s="181">
        <f t="shared" si="12"/>
        <v>4.3516713550324545E-3</v>
      </c>
      <c r="W115" s="178">
        <v>70</v>
      </c>
      <c r="X115" s="181">
        <f t="shared" si="13"/>
        <v>2.992231016220457E-3</v>
      </c>
      <c r="Z115" s="178">
        <v>70</v>
      </c>
      <c r="AA115" s="181">
        <f t="shared" si="14"/>
        <v>2.951084149951975E-3</v>
      </c>
      <c r="CS115" s="155">
        <v>0</v>
      </c>
      <c r="CT115" s="155">
        <v>0</v>
      </c>
      <c r="CU115" s="155">
        <v>0</v>
      </c>
    </row>
    <row r="116" spans="5:99" x14ac:dyDescent="0.3">
      <c r="E116" s="178"/>
      <c r="F116" s="178"/>
      <c r="G116" s="157"/>
      <c r="H116" s="157"/>
      <c r="K116" s="178">
        <v>71</v>
      </c>
      <c r="L116" s="181">
        <f t="shared" si="9"/>
        <v>4.4509123157975908E-3</v>
      </c>
      <c r="N116" s="178">
        <v>71</v>
      </c>
      <c r="O116" s="181">
        <f t="shared" si="10"/>
        <v>1.4623932726855751E-3</v>
      </c>
      <c r="Q116" s="178">
        <v>71</v>
      </c>
      <c r="R116" s="181">
        <f t="shared" si="11"/>
        <v>4.3578565670307507E-3</v>
      </c>
      <c r="T116" s="178">
        <v>71</v>
      </c>
      <c r="U116" s="181">
        <f t="shared" si="12"/>
        <v>4.3201921152356999E-3</v>
      </c>
      <c r="W116" s="178">
        <v>71</v>
      </c>
      <c r="X116" s="181">
        <f t="shared" si="13"/>
        <v>2.9804223118678232E-3</v>
      </c>
      <c r="Z116" s="178">
        <v>71</v>
      </c>
      <c r="AA116" s="181">
        <f t="shared" si="14"/>
        <v>2.939658061759008E-3</v>
      </c>
      <c r="CS116" s="155">
        <v>0.8</v>
      </c>
      <c r="CT116" s="155">
        <v>0.8</v>
      </c>
      <c r="CU116" s="155">
        <v>0.8</v>
      </c>
    </row>
    <row r="117" spans="5:99" x14ac:dyDescent="0.3">
      <c r="E117" s="178"/>
      <c r="F117" s="178"/>
      <c r="G117" s="157"/>
      <c r="H117" s="157"/>
      <c r="K117" s="178">
        <v>72</v>
      </c>
      <c r="L117" s="181">
        <f t="shared" si="9"/>
        <v>4.4165864349269279E-3</v>
      </c>
      <c r="N117" s="178">
        <v>72</v>
      </c>
      <c r="O117" s="181">
        <f t="shared" si="10"/>
        <v>1.4599897457853316E-3</v>
      </c>
      <c r="Q117" s="178">
        <v>72</v>
      </c>
      <c r="R117" s="181">
        <f t="shared" si="11"/>
        <v>4.3257547518034314E-3</v>
      </c>
      <c r="T117" s="178">
        <v>72</v>
      </c>
      <c r="U117" s="181">
        <f t="shared" si="12"/>
        <v>4.2889405908285811E-3</v>
      </c>
      <c r="W117" s="178">
        <v>72</v>
      </c>
      <c r="X117" s="181">
        <f t="shared" si="13"/>
        <v>2.968660210032753E-3</v>
      </c>
      <c r="Z117" s="178">
        <v>72</v>
      </c>
      <c r="AA117" s="181">
        <f t="shared" si="14"/>
        <v>2.9282762134063035E-3</v>
      </c>
      <c r="CS117" s="155">
        <v>0</v>
      </c>
      <c r="CT117" s="155">
        <v>0</v>
      </c>
      <c r="CU117" s="155">
        <v>0</v>
      </c>
    </row>
    <row r="118" spans="5:99" x14ac:dyDescent="0.3">
      <c r="E118" s="178"/>
      <c r="F118" s="178"/>
      <c r="G118" s="157"/>
      <c r="H118" s="157"/>
      <c r="K118" s="178">
        <v>73</v>
      </c>
      <c r="L118" s="181">
        <f t="shared" si="9"/>
        <v>4.3825252786821277E-3</v>
      </c>
      <c r="N118" s="178">
        <v>73</v>
      </c>
      <c r="O118" s="181">
        <f t="shared" si="10"/>
        <v>1.4575901692188784E-3</v>
      </c>
      <c r="Q118" s="178">
        <v>73</v>
      </c>
      <c r="R118" s="181">
        <f t="shared" si="11"/>
        <v>4.2938894121289529E-3</v>
      </c>
      <c r="T118" s="178">
        <v>73</v>
      </c>
      <c r="U118" s="181">
        <f t="shared" si="12"/>
        <v>4.2579151345572587E-3</v>
      </c>
      <c r="W118" s="178">
        <v>73</v>
      </c>
      <c r="X118" s="181">
        <f t="shared" si="13"/>
        <v>2.9569445268005186E-3</v>
      </c>
      <c r="Z118" s="178">
        <v>73</v>
      </c>
      <c r="AA118" s="181">
        <f t="shared" si="14"/>
        <v>2.9169384336048391E-3</v>
      </c>
      <c r="CS118" s="155">
        <v>0.8</v>
      </c>
      <c r="CT118" s="155">
        <v>0.8</v>
      </c>
      <c r="CU118" s="155">
        <v>0.8</v>
      </c>
    </row>
    <row r="119" spans="5:99" x14ac:dyDescent="0.3">
      <c r="E119" s="178"/>
      <c r="F119" s="178"/>
      <c r="G119" s="157"/>
      <c r="H119" s="157"/>
      <c r="K119" s="178">
        <v>74</v>
      </c>
      <c r="L119" s="181">
        <f t="shared" si="9"/>
        <v>4.3487268054804035E-3</v>
      </c>
      <c r="N119" s="178">
        <v>74</v>
      </c>
      <c r="O119" s="181">
        <f t="shared" si="10"/>
        <v>1.4551945364936166E-3</v>
      </c>
      <c r="Q119" s="178">
        <v>74</v>
      </c>
      <c r="R119" s="181">
        <f t="shared" si="11"/>
        <v>4.2622588060283427E-3</v>
      </c>
      <c r="T119" s="178">
        <v>74</v>
      </c>
      <c r="U119" s="181">
        <f t="shared" si="12"/>
        <v>4.2271141110838389E-3</v>
      </c>
      <c r="W119" s="178">
        <v>74</v>
      </c>
      <c r="X119" s="181">
        <f t="shared" si="13"/>
        <v>2.9452750789822043E-3</v>
      </c>
      <c r="Z119" s="178">
        <v>74</v>
      </c>
      <c r="AA119" s="181">
        <f t="shared" si="14"/>
        <v>2.9056445517287952E-3</v>
      </c>
      <c r="CS119" s="155">
        <v>0.8</v>
      </c>
      <c r="CT119" s="155">
        <v>0.8</v>
      </c>
      <c r="CU119" s="155">
        <v>0.8</v>
      </c>
    </row>
    <row r="120" spans="5:99" x14ac:dyDescent="0.3">
      <c r="E120" s="178"/>
      <c r="F120" s="178"/>
      <c r="G120" s="157"/>
      <c r="H120" s="157"/>
      <c r="K120" s="178">
        <v>75</v>
      </c>
      <c r="L120" s="181">
        <f t="shared" si="9"/>
        <v>4.3151889894838579E-3</v>
      </c>
      <c r="N120" s="178">
        <v>75</v>
      </c>
      <c r="O120" s="181">
        <f t="shared" si="10"/>
        <v>1.4528028411276179E-3</v>
      </c>
      <c r="Q120" s="178">
        <v>75</v>
      </c>
      <c r="R120" s="181">
        <f t="shared" si="11"/>
        <v>4.2308612043547838E-3</v>
      </c>
      <c r="T120" s="178">
        <v>75</v>
      </c>
      <c r="U120" s="181">
        <f t="shared" si="12"/>
        <v>4.1965358969001847E-3</v>
      </c>
      <c r="W120" s="178">
        <v>75</v>
      </c>
      <c r="X120" s="181">
        <f t="shared" si="13"/>
        <v>2.9336516841118403E-3</v>
      </c>
      <c r="Z120" s="178">
        <v>75</v>
      </c>
      <c r="AA120" s="181">
        <f t="shared" si="14"/>
        <v>2.8943943978129855E-3</v>
      </c>
      <c r="CS120" s="155">
        <v>0</v>
      </c>
      <c r="CT120" s="155">
        <v>0</v>
      </c>
      <c r="CU120" s="155">
        <v>0</v>
      </c>
    </row>
    <row r="121" spans="5:99" x14ac:dyDescent="0.3">
      <c r="E121" s="178"/>
      <c r="F121" s="178"/>
      <c r="G121" s="157"/>
      <c r="H121" s="157"/>
      <c r="K121" s="178">
        <v>76</v>
      </c>
      <c r="L121" s="181">
        <f t="shared" si="9"/>
        <v>4.2819098204780592E-3</v>
      </c>
      <c r="N121" s="178">
        <v>76</v>
      </c>
      <c r="O121" s="181">
        <f t="shared" si="10"/>
        <v>1.4504150766496071E-3</v>
      </c>
      <c r="Q121" s="178">
        <v>76</v>
      </c>
      <c r="R121" s="181">
        <f t="shared" si="11"/>
        <v>4.1996948906990843E-3</v>
      </c>
      <c r="T121" s="178">
        <v>76</v>
      </c>
      <c r="U121" s="181">
        <f t="shared" si="12"/>
        <v>4.1661788802423352E-3</v>
      </c>
      <c r="W121" s="178">
        <v>76</v>
      </c>
      <c r="X121" s="181">
        <f t="shared" si="13"/>
        <v>2.9220741604435506E-3</v>
      </c>
      <c r="Z121" s="178">
        <v>76</v>
      </c>
      <c r="AA121" s="181">
        <f t="shared" si="14"/>
        <v>2.8831878025502994E-3</v>
      </c>
      <c r="CS121" s="155">
        <v>0.8</v>
      </c>
      <c r="CT121" s="155">
        <v>0.8</v>
      </c>
      <c r="CU121" s="155">
        <v>0.8</v>
      </c>
    </row>
    <row r="122" spans="5:99" x14ac:dyDescent="0.3">
      <c r="E122" s="178"/>
      <c r="F122" s="178"/>
      <c r="G122" s="157"/>
      <c r="H122" s="157"/>
      <c r="K122" s="178">
        <v>77</v>
      </c>
      <c r="L122" s="181">
        <f t="shared" si="9"/>
        <v>4.2488873037515506E-3</v>
      </c>
      <c r="N122" s="178">
        <v>77</v>
      </c>
      <c r="O122" s="181">
        <f t="shared" si="10"/>
        <v>1.4480312365989451E-3</v>
      </c>
      <c r="Q122" s="178">
        <v>77</v>
      </c>
      <c r="R122" s="181">
        <f t="shared" si="11"/>
        <v>4.1687581612958489E-3</v>
      </c>
      <c r="T122" s="178">
        <v>77</v>
      </c>
      <c r="U122" s="181">
        <f t="shared" si="12"/>
        <v>4.136041461005548E-3</v>
      </c>
      <c r="W122" s="178">
        <v>77</v>
      </c>
      <c r="X122" s="181">
        <f t="shared" si="13"/>
        <v>2.9105423269487111E-3</v>
      </c>
      <c r="Z122" s="178">
        <v>77</v>
      </c>
      <c r="AA122" s="181">
        <f t="shared" si="14"/>
        <v>2.8720245972891543E-3</v>
      </c>
      <c r="CS122" s="155">
        <v>0.8</v>
      </c>
      <c r="CT122" s="155">
        <v>0.8</v>
      </c>
      <c r="CU122" s="155">
        <v>0.8</v>
      </c>
    </row>
    <row r="123" spans="5:99" x14ac:dyDescent="0.3">
      <c r="E123" s="178"/>
      <c r="F123" s="178"/>
      <c r="G123" s="157"/>
      <c r="H123" s="157"/>
      <c r="K123" s="178">
        <v>78</v>
      </c>
      <c r="L123" s="181">
        <f t="shared" si="9"/>
        <v>4.2161194599762888E-3</v>
      </c>
      <c r="N123" s="178">
        <v>78</v>
      </c>
      <c r="O123" s="181">
        <f t="shared" si="10"/>
        <v>1.445651314525612E-3</v>
      </c>
      <c r="Q123" s="178">
        <v>78</v>
      </c>
      <c r="R123" s="181">
        <f t="shared" si="11"/>
        <v>4.1380493249303417E-3</v>
      </c>
      <c r="T123" s="178">
        <v>78</v>
      </c>
      <c r="U123" s="181">
        <f t="shared" si="12"/>
        <v>4.1061220506599704E-3</v>
      </c>
      <c r="W123" s="178">
        <v>78</v>
      </c>
      <c r="X123" s="181">
        <f t="shared" si="13"/>
        <v>2.8990560033131194E-3</v>
      </c>
      <c r="Z123" s="178">
        <v>78</v>
      </c>
      <c r="AA123" s="181">
        <f t="shared" si="14"/>
        <v>2.8609046140309581E-3</v>
      </c>
      <c r="CS123" s="155">
        <v>0</v>
      </c>
      <c r="CT123" s="155">
        <v>0</v>
      </c>
      <c r="CU123" s="155">
        <v>0</v>
      </c>
    </row>
    <row r="124" spans="5:99" x14ac:dyDescent="0.3">
      <c r="E124" s="178"/>
      <c r="F124" s="178"/>
      <c r="G124" s="157"/>
      <c r="H124" s="157"/>
      <c r="K124" s="178">
        <v>79</v>
      </c>
      <c r="L124" s="181">
        <f t="shared" si="9"/>
        <v>4.1836043250890057E-3</v>
      </c>
      <c r="N124" s="178">
        <v>79</v>
      </c>
      <c r="O124" s="181">
        <f t="shared" si="10"/>
        <v>1.4432753039901873E-3</v>
      </c>
      <c r="Q124" s="178">
        <v>79</v>
      </c>
      <c r="R124" s="181">
        <f t="shared" si="11"/>
        <v>4.107566702846027E-3</v>
      </c>
      <c r="T124" s="178">
        <v>79</v>
      </c>
      <c r="U124" s="181">
        <f t="shared" si="12"/>
        <v>4.0764190721668935E-3</v>
      </c>
      <c r="W124" s="178">
        <v>79</v>
      </c>
      <c r="X124" s="181">
        <f t="shared" si="13"/>
        <v>2.8876150099341738E-3</v>
      </c>
      <c r="Z124" s="178">
        <v>79</v>
      </c>
      <c r="AA124" s="181">
        <f t="shared" si="14"/>
        <v>2.8498276854275781E-3</v>
      </c>
      <c r="CS124" s="155">
        <v>0.8</v>
      </c>
      <c r="CT124" s="155">
        <v>0.8</v>
      </c>
      <c r="CU124" s="155">
        <v>0.8</v>
      </c>
    </row>
    <row r="125" spans="5:99" x14ac:dyDescent="0.3">
      <c r="E125" s="178"/>
      <c r="F125" s="178"/>
      <c r="G125" s="157"/>
      <c r="H125" s="157"/>
      <c r="K125" s="178">
        <v>80</v>
      </c>
      <c r="L125" s="181">
        <f t="shared" si="9"/>
        <v>4.1513399501734872E-3</v>
      </c>
      <c r="N125" s="178">
        <v>80</v>
      </c>
      <c r="O125" s="181">
        <f t="shared" si="10"/>
        <v>1.4409031985638356E-3</v>
      </c>
      <c r="Q125" s="178">
        <v>80</v>
      </c>
      <c r="R125" s="181">
        <f t="shared" si="11"/>
        <v>4.0773086286528025E-3</v>
      </c>
      <c r="T125" s="178">
        <v>80</v>
      </c>
      <c r="U125" s="181">
        <f t="shared" si="12"/>
        <v>4.0469309598956367E-3</v>
      </c>
      <c r="W125" s="178">
        <v>80</v>
      </c>
      <c r="X125" s="181">
        <f t="shared" si="13"/>
        <v>2.8762191679180676E-3</v>
      </c>
      <c r="Z125" s="178">
        <v>80</v>
      </c>
      <c r="AA125" s="181">
        <f t="shared" si="14"/>
        <v>2.8387936447788276E-3</v>
      </c>
      <c r="CS125" s="155">
        <v>0.8</v>
      </c>
      <c r="CT125" s="155">
        <v>0.8</v>
      </c>
      <c r="CU125" s="155">
        <v>0.8</v>
      </c>
    </row>
    <row r="126" spans="5:99" x14ac:dyDescent="0.3">
      <c r="E126" s="178"/>
      <c r="F126" s="178"/>
      <c r="G126" s="157"/>
      <c r="H126" s="157"/>
      <c r="K126" s="178">
        <v>81</v>
      </c>
      <c r="L126" s="181">
        <f t="shared" si="9"/>
        <v>4.119324401343754E-3</v>
      </c>
      <c r="N126" s="178">
        <v>81</v>
      </c>
      <c r="O126" s="181">
        <f t="shared" si="10"/>
        <v>1.438534991828287E-3</v>
      </c>
      <c r="Q126" s="178">
        <v>81</v>
      </c>
      <c r="R126" s="181">
        <f t="shared" si="11"/>
        <v>4.0472734482358969E-3</v>
      </c>
      <c r="T126" s="178">
        <v>81</v>
      </c>
      <c r="U126" s="181">
        <f t="shared" si="12"/>
        <v>4.0176561595410233E-3</v>
      </c>
      <c r="W126" s="178">
        <v>81</v>
      </c>
      <c r="X126" s="181">
        <f t="shared" si="13"/>
        <v>2.8648682990769898E-3</v>
      </c>
      <c r="Z126" s="178">
        <v>81</v>
      </c>
      <c r="AA126" s="181">
        <f t="shared" si="14"/>
        <v>2.8278023260299521E-3</v>
      </c>
      <c r="CS126" s="155">
        <v>0</v>
      </c>
      <c r="CT126" s="155">
        <v>0</v>
      </c>
      <c r="CU126" s="155">
        <v>0</v>
      </c>
    </row>
    <row r="127" spans="5:99" x14ac:dyDescent="0.3">
      <c r="E127" s="178"/>
      <c r="F127" s="178"/>
      <c r="G127" s="157"/>
      <c r="H127" s="157"/>
      <c r="K127" s="178">
        <v>82</v>
      </c>
      <c r="L127" s="181">
        <f t="shared" si="9"/>
        <v>4.0875557596281508E-3</v>
      </c>
      <c r="N127" s="178">
        <v>82</v>
      </c>
      <c r="O127" s="181">
        <f t="shared" si="10"/>
        <v>1.43617067737582E-3</v>
      </c>
      <c r="Q127" s="178">
        <v>82</v>
      </c>
      <c r="R127" s="181">
        <f t="shared" si="11"/>
        <v>4.0174595196654506E-3</v>
      </c>
      <c r="T127" s="178">
        <v>82</v>
      </c>
      <c r="U127" s="181">
        <f t="shared" si="12"/>
        <v>3.9885931280414493E-3</v>
      </c>
      <c r="W127" s="178">
        <v>82</v>
      </c>
      <c r="X127" s="181">
        <f t="shared" si="13"/>
        <v>2.8535622259263393E-3</v>
      </c>
      <c r="Z127" s="178">
        <v>82</v>
      </c>
      <c r="AA127" s="181">
        <f t="shared" si="14"/>
        <v>2.8168535637691332E-3</v>
      </c>
      <c r="CS127" s="155">
        <v>0.8</v>
      </c>
      <c r="CT127" s="155">
        <v>0.8</v>
      </c>
      <c r="CU127" s="155">
        <v>0.8</v>
      </c>
    </row>
    <row r="128" spans="5:99" x14ac:dyDescent="0.3">
      <c r="E128" s="178"/>
      <c r="F128" s="178"/>
      <c r="G128" s="157"/>
      <c r="H128" s="157"/>
      <c r="K128" s="178">
        <v>83</v>
      </c>
      <c r="L128" s="181">
        <f t="shared" si="9"/>
        <v>4.0560321208543224E-3</v>
      </c>
      <c r="N128" s="178">
        <v>83</v>
      </c>
      <c r="O128" s="181">
        <f t="shared" si="10"/>
        <v>1.4338102488092451E-3</v>
      </c>
      <c r="Q128" s="178">
        <v>83</v>
      </c>
      <c r="R128" s="181">
        <f t="shared" si="11"/>
        <v>3.9878652131067546E-3</v>
      </c>
      <c r="T128" s="178">
        <v>83</v>
      </c>
      <c r="U128" s="181">
        <f t="shared" si="12"/>
        <v>3.9597403334975549E-3</v>
      </c>
      <c r="W128" s="178">
        <v>83</v>
      </c>
      <c r="X128" s="181">
        <f t="shared" si="13"/>
        <v>2.8423007716819508E-3</v>
      </c>
      <c r="Z128" s="178">
        <v>83</v>
      </c>
      <c r="AA128" s="181">
        <f t="shared" si="14"/>
        <v>2.8059471932249985E-3</v>
      </c>
      <c r="CS128" s="155">
        <v>0.8</v>
      </c>
      <c r="CT128" s="155">
        <v>0.8</v>
      </c>
      <c r="CU128" s="155">
        <v>0.8</v>
      </c>
    </row>
    <row r="129" spans="5:99" x14ac:dyDescent="0.3">
      <c r="E129" s="178"/>
      <c r="F129" s="178"/>
      <c r="G129" s="157"/>
      <c r="H129" s="157"/>
      <c r="K129" s="178">
        <v>84</v>
      </c>
      <c r="L129" s="181">
        <f t="shared" si="9"/>
        <v>4.0247515955350813E-3</v>
      </c>
      <c r="N129" s="178">
        <v>84</v>
      </c>
      <c r="O129" s="181">
        <f t="shared" si="10"/>
        <v>1.4314536997418869E-3</v>
      </c>
      <c r="Q129" s="178">
        <v>84</v>
      </c>
      <c r="R129" s="181">
        <f t="shared" si="11"/>
        <v>3.9584889107311498E-3</v>
      </c>
      <c r="T129" s="178">
        <v>84</v>
      </c>
      <c r="U129" s="181">
        <f t="shared" si="12"/>
        <v>3.9310962550914716E-3</v>
      </c>
      <c r="W129" s="178">
        <v>84</v>
      </c>
      <c r="X129" s="181">
        <f t="shared" si="13"/>
        <v>2.8310837602573279E-3</v>
      </c>
      <c r="Z129" s="178">
        <v>84</v>
      </c>
      <c r="AA129" s="181">
        <f t="shared" si="14"/>
        <v>2.7950830502641421E-3</v>
      </c>
      <c r="CS129" s="155">
        <v>0</v>
      </c>
      <c r="CT129" s="155">
        <v>0</v>
      </c>
      <c r="CU129" s="155">
        <v>0</v>
      </c>
    </row>
    <row r="130" spans="5:99" x14ac:dyDescent="0.3">
      <c r="E130" s="178"/>
      <c r="F130" s="178"/>
      <c r="G130" s="157"/>
      <c r="H130" s="157"/>
      <c r="K130" s="178">
        <v>85</v>
      </c>
      <c r="L130" s="181">
        <f t="shared" si="9"/>
        <v>3.9937123087551559E-3</v>
      </c>
      <c r="N130" s="178">
        <v>85</v>
      </c>
      <c r="O130" s="181">
        <f t="shared" si="10"/>
        <v>1.4291010237975667E-3</v>
      </c>
      <c r="Q130" s="178">
        <v>85</v>
      </c>
      <c r="R130" s="181">
        <f t="shared" si="11"/>
        <v>3.9293290066275905E-3</v>
      </c>
      <c r="T130" s="178">
        <v>85</v>
      </c>
      <c r="U130" s="181">
        <f t="shared" si="12"/>
        <v>3.9026593830066712E-3</v>
      </c>
      <c r="W130" s="178">
        <v>85</v>
      </c>
      <c r="X130" s="181">
        <f t="shared" si="13"/>
        <v>2.8199110162608933E-3</v>
      </c>
      <c r="Z130" s="178">
        <v>85</v>
      </c>
      <c r="AA130" s="181">
        <f t="shared" si="14"/>
        <v>2.7842609713886533E-3</v>
      </c>
      <c r="CS130" s="155">
        <v>0.8</v>
      </c>
      <c r="CT130" s="155">
        <v>0.8</v>
      </c>
      <c r="CU130" s="155">
        <v>0.8</v>
      </c>
    </row>
    <row r="131" spans="5:99" x14ac:dyDescent="0.3">
      <c r="E131" s="178"/>
      <c r="F131" s="178"/>
      <c r="G131" s="157"/>
      <c r="H131" s="157"/>
      <c r="K131" s="178">
        <v>86</v>
      </c>
      <c r="L131" s="181">
        <f t="shared" si="9"/>
        <v>3.9629124000588054E-3</v>
      </c>
      <c r="N131" s="178">
        <v>86</v>
      </c>
      <c r="O131" s="181">
        <f t="shared" si="10"/>
        <v>1.4267522146105859E-3</v>
      </c>
      <c r="Q131" s="178">
        <v>86</v>
      </c>
      <c r="R131" s="181">
        <f t="shared" si="11"/>
        <v>3.9003839067148485E-3</v>
      </c>
      <c r="T131" s="178">
        <v>86</v>
      </c>
      <c r="U131" s="181">
        <f t="shared" si="12"/>
        <v>3.8744282183483724E-3</v>
      </c>
      <c r="W131" s="178">
        <v>86</v>
      </c>
      <c r="X131" s="181">
        <f t="shared" si="13"/>
        <v>2.8087823649932445E-3</v>
      </c>
      <c r="Z131" s="178">
        <v>86</v>
      </c>
      <c r="AA131" s="181">
        <f t="shared" si="14"/>
        <v>2.7734807937336583E-3</v>
      </c>
      <c r="CS131" s="155">
        <v>0.8</v>
      </c>
      <c r="CT131" s="155">
        <v>0.8</v>
      </c>
      <c r="CU131" s="155">
        <v>0.8</v>
      </c>
    </row>
    <row r="132" spans="5:99" x14ac:dyDescent="0.3">
      <c r="E132" s="178"/>
      <c r="F132" s="178"/>
      <c r="G132" s="157"/>
      <c r="H132" s="157"/>
      <c r="K132" s="178">
        <v>87</v>
      </c>
      <c r="L132" s="181">
        <f t="shared" si="9"/>
        <v>3.9323500233383124E-3</v>
      </c>
      <c r="N132" s="178">
        <v>87</v>
      </c>
      <c r="O132" s="181">
        <f t="shared" si="10"/>
        <v>1.4244072658257071E-3</v>
      </c>
      <c r="Q132" s="178">
        <v>87</v>
      </c>
      <c r="R132" s="181">
        <f t="shared" si="11"/>
        <v>3.8716520286543729E-3</v>
      </c>
      <c r="T132" s="178">
        <v>87</v>
      </c>
      <c r="U132" s="181">
        <f t="shared" si="12"/>
        <v>3.8464012730645429E-3</v>
      </c>
      <c r="W132" s="178">
        <v>87</v>
      </c>
      <c r="X132" s="181">
        <f t="shared" si="13"/>
        <v>2.7976976324444215E-3</v>
      </c>
      <c r="Z132" s="178">
        <v>87</v>
      </c>
      <c r="AA132" s="181">
        <f t="shared" si="14"/>
        <v>2.762742355064868E-3</v>
      </c>
      <c r="CS132" s="155">
        <v>0.8</v>
      </c>
      <c r="CT132" s="155">
        <v>0.8</v>
      </c>
      <c r="CU132" s="155">
        <v>0.8</v>
      </c>
    </row>
    <row r="133" spans="5:99" x14ac:dyDescent="0.3">
      <c r="E133" s="178"/>
      <c r="F133" s="178"/>
      <c r="G133" s="157"/>
      <c r="H133" s="157"/>
      <c r="K133" s="178">
        <v>88</v>
      </c>
      <c r="L133" s="181">
        <f t="shared" si="9"/>
        <v>3.9020233467233242E-3</v>
      </c>
      <c r="N133" s="178">
        <v>88</v>
      </c>
      <c r="O133" s="181">
        <f t="shared" si="10"/>
        <v>1.4220661710981396E-3</v>
      </c>
      <c r="Q133" s="178">
        <v>88</v>
      </c>
      <c r="R133" s="181">
        <f t="shared" si="11"/>
        <v>3.8431318017637891E-3</v>
      </c>
      <c r="T133" s="178">
        <v>88</v>
      </c>
      <c r="U133" s="181">
        <f t="shared" si="12"/>
        <v>3.8185770698674609E-3</v>
      </c>
      <c r="W133" s="178">
        <v>88</v>
      </c>
      <c r="X133" s="181">
        <f t="shared" si="13"/>
        <v>2.786656645291187E-3</v>
      </c>
      <c r="Z133" s="178">
        <v>88</v>
      </c>
      <c r="AA133" s="181">
        <f t="shared" si="14"/>
        <v>2.7520454937761344E-3</v>
      </c>
      <c r="CS133" s="155">
        <v>0.8</v>
      </c>
      <c r="CT133" s="155">
        <v>0.8</v>
      </c>
      <c r="CU133" s="155">
        <v>0.8</v>
      </c>
    </row>
    <row r="134" spans="5:99" x14ac:dyDescent="0.3">
      <c r="E134" s="178"/>
      <c r="F134" s="178"/>
      <c r="G134" s="157"/>
      <c r="H134" s="157"/>
      <c r="K134" s="178">
        <v>89</v>
      </c>
      <c r="L134" s="181">
        <f t="shared" si="9"/>
        <v>3.8719305524710598E-3</v>
      </c>
      <c r="N134" s="178">
        <v>89</v>
      </c>
      <c r="O134" s="181">
        <f t="shared" si="10"/>
        <v>1.4197289240935195E-3</v>
      </c>
      <c r="Q134" s="178">
        <v>89</v>
      </c>
      <c r="R134" s="181">
        <f t="shared" si="11"/>
        <v>3.814821666931032E-3</v>
      </c>
      <c r="T134" s="178">
        <v>89</v>
      </c>
      <c r="U134" s="181">
        <f t="shared" si="12"/>
        <v>3.7909541421558514E-3</v>
      </c>
      <c r="W134" s="178">
        <v>89</v>
      </c>
      <c r="X134" s="181">
        <f t="shared" si="13"/>
        <v>2.7756592308943156E-3</v>
      </c>
      <c r="Z134" s="178">
        <v>89</v>
      </c>
      <c r="AA134" s="181">
        <f t="shared" si="14"/>
        <v>2.7413900488870231E-3</v>
      </c>
      <c r="CS134" s="155">
        <v>0.8</v>
      </c>
      <c r="CT134" s="155">
        <v>0.8</v>
      </c>
      <c r="CU134" s="155">
        <v>0.8</v>
      </c>
    </row>
    <row r="135" spans="5:99" x14ac:dyDescent="0.3">
      <c r="E135" s="178"/>
      <c r="F135" s="178"/>
      <c r="G135" s="157"/>
      <c r="H135" s="157"/>
      <c r="K135" s="178">
        <v>90</v>
      </c>
      <c r="L135" s="181">
        <f t="shared" si="9"/>
        <v>3.8420698368573473E-3</v>
      </c>
      <c r="N135" s="178">
        <v>90</v>
      </c>
      <c r="O135" s="181">
        <f t="shared" si="10"/>
        <v>1.4173955184878947E-3</v>
      </c>
      <c r="Q135" s="178">
        <v>90</v>
      </c>
      <c r="R135" s="181">
        <f t="shared" si="11"/>
        <v>3.7867200765291172E-3</v>
      </c>
      <c r="T135" s="178">
        <v>90</v>
      </c>
      <c r="U135" s="181">
        <f t="shared" si="12"/>
        <v>3.7635310339375755E-3</v>
      </c>
      <c r="W135" s="178">
        <v>90</v>
      </c>
      <c r="X135" s="181">
        <f t="shared" si="13"/>
        <v>2.7647052172958967E-3</v>
      </c>
      <c r="Z135" s="178">
        <v>90</v>
      </c>
      <c r="AA135" s="181">
        <f t="shared" si="14"/>
        <v>2.730775860040387E-3</v>
      </c>
      <c r="CS135" s="155">
        <v>0.8</v>
      </c>
      <c r="CT135" s="155">
        <v>0.8</v>
      </c>
      <c r="CU135" s="155">
        <v>0.8</v>
      </c>
    </row>
    <row r="136" spans="5:99" x14ac:dyDescent="0.3">
      <c r="E136" s="178"/>
      <c r="F136" s="178"/>
      <c r="G136" s="157"/>
      <c r="H136" s="157"/>
      <c r="K136" s="178">
        <v>91</v>
      </c>
      <c r="L136" s="181">
        <f t="shared" si="9"/>
        <v>3.8124394100685203E-3</v>
      </c>
      <c r="N136" s="178">
        <v>91</v>
      </c>
      <c r="O136" s="181">
        <f t="shared" si="10"/>
        <v>1.4150659479677059E-3</v>
      </c>
      <c r="Q136" s="178">
        <v>91</v>
      </c>
      <c r="R136" s="181">
        <f t="shared" si="11"/>
        <v>3.7588254943315344E-3</v>
      </c>
      <c r="T136" s="178">
        <v>91</v>
      </c>
      <c r="U136" s="181">
        <f t="shared" si="12"/>
        <v>3.7363062997528939E-3</v>
      </c>
      <c r="W136" s="178">
        <v>91</v>
      </c>
      <c r="X136" s="181">
        <f t="shared" si="13"/>
        <v>2.7537944332166418E-3</v>
      </c>
      <c r="Z136" s="178">
        <v>91</v>
      </c>
      <c r="AA136" s="181">
        <f t="shared" si="14"/>
        <v>2.7202027674999548E-3</v>
      </c>
      <c r="CS136" s="155">
        <v>0.8</v>
      </c>
      <c r="CT136" s="155">
        <v>0.8</v>
      </c>
      <c r="CU136" s="155">
        <v>0.8</v>
      </c>
    </row>
    <row r="137" spans="5:99" x14ac:dyDescent="0.3">
      <c r="E137" s="178"/>
      <c r="F137" s="178"/>
      <c r="G137" s="157"/>
      <c r="H137" s="157"/>
      <c r="K137" s="178">
        <v>92</v>
      </c>
      <c r="L137" s="181">
        <f t="shared" si="9"/>
        <v>3.7830374960941306E-3</v>
      </c>
      <c r="N137" s="178">
        <v>92</v>
      </c>
      <c r="O137" s="181">
        <f t="shared" si="10"/>
        <v>1.4127402062297718E-3</v>
      </c>
      <c r="Q137" s="178">
        <v>92</v>
      </c>
      <c r="R137" s="181">
        <f t="shared" si="11"/>
        <v>3.7311363954282664E-3</v>
      </c>
      <c r="T137" s="178">
        <v>92</v>
      </c>
      <c r="U137" s="181">
        <f t="shared" si="12"/>
        <v>3.7092785045982736E-3</v>
      </c>
      <c r="W137" s="178">
        <v>92</v>
      </c>
      <c r="X137" s="181">
        <f t="shared" si="13"/>
        <v>2.7429267080532082E-3</v>
      </c>
      <c r="Z137" s="178">
        <v>92</v>
      </c>
      <c r="AA137" s="181">
        <f t="shared" si="14"/>
        <v>2.7096706121479252E-3</v>
      </c>
      <c r="CS137" s="155">
        <v>0.8</v>
      </c>
      <c r="CT137" s="155">
        <v>0.8</v>
      </c>
      <c r="CU137" s="155">
        <v>0.8</v>
      </c>
    </row>
    <row r="138" spans="5:99" x14ac:dyDescent="0.3">
      <c r="E138" s="178"/>
      <c r="F138" s="178"/>
      <c r="G138" s="157"/>
      <c r="H138" s="157"/>
      <c r="K138" s="178">
        <v>93</v>
      </c>
      <c r="L138" s="181">
        <f t="shared" si="9"/>
        <v>3.7538623326205034E-3</v>
      </c>
      <c r="N138" s="178">
        <v>93</v>
      </c>
      <c r="O138" s="181">
        <f t="shared" si="10"/>
        <v>1.4104182869812693E-3</v>
      </c>
      <c r="Q138" s="178">
        <v>93</v>
      </c>
      <c r="R138" s="181">
        <f t="shared" si="11"/>
        <v>3.7036512661424311E-3</v>
      </c>
      <c r="T138" s="178">
        <v>93</v>
      </c>
      <c r="U138" s="181">
        <f t="shared" si="12"/>
        <v>3.6824462238507476E-3</v>
      </c>
      <c r="W138" s="178">
        <v>93</v>
      </c>
      <c r="X138" s="181">
        <f t="shared" si="13"/>
        <v>2.7321018718755338E-3</v>
      </c>
      <c r="Z138" s="178">
        <v>93</v>
      </c>
      <c r="AA138" s="181">
        <f t="shared" si="14"/>
        <v>2.6991792354825743E-3</v>
      </c>
      <c r="CS138" s="155">
        <v>0</v>
      </c>
      <c r="CT138" s="155">
        <v>0</v>
      </c>
      <c r="CU138" s="155">
        <v>0</v>
      </c>
    </row>
    <row r="139" spans="5:99" x14ac:dyDescent="0.3">
      <c r="E139" s="178"/>
      <c r="F139" s="178"/>
      <c r="G139" s="157"/>
      <c r="H139" s="157"/>
      <c r="K139" s="178">
        <v>94</v>
      </c>
      <c r="L139" s="181">
        <f t="shared" si="9"/>
        <v>3.7249121709251004E-3</v>
      </c>
      <c r="N139" s="178">
        <v>94</v>
      </c>
      <c r="O139" s="181">
        <f t="shared" si="10"/>
        <v>1.4081001839397192E-3</v>
      </c>
      <c r="Q139" s="178">
        <v>94</v>
      </c>
      <c r="R139" s="181">
        <f t="shared" si="11"/>
        <v>3.6763686039475306E-3</v>
      </c>
      <c r="T139" s="178">
        <v>94</v>
      </c>
      <c r="U139" s="181">
        <f t="shared" si="12"/>
        <v>3.6558080431928273E-3</v>
      </c>
      <c r="W139" s="178">
        <v>94</v>
      </c>
      <c r="X139" s="181">
        <f t="shared" si="13"/>
        <v>2.7213197554241753E-3</v>
      </c>
      <c r="Z139" s="178">
        <v>94</v>
      </c>
      <c r="AA139" s="181">
        <f t="shared" si="14"/>
        <v>2.6887284796158705E-3</v>
      </c>
      <c r="CS139" s="155">
        <v>0.8</v>
      </c>
      <c r="CT139" s="155">
        <v>0.8</v>
      </c>
      <c r="CU139" s="155">
        <v>0.8</v>
      </c>
    </row>
    <row r="140" spans="5:99" x14ac:dyDescent="0.3">
      <c r="E140" s="178"/>
      <c r="F140" s="178"/>
      <c r="G140" s="157"/>
      <c r="H140" s="157"/>
      <c r="K140" s="178">
        <v>95</v>
      </c>
      <c r="L140" s="181">
        <f t="shared" si="9"/>
        <v>3.6961852757717091E-3</v>
      </c>
      <c r="N140" s="178">
        <v>95</v>
      </c>
      <c r="O140" s="181">
        <f t="shared" si="10"/>
        <v>1.405785890832967E-3</v>
      </c>
      <c r="Q140" s="178">
        <v>95</v>
      </c>
      <c r="R140" s="181">
        <f t="shared" si="11"/>
        <v>3.6492869173853099E-3</v>
      </c>
      <c r="T140" s="178">
        <v>95</v>
      </c>
      <c r="U140" s="181">
        <f t="shared" si="12"/>
        <v>3.6293625585379517E-3</v>
      </c>
      <c r="W140" s="178">
        <v>95</v>
      </c>
      <c r="X140" s="181">
        <f t="shared" si="13"/>
        <v>2.7105801901076655E-3</v>
      </c>
      <c r="Z140" s="178">
        <v>95</v>
      </c>
      <c r="AA140" s="181">
        <f t="shared" si="14"/>
        <v>2.6783181872710952E-3</v>
      </c>
      <c r="CS140" s="155">
        <v>0.8</v>
      </c>
      <c r="CT140" s="155">
        <v>0.8</v>
      </c>
      <c r="CU140" s="155">
        <v>0.8</v>
      </c>
    </row>
    <row r="141" spans="5:99" x14ac:dyDescent="0.3">
      <c r="E141" s="178"/>
      <c r="F141" s="178"/>
      <c r="G141" s="157"/>
      <c r="H141" s="157"/>
      <c r="K141" s="178">
        <v>96</v>
      </c>
      <c r="L141" s="181">
        <f t="shared" si="9"/>
        <v>3.6676799253064301E-3</v>
      </c>
      <c r="N141" s="178">
        <v>96</v>
      </c>
      <c r="O141" s="181">
        <f t="shared" si="10"/>
        <v>1.4034754013991673E-3</v>
      </c>
      <c r="Q141" s="178">
        <v>96</v>
      </c>
      <c r="R141" s="181">
        <f t="shared" si="11"/>
        <v>3.6224047259842294E-3</v>
      </c>
      <c r="T141" s="178">
        <v>96</v>
      </c>
      <c r="U141" s="181">
        <f t="shared" si="12"/>
        <v>3.6031083759564798E-3</v>
      </c>
      <c r="W141" s="178">
        <v>96</v>
      </c>
      <c r="X141" s="181">
        <f t="shared" si="13"/>
        <v>2.6998830079998756E-3</v>
      </c>
      <c r="Z141" s="178">
        <v>96</v>
      </c>
      <c r="AA141" s="181">
        <f t="shared" si="14"/>
        <v>2.6679482017804798E-3</v>
      </c>
      <c r="CS141" s="155">
        <v>0.8</v>
      </c>
      <c r="CT141" s="155">
        <v>0.8</v>
      </c>
      <c r="CU141" s="155">
        <v>0.8</v>
      </c>
    </row>
    <row r="142" spans="5:99" x14ac:dyDescent="0.3">
      <c r="E142" s="178"/>
      <c r="F142" s="178"/>
      <c r="G142" s="157"/>
      <c r="H142" s="157"/>
      <c r="K142" s="178">
        <v>97</v>
      </c>
      <c r="L142" s="181">
        <f t="shared" si="9"/>
        <v>3.6393944109544747E-3</v>
      </c>
      <c r="N142" s="178">
        <v>97</v>
      </c>
      <c r="O142" s="181">
        <f t="shared" si="10"/>
        <v>1.4011687093867659E-3</v>
      </c>
      <c r="Q142" s="178">
        <v>97</v>
      </c>
      <c r="R142" s="181">
        <f t="shared" si="11"/>
        <v>3.5957205601785279E-3</v>
      </c>
      <c r="T142" s="178">
        <v>97</v>
      </c>
      <c r="U142" s="181">
        <f t="shared" si="12"/>
        <v>3.5770441116022194E-3</v>
      </c>
      <c r="W142" s="178">
        <v>97</v>
      </c>
      <c r="X142" s="181">
        <f t="shared" si="13"/>
        <v>2.6892280418373891E-3</v>
      </c>
      <c r="Z142" s="178">
        <v>97</v>
      </c>
      <c r="AA142" s="181">
        <f t="shared" si="14"/>
        <v>2.6576183670828464E-3</v>
      </c>
      <c r="CS142" s="155">
        <v>0.8</v>
      </c>
      <c r="CT142" s="155">
        <v>0.8</v>
      </c>
      <c r="CU142" s="155">
        <v>0.8</v>
      </c>
    </row>
    <row r="143" spans="5:99" x14ac:dyDescent="0.3">
      <c r="E143" s="178"/>
      <c r="F143" s="178"/>
      <c r="G143" s="157"/>
      <c r="H143" s="157"/>
      <c r="K143" s="178">
        <v>98</v>
      </c>
      <c r="L143" s="181">
        <f t="shared" si="9"/>
        <v>3.6113270373177523E-3</v>
      </c>
      <c r="N143" s="178">
        <v>98</v>
      </c>
      <c r="O143" s="181">
        <f t="shared" si="10"/>
        <v>1.3988658085544842E-3</v>
      </c>
      <c r="Q143" s="178">
        <v>98</v>
      </c>
      <c r="R143" s="181">
        <f t="shared" si="11"/>
        <v>3.5692329612278875E-3</v>
      </c>
      <c r="T143" s="178">
        <v>98</v>
      </c>
      <c r="U143" s="181">
        <f t="shared" si="12"/>
        <v>3.5511683916394795E-3</v>
      </c>
      <c r="W143" s="178">
        <v>98</v>
      </c>
      <c r="X143" s="181">
        <f t="shared" si="13"/>
        <v>2.6786151250168884E-3</v>
      </c>
      <c r="Z143" s="178">
        <v>98</v>
      </c>
      <c r="AA143" s="181">
        <f t="shared" si="14"/>
        <v>2.6473285277212573E-3</v>
      </c>
      <c r="CS143" s="155">
        <v>0.8</v>
      </c>
      <c r="CT143" s="155">
        <v>0.8</v>
      </c>
      <c r="CU143" s="155">
        <v>0.8</v>
      </c>
    </row>
    <row r="144" spans="5:99" x14ac:dyDescent="0.3">
      <c r="E144" s="178"/>
      <c r="F144" s="178"/>
      <c r="G144" s="157"/>
      <c r="H144" s="157"/>
      <c r="K144" s="178">
        <v>99</v>
      </c>
      <c r="L144" s="181">
        <f t="shared" si="9"/>
        <v>3.5834761220732542E-3</v>
      </c>
      <c r="N144" s="178">
        <v>99</v>
      </c>
      <c r="O144" s="181">
        <f t="shared" si="10"/>
        <v>1.3965666926713009E-3</v>
      </c>
      <c r="Q144" s="178">
        <v>99</v>
      </c>
      <c r="R144" s="181">
        <f t="shared" si="11"/>
        <v>3.5429404811376897E-3</v>
      </c>
      <c r="T144" s="178">
        <v>99</v>
      </c>
      <c r="U144" s="181">
        <f t="shared" si="12"/>
        <v>3.5254798521706615E-3</v>
      </c>
      <c r="W144" s="178">
        <v>99</v>
      </c>
      <c r="X144" s="181">
        <f t="shared" si="13"/>
        <v>2.668044091592547E-3</v>
      </c>
      <c r="Z144" s="178">
        <v>99</v>
      </c>
      <c r="AA144" s="181">
        <f t="shared" si="14"/>
        <v>2.6370785288406789E-3</v>
      </c>
      <c r="CS144" s="155">
        <v>0.8</v>
      </c>
      <c r="CT144" s="155">
        <v>0.8</v>
      </c>
      <c r="CU144" s="155">
        <v>0.8</v>
      </c>
    </row>
    <row r="145" spans="5:99" x14ac:dyDescent="0.3">
      <c r="E145" s="178"/>
      <c r="F145" s="178"/>
      <c r="G145" s="157"/>
      <c r="H145" s="157"/>
      <c r="K145" s="178">
        <v>100</v>
      </c>
      <c r="L145" s="181">
        <f t="shared" si="9"/>
        <v>3.5558399958722131E-3</v>
      </c>
      <c r="N145" s="178">
        <v>100</v>
      </c>
      <c r="O145" s="181">
        <f t="shared" si="10"/>
        <v>1.394271355516436E-3</v>
      </c>
      <c r="Q145" s="178">
        <v>100</v>
      </c>
      <c r="R145" s="181">
        <f t="shared" si="11"/>
        <v>3.5168416825798552E-3</v>
      </c>
      <c r="T145" s="178">
        <v>100</v>
      </c>
      <c r="U145" s="181">
        <f t="shared" si="12"/>
        <v>3.4999771391643658E-3</v>
      </c>
      <c r="W145" s="178">
        <v>100</v>
      </c>
      <c r="X145" s="181">
        <f t="shared" si="13"/>
        <v>2.6575147762734363E-3</v>
      </c>
      <c r="Z145" s="178">
        <v>100</v>
      </c>
      <c r="AA145" s="181">
        <f t="shared" si="14"/>
        <v>2.6268682161856493E-3</v>
      </c>
      <c r="CS145" s="155">
        <v>0.8</v>
      </c>
      <c r="CT145" s="155">
        <v>0.8</v>
      </c>
      <c r="CU145" s="155">
        <v>0.8</v>
      </c>
    </row>
    <row r="146" spans="5:99" x14ac:dyDescent="0.3">
      <c r="E146" s="178"/>
      <c r="F146" s="178"/>
      <c r="G146" s="157"/>
      <c r="H146" s="157"/>
      <c r="K146" s="178">
        <v>101</v>
      </c>
      <c r="L146" s="181">
        <f t="shared" si="9"/>
        <v>3.528417002240047E-3</v>
      </c>
      <c r="N146" s="178">
        <v>101</v>
      </c>
      <c r="O146" s="181">
        <f t="shared" si="10"/>
        <v>1.3919797908793334E-3</v>
      </c>
      <c r="Q146" s="178">
        <v>101</v>
      </c>
      <c r="R146" s="181">
        <f t="shared" si="11"/>
        <v>3.4909351388142727E-3</v>
      </c>
      <c r="T146" s="178">
        <v>101</v>
      </c>
      <c r="U146" s="181">
        <f t="shared" si="12"/>
        <v>3.4746589083840236E-3</v>
      </c>
      <c r="W146" s="178">
        <v>101</v>
      </c>
      <c r="X146" s="181">
        <f t="shared" si="13"/>
        <v>2.6470270144209412E-3</v>
      </c>
      <c r="Z146" s="178">
        <v>101</v>
      </c>
      <c r="AA146" s="181">
        <f t="shared" si="14"/>
        <v>2.6166974360979562E-3</v>
      </c>
      <c r="CS146" s="155">
        <v>0.8</v>
      </c>
      <c r="CT146" s="155">
        <v>0.8</v>
      </c>
      <c r="CU146" s="155">
        <v>0.8</v>
      </c>
    </row>
    <row r="147" spans="5:99" x14ac:dyDescent="0.3">
      <c r="F147" s="178"/>
      <c r="G147" s="183"/>
      <c r="H147" s="157"/>
      <c r="K147" s="178">
        <v>102</v>
      </c>
      <c r="L147" s="181">
        <f t="shared" si="9"/>
        <v>3.501205497477072E-3</v>
      </c>
      <c r="N147" s="178">
        <v>102</v>
      </c>
      <c r="O147" s="181">
        <f t="shared" si="10"/>
        <v>1.3896919925596449E-3</v>
      </c>
      <c r="Q147" s="178">
        <v>102</v>
      </c>
      <c r="R147" s="181">
        <f t="shared" si="11"/>
        <v>3.4652194336108021E-3</v>
      </c>
      <c r="T147" s="178">
        <v>102</v>
      </c>
      <c r="U147" s="181">
        <f t="shared" si="12"/>
        <v>3.4495238253170407E-3</v>
      </c>
      <c r="W147" s="178">
        <v>102</v>
      </c>
      <c r="X147" s="181">
        <f t="shared" si="13"/>
        <v>2.6365806420461861E-3</v>
      </c>
      <c r="Z147" s="178">
        <v>102</v>
      </c>
      <c r="AA147" s="181">
        <f t="shared" si="14"/>
        <v>2.6065660355143261E-3</v>
      </c>
      <c r="CS147" s="155">
        <v>0</v>
      </c>
      <c r="CT147" s="155">
        <v>0</v>
      </c>
      <c r="CU147" s="155">
        <v>0</v>
      </c>
    </row>
    <row r="148" spans="5:99" x14ac:dyDescent="0.3">
      <c r="G148" s="183"/>
      <c r="H148" s="157"/>
      <c r="K148" s="178">
        <v>103</v>
      </c>
      <c r="L148" s="181">
        <f t="shared" si="9"/>
        <v>3.4742038505599791E-3</v>
      </c>
      <c r="N148" s="178">
        <v>103</v>
      </c>
      <c r="O148" s="181">
        <f t="shared" si="10"/>
        <v>1.3874079543672122E-3</v>
      </c>
      <c r="Q148" s="178">
        <v>103</v>
      </c>
      <c r="R148" s="181">
        <f t="shared" si="11"/>
        <v>3.439693161171853E-3</v>
      </c>
      <c r="T148" s="178">
        <v>103</v>
      </c>
      <c r="U148" s="181">
        <f t="shared" si="12"/>
        <v>3.4245705651044568E-3</v>
      </c>
      <c r="W148" s="178">
        <v>103</v>
      </c>
      <c r="X148" s="181">
        <f t="shared" si="13"/>
        <v>2.6261754958074677E-3</v>
      </c>
      <c r="Z148" s="178">
        <v>103</v>
      </c>
      <c r="AA148" s="181">
        <f t="shared" si="14"/>
        <v>2.5964738619641201E-3</v>
      </c>
      <c r="CS148" s="155">
        <v>0</v>
      </c>
      <c r="CT148" s="155">
        <v>0</v>
      </c>
      <c r="CU148" s="155">
        <v>0</v>
      </c>
    </row>
    <row r="149" spans="5:99" x14ac:dyDescent="0.3">
      <c r="G149" s="157"/>
      <c r="H149" s="157"/>
      <c r="K149" s="178">
        <v>104</v>
      </c>
      <c r="L149" s="181">
        <f t="shared" si="9"/>
        <v>3.4474104430440751E-3</v>
      </c>
      <c r="N149" s="178">
        <v>104</v>
      </c>
      <c r="O149" s="181">
        <f t="shared" si="10"/>
        <v>1.3851276701220519E-3</v>
      </c>
      <c r="Q149" s="178">
        <v>104</v>
      </c>
      <c r="R149" s="181">
        <f t="shared" si="11"/>
        <v>3.4143549260555357E-3</v>
      </c>
      <c r="T149" s="178">
        <v>104</v>
      </c>
      <c r="U149" s="181">
        <f t="shared" si="12"/>
        <v>3.3997978124711116E-3</v>
      </c>
      <c r="W149" s="178">
        <v>104</v>
      </c>
      <c r="X149" s="181">
        <f t="shared" si="13"/>
        <v>2.6158114130077066E-3</v>
      </c>
      <c r="Z149" s="178">
        <v>104</v>
      </c>
      <c r="AA149" s="181">
        <f t="shared" si="14"/>
        <v>2.5864207635670385E-3</v>
      </c>
      <c r="CS149" s="155">
        <v>0.8</v>
      </c>
      <c r="CT149" s="155">
        <v>0.8</v>
      </c>
      <c r="CU149" s="155">
        <v>0.8</v>
      </c>
    </row>
    <row r="150" spans="5:99" x14ac:dyDescent="0.3">
      <c r="G150" s="157"/>
      <c r="H150" s="157"/>
      <c r="K150" s="178">
        <v>105</v>
      </c>
      <c r="L150" s="181">
        <f t="shared" si="9"/>
        <v>3.4208236689662747E-3</v>
      </c>
      <c r="N150" s="178">
        <v>105</v>
      </c>
      <c r="O150" s="181">
        <f t="shared" si="10"/>
        <v>1.3828511336543366E-3</v>
      </c>
      <c r="Q150" s="178">
        <v>105</v>
      </c>
      <c r="R150" s="181">
        <f t="shared" si="11"/>
        <v>3.3892033430993752E-3</v>
      </c>
      <c r="T150" s="178">
        <v>105</v>
      </c>
      <c r="U150" s="181">
        <f t="shared" si="12"/>
        <v>3.3752042616563204E-3</v>
      </c>
      <c r="W150" s="178">
        <v>105</v>
      </c>
      <c r="X150" s="181">
        <f t="shared" si="13"/>
        <v>2.605488231591898E-3</v>
      </c>
      <c r="Z150" s="178">
        <v>105</v>
      </c>
      <c r="AA150" s="181">
        <f t="shared" si="14"/>
        <v>2.5764065890308365E-3</v>
      </c>
      <c r="CS150" s="155">
        <v>0.8</v>
      </c>
      <c r="CT150" s="155">
        <v>0.8</v>
      </c>
      <c r="CU150" s="155">
        <v>0.8</v>
      </c>
    </row>
    <row r="151" spans="5:99" x14ac:dyDescent="0.3">
      <c r="G151" s="157"/>
      <c r="H151" s="157"/>
      <c r="K151" s="178">
        <v>106</v>
      </c>
      <c r="L151" s="181">
        <f t="shared" si="9"/>
        <v>3.3944419347488402E-3</v>
      </c>
      <c r="N151" s="178">
        <v>106</v>
      </c>
      <c r="O151" s="181">
        <f t="shared" si="10"/>
        <v>1.3805783388043803E-3</v>
      </c>
      <c r="Q151" s="178">
        <v>106</v>
      </c>
      <c r="R151" s="181">
        <f t="shared" si="11"/>
        <v>3.3642370373445901E-3</v>
      </c>
      <c r="T151" s="178">
        <v>106</v>
      </c>
      <c r="U151" s="181">
        <f t="shared" si="12"/>
        <v>3.3507886163450457E-3</v>
      </c>
      <c r="W151" s="178">
        <v>106</v>
      </c>
      <c r="X151" s="181">
        <f t="shared" si="13"/>
        <v>2.5952057901445806E-3</v>
      </c>
      <c r="Z151" s="178">
        <v>106</v>
      </c>
      <c r="AA151" s="181">
        <f t="shared" si="14"/>
        <v>2.5664311876490474E-3</v>
      </c>
      <c r="CS151" s="155">
        <v>0</v>
      </c>
      <c r="CT151" s="155">
        <v>0</v>
      </c>
      <c r="CU151" s="155">
        <v>0</v>
      </c>
    </row>
    <row r="152" spans="5:99" x14ac:dyDescent="0.3">
      <c r="G152" s="157"/>
      <c r="H152" s="157"/>
      <c r="K152" s="178">
        <v>107</v>
      </c>
      <c r="L152" s="181">
        <f t="shared" si="9"/>
        <v>3.3682636591038642E-3</v>
      </c>
      <c r="N152" s="178">
        <v>107</v>
      </c>
      <c r="O152" s="181">
        <f t="shared" si="10"/>
        <v>1.3783092794226203E-3</v>
      </c>
      <c r="Q152" s="178">
        <v>107</v>
      </c>
      <c r="R152" s="181">
        <f t="shared" si="11"/>
        <v>3.3394546439609262E-3</v>
      </c>
      <c r="T152" s="178">
        <v>107</v>
      </c>
      <c r="U152" s="181">
        <f t="shared" si="12"/>
        <v>3.3265495895995678E-3</v>
      </c>
      <c r="W152" s="178">
        <v>107</v>
      </c>
      <c r="X152" s="181">
        <f t="shared" si="13"/>
        <v>2.58496392788731E-3</v>
      </c>
      <c r="Z152" s="178">
        <v>107</v>
      </c>
      <c r="AA152" s="181">
        <f t="shared" si="14"/>
        <v>2.5564944092987128E-3</v>
      </c>
      <c r="CS152" s="155">
        <v>0.8</v>
      </c>
      <c r="CT152" s="155">
        <v>0.8</v>
      </c>
      <c r="CU152" s="155">
        <v>0.8</v>
      </c>
    </row>
    <row r="153" spans="5:99" x14ac:dyDescent="0.3">
      <c r="G153" s="157"/>
      <c r="H153" s="157"/>
      <c r="K153" s="178">
        <v>108</v>
      </c>
      <c r="L153" s="181">
        <f t="shared" si="9"/>
        <v>3.3422872729384893E-3</v>
      </c>
      <c r="N153" s="178">
        <v>108</v>
      </c>
      <c r="O153" s="181">
        <f t="shared" si="10"/>
        <v>1.3760439493696011E-3</v>
      </c>
      <c r="Q153" s="178">
        <v>108</v>
      </c>
      <c r="R153" s="181">
        <f t="shared" si="11"/>
        <v>3.3148548081720465E-3</v>
      </c>
      <c r="T153" s="178">
        <v>108</v>
      </c>
      <c r="U153" s="181">
        <f t="shared" si="12"/>
        <v>3.3024859037916535E-3</v>
      </c>
      <c r="W153" s="178">
        <v>108</v>
      </c>
      <c r="X153" s="181">
        <f t="shared" si="13"/>
        <v>2.5747624846761499E-3</v>
      </c>
      <c r="Z153" s="178">
        <v>108</v>
      </c>
      <c r="AA153" s="181">
        <f t="shared" si="14"/>
        <v>2.5465961044381252E-3</v>
      </c>
      <c r="CS153" s="155">
        <v>0.8</v>
      </c>
      <c r="CT153" s="155">
        <v>0.8</v>
      </c>
      <c r="CU153" s="155">
        <v>0.8</v>
      </c>
    </row>
    <row r="154" spans="5:99" x14ac:dyDescent="0.3">
      <c r="G154" s="157"/>
      <c r="H154" s="157"/>
      <c r="K154" s="178">
        <v>109</v>
      </c>
      <c r="L154" s="181">
        <f t="shared" si="9"/>
        <v>3.3165112192608602E-3</v>
      </c>
      <c r="N154" s="178">
        <v>109</v>
      </c>
      <c r="O154" s="181">
        <f t="shared" si="10"/>
        <v>1.3737823425159579E-3</v>
      </c>
      <c r="Q154" s="178">
        <v>109</v>
      </c>
      <c r="R154" s="181">
        <f t="shared" si="11"/>
        <v>3.2904361851814703E-3</v>
      </c>
      <c r="T154" s="178">
        <v>109</v>
      </c>
      <c r="U154" s="181">
        <f t="shared" si="12"/>
        <v>3.2785962905352113E-3</v>
      </c>
      <c r="W154" s="178">
        <v>109</v>
      </c>
      <c r="X154" s="181">
        <f t="shared" si="13"/>
        <v>2.5646013009991628E-3</v>
      </c>
      <c r="Z154" s="178">
        <v>109</v>
      </c>
      <c r="AA154" s="181">
        <f t="shared" si="14"/>
        <v>2.5367361241045764E-3</v>
      </c>
      <c r="CS154" s="155">
        <v>0</v>
      </c>
      <c r="CT154" s="155">
        <v>0</v>
      </c>
      <c r="CU154" s="155">
        <v>0</v>
      </c>
    </row>
    <row r="155" spans="5:99" x14ac:dyDescent="0.3">
      <c r="G155" s="157"/>
      <c r="H155" s="157"/>
      <c r="K155" s="178">
        <v>110</v>
      </c>
      <c r="L155" s="181">
        <f t="shared" si="9"/>
        <v>3.2909339530867985E-3</v>
      </c>
      <c r="N155" s="178">
        <v>110</v>
      </c>
      <c r="O155" s="181">
        <f t="shared" si="10"/>
        <v>1.3715244527424E-3</v>
      </c>
      <c r="Q155" s="178">
        <v>110</v>
      </c>
      <c r="R155" s="181">
        <f t="shared" si="11"/>
        <v>3.2661974400990564E-3</v>
      </c>
      <c r="T155" s="178">
        <v>110</v>
      </c>
      <c r="U155" s="181">
        <f t="shared" si="12"/>
        <v>3.2548794906194379E-3</v>
      </c>
      <c r="W155" s="178">
        <v>110</v>
      </c>
      <c r="X155" s="181">
        <f t="shared" si="13"/>
        <v>2.5544802179739185E-3</v>
      </c>
      <c r="Z155" s="178">
        <v>110</v>
      </c>
      <c r="AA155" s="181">
        <f t="shared" si="14"/>
        <v>2.5269143199121149E-3</v>
      </c>
      <c r="CS155" s="155">
        <v>0.8</v>
      </c>
      <c r="CT155" s="155">
        <v>0.8</v>
      </c>
      <c r="CU155" s="155">
        <v>0.8</v>
      </c>
    </row>
    <row r="156" spans="5:99" x14ac:dyDescent="0.3">
      <c r="G156" s="157"/>
      <c r="H156" s="157"/>
      <c r="K156" s="178">
        <v>111</v>
      </c>
      <c r="L156" s="181">
        <f t="shared" si="9"/>
        <v>3.2655539413471981E-3</v>
      </c>
      <c r="N156" s="178">
        <v>111</v>
      </c>
      <c r="O156" s="181">
        <f t="shared" si="10"/>
        <v>1.3692702739396935E-3</v>
      </c>
      <c r="Q156" s="178">
        <v>111</v>
      </c>
      <c r="R156" s="181">
        <f t="shared" si="11"/>
        <v>3.2421372478680295E-3</v>
      </c>
      <c r="T156" s="178">
        <v>111</v>
      </c>
      <c r="U156" s="181">
        <f t="shared" si="12"/>
        <v>3.2313342539424402E-3</v>
      </c>
      <c r="W156" s="178">
        <v>111</v>
      </c>
      <c r="X156" s="181">
        <f t="shared" si="13"/>
        <v>2.5443990773450081E-3</v>
      </c>
      <c r="Z156" s="178">
        <v>111</v>
      </c>
      <c r="AA156" s="181">
        <f t="shared" si="14"/>
        <v>2.5171305440493171E-3</v>
      </c>
      <c r="CS156" s="155">
        <v>0.8</v>
      </c>
      <c r="CT156" s="155">
        <v>0.8</v>
      </c>
      <c r="CU156" s="155">
        <v>0.8</v>
      </c>
    </row>
    <row r="157" spans="5:99" x14ac:dyDescent="0.3">
      <c r="G157" s="157"/>
      <c r="H157" s="157"/>
      <c r="K157" s="178">
        <v>112</v>
      </c>
      <c r="L157" s="181">
        <f t="shared" si="9"/>
        <v>3.2403696627961343E-3</v>
      </c>
      <c r="N157" s="178">
        <v>112</v>
      </c>
      <c r="O157" s="181">
        <f t="shared" si="10"/>
        <v>1.3670198000086463E-3</v>
      </c>
      <c r="Q157" s="178">
        <v>112</v>
      </c>
      <c r="R157" s="181">
        <f t="shared" si="11"/>
        <v>3.2182542931925434E-3</v>
      </c>
      <c r="T157" s="178">
        <v>112</v>
      </c>
      <c r="U157" s="181">
        <f t="shared" si="12"/>
        <v>3.2079593394453497E-3</v>
      </c>
      <c r="W157" s="178">
        <v>112</v>
      </c>
      <c r="X157" s="181">
        <f t="shared" si="13"/>
        <v>2.5343577214815716E-3</v>
      </c>
      <c r="Z157" s="178">
        <v>112</v>
      </c>
      <c r="AA157" s="181">
        <f t="shared" si="14"/>
        <v>2.5073846492770563E-3</v>
      </c>
      <c r="CS157" s="155">
        <v>0</v>
      </c>
      <c r="CT157" s="155">
        <v>0</v>
      </c>
      <c r="CU157" s="155">
        <v>0</v>
      </c>
    </row>
    <row r="158" spans="5:99" x14ac:dyDescent="0.3">
      <c r="G158" s="157"/>
      <c r="H158" s="157"/>
      <c r="K158" s="178">
        <v>113</v>
      </c>
      <c r="L158" s="181">
        <f t="shared" si="9"/>
        <v>3.2153796079196838E-3</v>
      </c>
      <c r="N158" s="178">
        <v>113</v>
      </c>
      <c r="O158" s="181">
        <f t="shared" si="10"/>
        <v>1.3647730248600896E-3</v>
      </c>
      <c r="Q158" s="178">
        <v>113</v>
      </c>
      <c r="R158" s="181">
        <f t="shared" si="11"/>
        <v>3.1945472704657746E-3</v>
      </c>
      <c r="T158" s="178">
        <v>113</v>
      </c>
      <c r="U158" s="181">
        <f t="shared" si="12"/>
        <v>3.1847535150469016E-3</v>
      </c>
      <c r="W158" s="178">
        <v>113</v>
      </c>
      <c r="X158" s="181">
        <f t="shared" si="13"/>
        <v>2.5243559933748319E-3</v>
      </c>
      <c r="Z158" s="178">
        <v>113</v>
      </c>
      <c r="AA158" s="181">
        <f t="shared" si="14"/>
        <v>2.4976764889262926E-3</v>
      </c>
      <c r="CS158" s="155">
        <v>0.8</v>
      </c>
      <c r="CT158" s="155">
        <v>0.8</v>
      </c>
      <c r="CU158" s="155">
        <v>0.8</v>
      </c>
    </row>
    <row r="159" spans="5:99" x14ac:dyDescent="0.3">
      <c r="G159" s="157"/>
      <c r="H159" s="157"/>
      <c r="K159" s="178">
        <v>114</v>
      </c>
      <c r="L159" s="181">
        <f t="shared" si="9"/>
        <v>3.1905822788454467E-3</v>
      </c>
      <c r="N159" s="178">
        <v>114</v>
      </c>
      <c r="O159" s="181">
        <f t="shared" si="10"/>
        <v>1.3625299424148633E-3</v>
      </c>
      <c r="Q159" s="178">
        <v>114</v>
      </c>
      <c r="R159" s="181">
        <f t="shared" si="11"/>
        <v>3.1710148836985568E-3</v>
      </c>
      <c r="T159" s="178">
        <v>114</v>
      </c>
      <c r="U159" s="181">
        <f t="shared" si="12"/>
        <v>3.1617155575784949E-3</v>
      </c>
      <c r="W159" s="178">
        <v>114</v>
      </c>
      <c r="X159" s="181">
        <f t="shared" si="13"/>
        <v>2.5143937366356394E-3</v>
      </c>
      <c r="Z159" s="178">
        <v>114</v>
      </c>
      <c r="AA159" s="181">
        <f t="shared" si="14"/>
        <v>2.4880059168958624E-3</v>
      </c>
      <c r="CS159" s="155">
        <v>0.8</v>
      </c>
      <c r="CT159" s="155">
        <v>0.8</v>
      </c>
      <c r="CU159" s="155">
        <v>0.8</v>
      </c>
    </row>
    <row r="160" spans="5:99" x14ac:dyDescent="0.3">
      <c r="G160" s="157"/>
      <c r="H160" s="157"/>
      <c r="K160" s="178">
        <v>115</v>
      </c>
      <c r="L160" s="181">
        <f t="shared" si="9"/>
        <v>3.1659761892527628E-3</v>
      </c>
      <c r="N160" s="178">
        <v>115</v>
      </c>
      <c r="O160" s="181">
        <f t="shared" si="10"/>
        <v>1.3602905466037984E-3</v>
      </c>
      <c r="Q160" s="178">
        <v>115</v>
      </c>
      <c r="R160" s="181">
        <f t="shared" si="11"/>
        <v>3.1476558464485242E-3</v>
      </c>
      <c r="T160" s="178">
        <v>115</v>
      </c>
      <c r="U160" s="181">
        <f t="shared" si="12"/>
        <v>3.1388442527197206E-3</v>
      </c>
      <c r="W160" s="178">
        <v>115</v>
      </c>
      <c r="X160" s="181">
        <f t="shared" si="13"/>
        <v>2.5044707954920281E-3</v>
      </c>
      <c r="Z160" s="178">
        <v>115</v>
      </c>
      <c r="AA160" s="181">
        <f t="shared" si="14"/>
        <v>2.4783727876502805E-3</v>
      </c>
      <c r="CS160" s="155">
        <v>0</v>
      </c>
      <c r="CT160" s="155">
        <v>0</v>
      </c>
      <c r="CU160" s="155">
        <v>0</v>
      </c>
    </row>
    <row r="161" spans="7:99" x14ac:dyDescent="0.3">
      <c r="G161" s="157"/>
      <c r="H161" s="157"/>
      <c r="K161" s="178">
        <v>116</v>
      </c>
      <c r="L161" s="181">
        <f t="shared" si="9"/>
        <v>3.1415598642836259E-3</v>
      </c>
      <c r="N161" s="178">
        <v>116</v>
      </c>
      <c r="O161" s="181">
        <f t="shared" si="10"/>
        <v>1.3580548313677011E-3</v>
      </c>
      <c r="Q161" s="178">
        <v>116</v>
      </c>
      <c r="R161" s="181">
        <f t="shared" si="11"/>
        <v>3.1244688817497913E-3</v>
      </c>
      <c r="T161" s="178">
        <v>116</v>
      </c>
      <c r="U161" s="181">
        <f t="shared" si="12"/>
        <v>3.1161383949343522E-3</v>
      </c>
      <c r="W161" s="178">
        <v>116</v>
      </c>
      <c r="X161" s="181">
        <f t="shared" si="13"/>
        <v>2.4945870147867772E-3</v>
      </c>
      <c r="Z161" s="178">
        <v>116</v>
      </c>
      <c r="AA161" s="181">
        <f t="shared" si="14"/>
        <v>2.4687769562175507E-3</v>
      </c>
      <c r="CS161" s="155">
        <v>0.8</v>
      </c>
      <c r="CT161" s="155">
        <v>0.8</v>
      </c>
      <c r="CU161" s="155">
        <v>0.8</v>
      </c>
    </row>
    <row r="162" spans="7:99" x14ac:dyDescent="0.3">
      <c r="G162" s="157"/>
      <c r="H162" s="157"/>
      <c r="K162" s="178">
        <v>117</v>
      </c>
      <c r="L162" s="181">
        <f t="shared" si="9"/>
        <v>3.1173318404542844E-3</v>
      </c>
      <c r="N162" s="178">
        <v>117</v>
      </c>
      <c r="O162" s="181">
        <f t="shared" si="10"/>
        <v>1.3558227906573358E-3</v>
      </c>
      <c r="Q162" s="178">
        <v>117</v>
      </c>
      <c r="R162" s="181">
        <f t="shared" si="11"/>
        <v>3.1014527220431442E-3</v>
      </c>
      <c r="T162" s="178">
        <v>117</v>
      </c>
      <c r="U162" s="181">
        <f t="shared" si="12"/>
        <v>3.0935967874068039E-3</v>
      </c>
      <c r="W162" s="178">
        <v>117</v>
      </c>
      <c r="X162" s="181">
        <f t="shared" si="13"/>
        <v>2.4847422399749898E-3</v>
      </c>
      <c r="Z162" s="178">
        <v>117</v>
      </c>
      <c r="AA162" s="181">
        <f t="shared" si="14"/>
        <v>2.4592182781869821E-3</v>
      </c>
      <c r="CS162" s="155">
        <v>0.8</v>
      </c>
      <c r="CT162" s="155">
        <v>0.8</v>
      </c>
      <c r="CU162" s="155">
        <v>0.8</v>
      </c>
    </row>
    <row r="163" spans="7:99" x14ac:dyDescent="0.3">
      <c r="G163" s="157"/>
      <c r="H163" s="157"/>
      <c r="K163" s="178">
        <v>118</v>
      </c>
      <c r="L163" s="181">
        <f t="shared" si="9"/>
        <v>3.0932906655675176E-3</v>
      </c>
      <c r="N163" s="178">
        <v>118</v>
      </c>
      <c r="O163" s="181">
        <f t="shared" si="10"/>
        <v>1.3535944184334106E-3</v>
      </c>
      <c r="Q163" s="178">
        <v>118</v>
      </c>
      <c r="R163" s="181">
        <f t="shared" si="11"/>
        <v>3.0786061091067456E-3</v>
      </c>
      <c r="T163" s="178">
        <v>118</v>
      </c>
      <c r="U163" s="181">
        <f t="shared" si="12"/>
        <v>3.0712182419790502E-3</v>
      </c>
      <c r="W163" s="178">
        <v>118</v>
      </c>
      <c r="X163" s="181">
        <f t="shared" si="13"/>
        <v>2.4749363171216714E-3</v>
      </c>
      <c r="Z163" s="178">
        <v>118</v>
      </c>
      <c r="AA163" s="181">
        <f t="shared" si="14"/>
        <v>2.4496966097070179E-3</v>
      </c>
      <c r="CS163" s="155">
        <v>0.8</v>
      </c>
      <c r="CT163" s="155">
        <v>0.8</v>
      </c>
      <c r="CU163" s="155">
        <v>0.8</v>
      </c>
    </row>
    <row r="164" spans="7:99" x14ac:dyDescent="0.3">
      <c r="G164" s="157"/>
      <c r="H164" s="157"/>
      <c r="K164" s="178">
        <v>119</v>
      </c>
      <c r="L164" s="181">
        <f t="shared" si="9"/>
        <v>3.0694348986255943E-3</v>
      </c>
      <c r="N164" s="178">
        <v>119</v>
      </c>
      <c r="O164" s="181">
        <f t="shared" si="10"/>
        <v>1.3513697086665569E-3</v>
      </c>
      <c r="Q164" s="178">
        <v>119</v>
      </c>
      <c r="R164" s="181">
        <f t="shared" si="11"/>
        <v>3.0559277939873524E-3</v>
      </c>
      <c r="T164" s="178">
        <v>119</v>
      </c>
      <c r="U164" s="181">
        <f t="shared" si="12"/>
        <v>3.0490015790879928E-3</v>
      </c>
      <c r="W164" s="178">
        <v>119</v>
      </c>
      <c r="X164" s="181">
        <f t="shared" si="13"/>
        <v>2.4651690928993238E-3</v>
      </c>
      <c r="Z164" s="178">
        <v>119</v>
      </c>
      <c r="AA164" s="181">
        <f t="shared" si="14"/>
        <v>2.440211807483069E-3</v>
      </c>
      <c r="CS164" s="155">
        <v>0.8</v>
      </c>
      <c r="CT164" s="155">
        <v>0.8</v>
      </c>
      <c r="CU164" s="155">
        <v>0.8</v>
      </c>
    </row>
    <row r="165" spans="7:99" x14ac:dyDescent="0.3">
      <c r="G165" s="157"/>
      <c r="H165" s="157"/>
      <c r="K165" s="178">
        <v>120</v>
      </c>
      <c r="L165" s="181">
        <f t="shared" si="9"/>
        <v>3.045763109743904E-3</v>
      </c>
      <c r="N165" s="178">
        <v>120</v>
      </c>
      <c r="O165" s="181">
        <f t="shared" si="10"/>
        <v>1.3491486553373184E-3</v>
      </c>
      <c r="Q165" s="178">
        <v>120</v>
      </c>
      <c r="R165" s="181">
        <f t="shared" si="11"/>
        <v>3.0334165369320398E-3</v>
      </c>
      <c r="T165" s="178">
        <v>120</v>
      </c>
      <c r="U165" s="181">
        <f t="shared" si="12"/>
        <v>3.0269456277032909E-3</v>
      </c>
      <c r="W165" s="178">
        <v>120</v>
      </c>
      <c r="X165" s="181">
        <f t="shared" si="13"/>
        <v>2.4554404145855522E-3</v>
      </c>
      <c r="Z165" s="178">
        <v>120</v>
      </c>
      <c r="AA165" s="181">
        <f t="shared" si="14"/>
        <v>2.4307637287753594E-3</v>
      </c>
      <c r="CS165" s="155">
        <v>0.8</v>
      </c>
      <c r="CT165" s="155">
        <v>0.8</v>
      </c>
      <c r="CU165" s="155">
        <v>0.8</v>
      </c>
    </row>
    <row r="166" spans="7:99" x14ac:dyDescent="0.3">
      <c r="G166" s="157"/>
      <c r="H166" s="157"/>
      <c r="K166" s="178">
        <v>121</v>
      </c>
      <c r="L166" s="181">
        <f t="shared" si="9"/>
        <v>3.0222738800652483E-3</v>
      </c>
      <c r="N166" s="178">
        <v>121</v>
      </c>
      <c r="O166" s="181">
        <f t="shared" si="10"/>
        <v>1.3469312524361304E-3</v>
      </c>
      <c r="Q166" s="178">
        <v>121</v>
      </c>
      <c r="R166" s="181">
        <f t="shared" si="11"/>
        <v>3.0110711073204283E-3</v>
      </c>
      <c r="T166" s="178">
        <v>121</v>
      </c>
      <c r="U166" s="181">
        <f t="shared" si="12"/>
        <v>3.0050492252656352E-3</v>
      </c>
      <c r="W166" s="178">
        <v>121</v>
      </c>
      <c r="X166" s="181">
        <f t="shared" si="13"/>
        <v>2.4457501300606714E-3</v>
      </c>
      <c r="Z166" s="178">
        <v>121</v>
      </c>
      <c r="AA166" s="181">
        <f t="shared" si="14"/>
        <v>2.4213522313967758E-3</v>
      </c>
      <c r="CS166" s="155">
        <v>0.8</v>
      </c>
      <c r="CT166" s="155">
        <v>0.8</v>
      </c>
      <c r="CU166" s="155">
        <v>0.8</v>
      </c>
    </row>
    <row r="167" spans="7:99" x14ac:dyDescent="0.3">
      <c r="G167" s="157"/>
      <c r="H167" s="157"/>
      <c r="K167" s="178">
        <v>122</v>
      </c>
      <c r="L167" s="181">
        <f t="shared" si="9"/>
        <v>2.9989658016747966E-3</v>
      </c>
      <c r="N167" s="178">
        <v>122</v>
      </c>
      <c r="O167" s="181">
        <f t="shared" si="10"/>
        <v>1.3447174939633061E-3</v>
      </c>
      <c r="Q167" s="178">
        <v>122</v>
      </c>
      <c r="R167" s="181">
        <f t="shared" si="11"/>
        <v>2.9888902835974061E-3</v>
      </c>
      <c r="T167" s="178">
        <v>122</v>
      </c>
      <c r="U167" s="181">
        <f t="shared" si="12"/>
        <v>2.9833112176254682E-3</v>
      </c>
      <c r="W167" s="178">
        <v>122</v>
      </c>
      <c r="X167" s="181">
        <f t="shared" si="13"/>
        <v>2.4360980878053305E-3</v>
      </c>
      <c r="Z167" s="178">
        <v>122</v>
      </c>
      <c r="AA167" s="181">
        <f t="shared" si="14"/>
        <v>2.4119771737107299E-3</v>
      </c>
      <c r="CS167" s="155">
        <v>0.8</v>
      </c>
      <c r="CT167" s="155">
        <v>0.8</v>
      </c>
      <c r="CU167" s="155">
        <v>0.8</v>
      </c>
    </row>
    <row r="168" spans="7:99" x14ac:dyDescent="0.3">
      <c r="G168" s="157"/>
      <c r="H168" s="157"/>
      <c r="K168" s="178">
        <v>123</v>
      </c>
      <c r="L168" s="181">
        <f t="shared" si="9"/>
        <v>2.9758374775157009E-3</v>
      </c>
      <c r="N168" s="178">
        <v>123</v>
      </c>
      <c r="O168" s="181">
        <f t="shared" si="10"/>
        <v>1.342507373929019E-3</v>
      </c>
      <c r="Q168" s="178">
        <v>123</v>
      </c>
      <c r="R168" s="181">
        <f t="shared" si="11"/>
        <v>2.9668728532063582E-3</v>
      </c>
      <c r="T168" s="178">
        <v>123</v>
      </c>
      <c r="U168" s="181">
        <f t="shared" si="12"/>
        <v>2.9617304589821536E-3</v>
      </c>
      <c r="W168" s="178">
        <v>123</v>
      </c>
      <c r="X168" s="181">
        <f t="shared" si="13"/>
        <v>2.4264841368981417E-3</v>
      </c>
      <c r="Z168" s="178">
        <v>123</v>
      </c>
      <c r="AA168" s="181">
        <f t="shared" si="14"/>
        <v>2.4026384146290246E-3</v>
      </c>
      <c r="CS168" s="155">
        <v>0.8</v>
      </c>
      <c r="CT168" s="155">
        <v>0.8</v>
      </c>
      <c r="CU168" s="155">
        <v>0.8</v>
      </c>
    </row>
    <row r="169" spans="7:99" x14ac:dyDescent="0.3">
      <c r="G169" s="157"/>
      <c r="H169" s="157"/>
      <c r="K169" s="178">
        <v>124</v>
      </c>
      <c r="L169" s="181">
        <f t="shared" si="9"/>
        <v>2.9528875213053517E-3</v>
      </c>
      <c r="N169" s="178">
        <v>124</v>
      </c>
      <c r="O169" s="181">
        <f t="shared" si="10"/>
        <v>1.3403008863532876E-3</v>
      </c>
      <c r="Q169" s="178">
        <v>124</v>
      </c>
      <c r="R169" s="181">
        <f t="shared" si="11"/>
        <v>2.9450176125228687E-3</v>
      </c>
      <c r="T169" s="178">
        <v>124</v>
      </c>
      <c r="U169" s="181">
        <f t="shared" si="12"/>
        <v>2.9403058118235778E-3</v>
      </c>
      <c r="W169" s="178">
        <v>124</v>
      </c>
      <c r="X169" s="181">
        <f t="shared" si="13"/>
        <v>2.4169081270133236E-3</v>
      </c>
      <c r="Z169" s="178">
        <v>124</v>
      </c>
      <c r="AA169" s="181">
        <f t="shared" si="14"/>
        <v>2.393335813609732E-3</v>
      </c>
      <c r="CS169" s="155">
        <v>0</v>
      </c>
      <c r="CT169" s="155">
        <v>0</v>
      </c>
      <c r="CU169" s="155">
        <v>0</v>
      </c>
    </row>
    <row r="170" spans="7:99" x14ac:dyDescent="0.3">
      <c r="G170" s="157"/>
      <c r="H170" s="157"/>
      <c r="K170" s="178">
        <v>125</v>
      </c>
      <c r="L170" s="181">
        <f t="shared" si="9"/>
        <v>2.9301145574522928E-3</v>
      </c>
      <c r="N170" s="178">
        <v>125</v>
      </c>
      <c r="O170" s="181">
        <f t="shared" si="10"/>
        <v>1.3380980252659586E-3</v>
      </c>
      <c r="Q170" s="178">
        <v>125</v>
      </c>
      <c r="R170" s="181">
        <f t="shared" si="11"/>
        <v>2.9233233667889332E-3</v>
      </c>
      <c r="T170" s="178">
        <v>125</v>
      </c>
      <c r="U170" s="181">
        <f t="shared" si="12"/>
        <v>2.9190361468661935E-3</v>
      </c>
      <c r="W170" s="178">
        <v>125</v>
      </c>
      <c r="X170" s="181">
        <f t="shared" si="13"/>
        <v>2.4073699084183474E-3</v>
      </c>
      <c r="Z170" s="178">
        <v>125</v>
      </c>
      <c r="AA170" s="181">
        <f t="shared" si="14"/>
        <v>2.3840692306550792E-3</v>
      </c>
      <c r="CS170" s="155">
        <v>0.8</v>
      </c>
      <c r="CT170" s="155">
        <v>0.8</v>
      </c>
      <c r="CU170" s="155">
        <v>0.8</v>
      </c>
    </row>
    <row r="171" spans="7:99" x14ac:dyDescent="0.3">
      <c r="G171" s="157"/>
      <c r="H171" s="157"/>
      <c r="K171" s="178">
        <v>126</v>
      </c>
      <c r="L171" s="181">
        <f t="shared" si="9"/>
        <v>2.907517220973765E-3</v>
      </c>
      <c r="N171" s="178">
        <v>126</v>
      </c>
      <c r="O171" s="181">
        <f t="shared" si="10"/>
        <v>1.3358987847066916E-3</v>
      </c>
      <c r="Q171" s="178">
        <v>126</v>
      </c>
      <c r="R171" s="181">
        <f t="shared" si="11"/>
        <v>2.9017889300476376E-3</v>
      </c>
      <c r="T171" s="178">
        <v>126</v>
      </c>
      <c r="U171" s="181">
        <f t="shared" si="12"/>
        <v>2.8979203429954962E-3</v>
      </c>
      <c r="W171" s="178">
        <v>126</v>
      </c>
      <c r="X171" s="181">
        <f t="shared" si="13"/>
        <v>2.3978693319715977E-3</v>
      </c>
      <c r="Z171" s="178">
        <v>126</v>
      </c>
      <c r="AA171" s="181">
        <f t="shared" si="14"/>
        <v>2.3748385263093405E-3</v>
      </c>
      <c r="CS171" s="155">
        <v>0.8</v>
      </c>
      <c r="CT171" s="155">
        <v>0.8</v>
      </c>
      <c r="CU171" s="155">
        <v>0.8</v>
      </c>
    </row>
    <row r="172" spans="7:99" x14ac:dyDescent="0.3">
      <c r="G172" s="157"/>
      <c r="H172" s="157"/>
      <c r="K172" s="178">
        <v>127</v>
      </c>
      <c r="L172" s="181">
        <f t="shared" si="9"/>
        <v>2.8850941574138931E-3</v>
      </c>
      <c r="N172" s="178">
        <v>127</v>
      </c>
      <c r="O172" s="181">
        <f t="shared" si="10"/>
        <v>1.3337031587249413E-3</v>
      </c>
      <c r="Q172" s="178">
        <v>127</v>
      </c>
      <c r="R172" s="181">
        <f t="shared" si="11"/>
        <v>2.8804131250783293E-3</v>
      </c>
      <c r="T172" s="178">
        <v>127</v>
      </c>
      <c r="U172" s="181">
        <f t="shared" si="12"/>
        <v>2.8769572872069308E-3</v>
      </c>
      <c r="W172" s="178">
        <v>127</v>
      </c>
      <c r="X172" s="181">
        <f t="shared" si="13"/>
        <v>2.388406249120038E-3</v>
      </c>
      <c r="Z172" s="178">
        <v>127</v>
      </c>
      <c r="AA172" s="181">
        <f t="shared" si="14"/>
        <v>2.3656435616567374E-3</v>
      </c>
      <c r="CS172" s="155">
        <v>0.8</v>
      </c>
      <c r="CT172" s="155">
        <v>0.8</v>
      </c>
      <c r="CU172" s="155">
        <v>0.8</v>
      </c>
    </row>
    <row r="173" spans="7:99" x14ac:dyDescent="0.3">
      <c r="G173" s="157"/>
      <c r="H173" s="157"/>
      <c r="K173" s="178">
        <v>128</v>
      </c>
      <c r="L173" s="181">
        <f t="shared" si="9"/>
        <v>2.8628440227625013E-3</v>
      </c>
      <c r="N173" s="178">
        <v>128</v>
      </c>
      <c r="O173" s="181">
        <f t="shared" si="10"/>
        <v>1.3315111413799432E-3</v>
      </c>
      <c r="Q173" s="178">
        <v>128</v>
      </c>
      <c r="R173" s="181">
        <f t="shared" si="11"/>
        <v>2.85919478333226E-3</v>
      </c>
      <c r="T173" s="178">
        <v>128</v>
      </c>
      <c r="U173" s="181">
        <f t="shared" si="12"/>
        <v>2.8561458745472229E-3</v>
      </c>
      <c r="W173" s="178">
        <v>128</v>
      </c>
      <c r="X173" s="181">
        <f t="shared" si="13"/>
        <v>2.3789805118968918E-3</v>
      </c>
      <c r="Z173" s="178">
        <v>128</v>
      </c>
      <c r="AA173" s="181">
        <f t="shared" si="14"/>
        <v>2.3564841983193499E-3</v>
      </c>
      <c r="CS173" s="155">
        <v>0.8</v>
      </c>
      <c r="CT173" s="155">
        <v>0.8</v>
      </c>
      <c r="CU173" s="155">
        <v>0.8</v>
      </c>
    </row>
    <row r="174" spans="7:99" x14ac:dyDescent="0.3">
      <c r="G174" s="157"/>
      <c r="H174" s="157"/>
      <c r="K174" s="178">
        <v>129</v>
      </c>
      <c r="L174" s="181">
        <f t="shared" ref="L174:L192" si="15">POWER(1-$E$6, K174) * $E$6</f>
        <v>2.8407654833745547E-3</v>
      </c>
      <c r="N174" s="178">
        <v>129</v>
      </c>
      <c r="O174" s="181">
        <f t="shared" ref="O174:O213" si="16">POWER(1-$AA$6, N174) * $AA$6</f>
        <v>1.3293227267406969E-3</v>
      </c>
      <c r="Q174" s="178">
        <v>129</v>
      </c>
      <c r="R174" s="181">
        <f t="shared" ref="R174:R195" si="17">POWER(1-$AB$6, Q174) * $AB$6</f>
        <v>2.8381327448687077E-3</v>
      </c>
      <c r="T174" s="178">
        <v>129</v>
      </c>
      <c r="U174" s="181">
        <f t="shared" ref="U174:U196" si="18">POWER(1-$AC$6, T174) * $AC$6</f>
        <v>2.8354850080561426E-3</v>
      </c>
      <c r="W174" s="178">
        <v>129</v>
      </c>
      <c r="X174" s="181">
        <f t="shared" ref="X174:X199" si="19">POWER(1-$AD$6, W174) * $AD$6</f>
        <v>2.3695919729193257E-3</v>
      </c>
      <c r="Z174" s="178">
        <v>129</v>
      </c>
      <c r="AA174" s="181">
        <f t="shared" ref="AA174:AA194" si="20">POWER(1-$AF$6, Z174) * $AF$6</f>
        <v>2.3473602984550351E-3</v>
      </c>
      <c r="CS174" s="155">
        <v>0.8</v>
      </c>
      <c r="CT174" s="155">
        <v>0.8</v>
      </c>
      <c r="CU174" s="155">
        <v>0.8</v>
      </c>
    </row>
    <row r="175" spans="7:99" x14ac:dyDescent="0.3">
      <c r="G175" s="157"/>
      <c r="H175" s="157"/>
      <c r="K175" s="178">
        <v>130</v>
      </c>
      <c r="L175" s="181">
        <f t="shared" si="15"/>
        <v>2.8188572158902221E-3</v>
      </c>
      <c r="N175" s="178">
        <v>130</v>
      </c>
      <c r="O175" s="181">
        <f t="shared" si="16"/>
        <v>1.3271379088859489E-3</v>
      </c>
      <c r="Q175" s="178">
        <v>130</v>
      </c>
      <c r="R175" s="181">
        <f t="shared" si="17"/>
        <v>2.817225858291562E-3</v>
      </c>
      <c r="T175" s="178">
        <v>130</v>
      </c>
      <c r="U175" s="181">
        <f t="shared" si="18"/>
        <v>2.8149735987086791E-3</v>
      </c>
      <c r="W175" s="178">
        <v>130</v>
      </c>
      <c r="X175" s="181">
        <f t="shared" si="19"/>
        <v>2.3602404853861458E-3</v>
      </c>
      <c r="Z175" s="178">
        <v>130</v>
      </c>
      <c r="AA175" s="181">
        <f t="shared" si="20"/>
        <v>2.3382717247553485E-3</v>
      </c>
      <c r="CS175" s="155">
        <v>0.8</v>
      </c>
      <c r="CT175" s="155">
        <v>0.8</v>
      </c>
      <c r="CU175" s="155">
        <v>0.8</v>
      </c>
    </row>
    <row r="176" spans="7:99" x14ac:dyDescent="0.3">
      <c r="G176" s="157"/>
      <c r="H176" s="157"/>
      <c r="K176" s="178">
        <v>131</v>
      </c>
      <c r="L176" s="181">
        <f t="shared" si="15"/>
        <v>2.7971179071555547E-3</v>
      </c>
      <c r="N176" s="178">
        <v>131</v>
      </c>
      <c r="O176" s="181">
        <f t="shared" si="16"/>
        <v>1.3249566819041789E-3</v>
      </c>
      <c r="Q176" s="178">
        <v>131</v>
      </c>
      <c r="R176" s="181">
        <f t="shared" si="17"/>
        <v>2.7964729806863862E-3</v>
      </c>
      <c r="T176" s="178">
        <v>131</v>
      </c>
      <c r="U176" s="181">
        <f t="shared" si="18"/>
        <v>2.7946105653576408E-3</v>
      </c>
      <c r="W176" s="178">
        <v>131</v>
      </c>
      <c r="X176" s="181">
        <f t="shared" si="19"/>
        <v>2.3509259030755039E-3</v>
      </c>
      <c r="Z176" s="178">
        <v>131</v>
      </c>
      <c r="AA176" s="181">
        <f t="shared" si="20"/>
        <v>2.3292183404434812E-3</v>
      </c>
      <c r="CS176" s="155">
        <v>0.8</v>
      </c>
      <c r="CT176" s="155">
        <v>0.8</v>
      </c>
      <c r="CU176" s="155">
        <v>0.8</v>
      </c>
    </row>
    <row r="177" spans="7:99" x14ac:dyDescent="0.3">
      <c r="G177" s="157"/>
      <c r="H177" s="157"/>
      <c r="K177" s="178">
        <v>132</v>
      </c>
      <c r="L177" s="181">
        <f t="shared" si="15"/>
        <v>2.7755462541437805E-3</v>
      </c>
      <c r="N177" s="178">
        <v>132</v>
      </c>
      <c r="O177" s="181">
        <f t="shared" si="16"/>
        <v>1.3227790398935824E-3</v>
      </c>
      <c r="Q177" s="178">
        <v>132</v>
      </c>
      <c r="R177" s="181">
        <f t="shared" si="17"/>
        <v>2.7758729775579326E-3</v>
      </c>
      <c r="T177" s="178">
        <v>132</v>
      </c>
      <c r="U177" s="181">
        <f t="shared" si="18"/>
        <v>2.774394834676668E-3</v>
      </c>
      <c r="W177" s="178">
        <v>132</v>
      </c>
      <c r="X177" s="181">
        <f t="shared" si="19"/>
        <v>2.3416480803426076E-3</v>
      </c>
      <c r="Z177" s="178">
        <v>132</v>
      </c>
      <c r="AA177" s="181">
        <f t="shared" si="20"/>
        <v>2.3202000092722008E-3</v>
      </c>
      <c r="CS177" s="155">
        <v>0.8</v>
      </c>
      <c r="CT177" s="155">
        <v>0.8</v>
      </c>
      <c r="CU177" s="155">
        <v>0.8</v>
      </c>
    </row>
    <row r="178" spans="7:99" x14ac:dyDescent="0.3">
      <c r="G178" s="157"/>
      <c r="H178" s="157"/>
      <c r="K178" s="178">
        <v>133</v>
      </c>
      <c r="L178" s="181">
        <f t="shared" si="15"/>
        <v>2.7541409638771985E-3</v>
      </c>
      <c r="N178" s="178">
        <v>133</v>
      </c>
      <c r="O178" s="181">
        <f t="shared" si="16"/>
        <v>1.3206049769620535E-3</v>
      </c>
      <c r="Q178" s="178">
        <v>133</v>
      </c>
      <c r="R178" s="181">
        <f t="shared" si="17"/>
        <v>2.7554247227681268E-3</v>
      </c>
      <c r="T178" s="178">
        <v>133</v>
      </c>
      <c r="U178" s="181">
        <f t="shared" si="18"/>
        <v>2.7543253411036603E-3</v>
      </c>
      <c r="W178" s="178">
        <v>133</v>
      </c>
      <c r="X178" s="181">
        <f t="shared" si="19"/>
        <v>2.3324068721174464E-3</v>
      </c>
      <c r="Z178" s="178">
        <v>133</v>
      </c>
      <c r="AA178" s="181">
        <f t="shared" si="20"/>
        <v>2.3112165955218012E-3</v>
      </c>
      <c r="CS178" s="155">
        <v>0</v>
      </c>
      <c r="CT178" s="155">
        <v>0</v>
      </c>
      <c r="CU178" s="155">
        <v>0</v>
      </c>
    </row>
    <row r="179" spans="7:99" x14ac:dyDescent="0.3">
      <c r="G179" s="157"/>
      <c r="H179" s="157"/>
      <c r="K179" s="178">
        <v>134</v>
      </c>
      <c r="L179" s="181">
        <f t="shared" si="15"/>
        <v>2.7329007533496807E-3</v>
      </c>
      <c r="N179" s="178">
        <v>134</v>
      </c>
      <c r="O179" s="181">
        <f t="shared" si="16"/>
        <v>1.3184344872271721E-3</v>
      </c>
      <c r="Q179" s="178">
        <v>134</v>
      </c>
      <c r="R179" s="181">
        <f t="shared" si="17"/>
        <v>2.7351270984745032E-3</v>
      </c>
      <c r="T179" s="178">
        <v>134</v>
      </c>
      <c r="U179" s="181">
        <f t="shared" si="18"/>
        <v>2.7344010267846084E-3</v>
      </c>
      <c r="W179" s="178">
        <v>134</v>
      </c>
      <c r="X179" s="181">
        <f t="shared" si="19"/>
        <v>2.3232021339025222E-3</v>
      </c>
      <c r="Z179" s="178">
        <v>134</v>
      </c>
      <c r="AA179" s="181">
        <f t="shared" si="20"/>
        <v>2.3022679639980574E-3</v>
      </c>
      <c r="CS179" s="155">
        <v>0.8</v>
      </c>
      <c r="CT179" s="155">
        <v>0.8</v>
      </c>
      <c r="CU179" s="155">
        <v>0.8</v>
      </c>
    </row>
    <row r="180" spans="7:99" x14ac:dyDescent="0.3">
      <c r="G180" s="157"/>
      <c r="H180" s="157"/>
      <c r="K180" s="178">
        <v>135</v>
      </c>
      <c r="L180" s="181">
        <f t="shared" si="15"/>
        <v>2.7118243494497732E-3</v>
      </c>
      <c r="N180" s="178">
        <v>135</v>
      </c>
      <c r="O180" s="181">
        <f t="shared" si="16"/>
        <v>1.3162675648161848E-3</v>
      </c>
      <c r="Q180" s="178">
        <v>135</v>
      </c>
      <c r="R180" s="181">
        <f t="shared" si="17"/>
        <v>2.7149789950690977E-3</v>
      </c>
      <c r="T180" s="178">
        <v>135</v>
      </c>
      <c r="U180" s="181">
        <f t="shared" si="18"/>
        <v>2.7146208415178368E-3</v>
      </c>
      <c r="W180" s="178">
        <v>135</v>
      </c>
      <c r="X180" s="181">
        <f t="shared" si="19"/>
        <v>2.3140337217705887E-3</v>
      </c>
      <c r="Z180" s="178">
        <v>135</v>
      </c>
      <c r="AA180" s="181">
        <f t="shared" si="20"/>
        <v>2.2933539800301952E-3</v>
      </c>
      <c r="CS180" s="155">
        <v>0.8</v>
      </c>
      <c r="CT180" s="155">
        <v>0.8</v>
      </c>
      <c r="CU180" s="155">
        <v>0.8</v>
      </c>
    </row>
    <row r="181" spans="7:99" x14ac:dyDescent="0.3">
      <c r="G181" s="157"/>
      <c r="H181" s="157"/>
      <c r="K181" s="178">
        <v>136</v>
      </c>
      <c r="L181" s="181">
        <f t="shared" si="15"/>
        <v>2.6909104888843817E-3</v>
      </c>
      <c r="N181" s="178">
        <v>136</v>
      </c>
      <c r="O181" s="181">
        <f t="shared" si="16"/>
        <v>1.3141042038659911E-3</v>
      </c>
      <c r="Q181" s="178">
        <v>136</v>
      </c>
      <c r="R181" s="181">
        <f t="shared" si="17"/>
        <v>2.6949793111177866E-3</v>
      </c>
      <c r="T181" s="178">
        <v>136</v>
      </c>
      <c r="U181" s="181">
        <f t="shared" si="18"/>
        <v>2.6949837426986476E-3</v>
      </c>
      <c r="W181" s="178">
        <v>136</v>
      </c>
      <c r="X181" s="181">
        <f t="shared" si="19"/>
        <v>2.3049014923624024E-3</v>
      </c>
      <c r="Z181" s="178">
        <v>136</v>
      </c>
      <c r="AA181" s="181">
        <f t="shared" si="20"/>
        <v>2.2844745094688619E-3</v>
      </c>
      <c r="CS181" s="155">
        <v>0.8</v>
      </c>
      <c r="CT181" s="155">
        <v>0.8</v>
      </c>
      <c r="CU181" s="155">
        <v>0.8</v>
      </c>
    </row>
    <row r="182" spans="7:99" x14ac:dyDescent="0.3">
      <c r="G182" s="157"/>
      <c r="H182" s="157"/>
      <c r="K182" s="178">
        <v>137</v>
      </c>
      <c r="L182" s="181">
        <f t="shared" si="15"/>
        <v>2.6701579181030565E-3</v>
      </c>
      <c r="N182" s="178">
        <v>137</v>
      </c>
      <c r="O182" s="181">
        <f t="shared" si="16"/>
        <v>1.3119443985231266E-3</v>
      </c>
      <c r="Q182" s="178">
        <v>137</v>
      </c>
      <c r="R182" s="181">
        <f t="shared" si="17"/>
        <v>2.6751269533000764E-3</v>
      </c>
      <c r="T182" s="178">
        <v>137</v>
      </c>
      <c r="U182" s="181">
        <f t="shared" si="18"/>
        <v>2.6754886952643649E-3</v>
      </c>
      <c r="W182" s="178">
        <v>137</v>
      </c>
      <c r="X182" s="181">
        <f t="shared" si="19"/>
        <v>2.295805302884482E-3</v>
      </c>
      <c r="Z182" s="178">
        <v>137</v>
      </c>
      <c r="AA182" s="181">
        <f t="shared" si="20"/>
        <v>2.2756294186841073E-3</v>
      </c>
      <c r="CS182" s="155">
        <v>0.8</v>
      </c>
      <c r="CT182" s="155">
        <v>0.8</v>
      </c>
      <c r="CU182" s="155">
        <v>0.8</v>
      </c>
    </row>
    <row r="183" spans="7:99" x14ac:dyDescent="0.3">
      <c r="G183" s="157"/>
      <c r="H183" s="157"/>
      <c r="K183" s="178">
        <v>138</v>
      </c>
      <c r="L183" s="181">
        <f t="shared" si="15"/>
        <v>2.649565393222854E-3</v>
      </c>
      <c r="N183" s="178">
        <v>138</v>
      </c>
      <c r="O183" s="181">
        <f t="shared" si="16"/>
        <v>1.3097881429437481E-3</v>
      </c>
      <c r="Q183" s="178">
        <v>138</v>
      </c>
      <c r="R183" s="181">
        <f t="shared" si="17"/>
        <v>2.6554208363493361E-3</v>
      </c>
      <c r="T183" s="178">
        <v>138</v>
      </c>
      <c r="U183" s="181">
        <f t="shared" si="18"/>
        <v>2.6561346716397782E-3</v>
      </c>
      <c r="W183" s="178">
        <v>138</v>
      </c>
      <c r="X183" s="181">
        <f t="shared" si="19"/>
        <v>2.2867450111068721E-3</v>
      </c>
      <c r="Z183" s="178">
        <v>138</v>
      </c>
      <c r="AA183" s="181">
        <f t="shared" si="20"/>
        <v>2.2668185745633737E-3</v>
      </c>
      <c r="CS183" s="155">
        <v>0.8</v>
      </c>
      <c r="CT183" s="155">
        <v>0.8</v>
      </c>
      <c r="CU183" s="155">
        <v>0.8</v>
      </c>
    </row>
    <row r="184" spans="7:99" x14ac:dyDescent="0.3">
      <c r="G184" s="157"/>
      <c r="H184" s="157"/>
      <c r="K184" s="178">
        <v>139</v>
      </c>
      <c r="L184" s="181">
        <f t="shared" si="15"/>
        <v>2.6291316799537797E-3</v>
      </c>
      <c r="N184" s="178">
        <v>139</v>
      </c>
      <c r="O184" s="181">
        <f t="shared" si="16"/>
        <v>1.3076354312936158E-3</v>
      </c>
      <c r="Q184" s="178">
        <v>139</v>
      </c>
      <c r="R184" s="181">
        <f t="shared" si="17"/>
        <v>2.6358598829934665E-3</v>
      </c>
      <c r="T184" s="178">
        <v>139</v>
      </c>
      <c r="U184" s="181">
        <f t="shared" si="18"/>
        <v>2.6369206516829793E-3</v>
      </c>
      <c r="W184" s="178">
        <v>139</v>
      </c>
      <c r="X184" s="181">
        <f t="shared" si="19"/>
        <v>2.2777204753609221E-3</v>
      </c>
      <c r="Z184" s="178">
        <v>139</v>
      </c>
      <c r="AA184" s="181">
        <f t="shared" si="20"/>
        <v>2.2580418445094924E-3</v>
      </c>
      <c r="CS184" s="155">
        <v>0.8</v>
      </c>
      <c r="CT184" s="155">
        <v>0.8</v>
      </c>
      <c r="CU184" s="155">
        <v>0.8</v>
      </c>
    </row>
    <row r="185" spans="7:99" x14ac:dyDescent="0.3">
      <c r="G185" s="157"/>
      <c r="H185" s="157"/>
      <c r="K185" s="178">
        <v>140</v>
      </c>
      <c r="L185" s="181">
        <f t="shared" si="15"/>
        <v>2.6088555535248082E-3</v>
      </c>
      <c r="N185" s="178">
        <v>140</v>
      </c>
      <c r="O185" s="181">
        <f t="shared" si="16"/>
        <v>1.3054862577480796E-3</v>
      </c>
      <c r="Q185" s="178">
        <v>140</v>
      </c>
      <c r="R185" s="181">
        <f t="shared" si="17"/>
        <v>2.6164430238960102E-3</v>
      </c>
      <c r="T185" s="178">
        <v>140</v>
      </c>
      <c r="U185" s="181">
        <f t="shared" si="18"/>
        <v>2.6178456226315897E-3</v>
      </c>
      <c r="W185" s="178">
        <v>140</v>
      </c>
      <c r="X185" s="181">
        <f t="shared" si="19"/>
        <v>2.2687315545370707E-3</v>
      </c>
      <c r="Z185" s="178">
        <v>140</v>
      </c>
      <c r="AA185" s="181">
        <f t="shared" si="20"/>
        <v>2.2492990964386879E-3</v>
      </c>
      <c r="CS185" s="155">
        <v>0.8</v>
      </c>
      <c r="CT185" s="155">
        <v>0.8</v>
      </c>
      <c r="CU185" s="155">
        <v>0.8</v>
      </c>
    </row>
    <row r="186" spans="7:99" x14ac:dyDescent="0.3">
      <c r="G186" s="157"/>
      <c r="H186" s="157"/>
      <c r="K186" s="178">
        <v>141</v>
      </c>
      <c r="L186" s="181">
        <f t="shared" si="15"/>
        <v>2.5887357986104698E-3</v>
      </c>
      <c r="N186" s="178">
        <v>141</v>
      </c>
      <c r="O186" s="181">
        <f t="shared" si="16"/>
        <v>1.3033406164920623E-3</v>
      </c>
      <c r="Q186" s="178">
        <v>141</v>
      </c>
      <c r="R186" s="181">
        <f t="shared" si="17"/>
        <v>2.5971691975976959E-3</v>
      </c>
      <c r="T186" s="178">
        <v>141</v>
      </c>
      <c r="U186" s="181">
        <f t="shared" si="18"/>
        <v>2.5989085790493797E-3</v>
      </c>
      <c r="W186" s="178">
        <v>141</v>
      </c>
      <c r="X186" s="181">
        <f t="shared" si="19"/>
        <v>2.2597781080826392E-3</v>
      </c>
      <c r="Z186" s="178">
        <v>141</v>
      </c>
      <c r="AA186" s="181">
        <f t="shared" si="20"/>
        <v>2.2405901987785897E-3</v>
      </c>
      <c r="CS186" s="155">
        <v>0.8</v>
      </c>
      <c r="CT186" s="155">
        <v>0.8</v>
      </c>
      <c r="CU186" s="155">
        <v>0.8</v>
      </c>
    </row>
    <row r="187" spans="7:99" x14ac:dyDescent="0.3">
      <c r="G187" s="157"/>
      <c r="H187" s="157"/>
      <c r="K187" s="178">
        <v>142</v>
      </c>
      <c r="L187" s="181">
        <f t="shared" si="15"/>
        <v>2.568771209258006E-3</v>
      </c>
      <c r="N187" s="178">
        <v>142</v>
      </c>
      <c r="O187" s="181">
        <f t="shared" si="16"/>
        <v>1.3011985017200448E-3</v>
      </c>
      <c r="Q187" s="178">
        <v>142</v>
      </c>
      <c r="R187" s="181">
        <f t="shared" si="17"/>
        <v>2.5780373504584097E-3</v>
      </c>
      <c r="T187" s="178">
        <v>142</v>
      </c>
      <c r="U187" s="181">
        <f t="shared" si="18"/>
        <v>2.5801085227732711E-3</v>
      </c>
      <c r="W187" s="178">
        <v>142</v>
      </c>
      <c r="X187" s="181">
        <f t="shared" si="19"/>
        <v>2.2508599959996326E-3</v>
      </c>
      <c r="Z187" s="178">
        <v>142</v>
      </c>
      <c r="AA187" s="181">
        <f t="shared" si="20"/>
        <v>2.2319150204662547E-3</v>
      </c>
      <c r="CS187" s="155">
        <v>0</v>
      </c>
      <c r="CT187" s="155">
        <v>0</v>
      </c>
      <c r="CU187" s="155">
        <v>0</v>
      </c>
    </row>
    <row r="188" spans="7:99" x14ac:dyDescent="0.3">
      <c r="G188" s="157"/>
      <c r="H188" s="157"/>
      <c r="K188" s="178">
        <v>143</v>
      </c>
      <c r="L188" s="181">
        <f t="shared" si="15"/>
        <v>2.5489605888150873E-3</v>
      </c>
      <c r="N188" s="178">
        <v>143</v>
      </c>
      <c r="O188" s="181">
        <f t="shared" si="16"/>
        <v>1.299059907636049E-3</v>
      </c>
      <c r="Q188" s="178">
        <v>143</v>
      </c>
      <c r="R188" s="181">
        <f t="shared" si="17"/>
        <v>2.5590464365995969E-3</v>
      </c>
      <c r="T188" s="178">
        <v>143</v>
      </c>
      <c r="U188" s="181">
        <f t="shared" si="18"/>
        <v>2.5614444628607263E-3</v>
      </c>
      <c r="W188" s="178">
        <v>143</v>
      </c>
      <c r="X188" s="181">
        <f t="shared" si="19"/>
        <v>2.2419770788425532E-3</v>
      </c>
      <c r="Z188" s="178">
        <v>143</v>
      </c>
      <c r="AA188" s="181">
        <f t="shared" si="20"/>
        <v>2.2232734309461893E-3</v>
      </c>
      <c r="CS188" s="155">
        <v>0.8</v>
      </c>
      <c r="CT188" s="155">
        <v>0.8</v>
      </c>
      <c r="CU188" s="155">
        <v>0.8</v>
      </c>
    </row>
    <row r="189" spans="7:99" x14ac:dyDescent="0.3">
      <c r="G189" s="157"/>
      <c r="H189" s="157"/>
      <c r="K189" s="178">
        <v>144</v>
      </c>
      <c r="L189" s="181">
        <f t="shared" si="15"/>
        <v>2.5293027498580864E-3</v>
      </c>
      <c r="N189" s="178">
        <v>144</v>
      </c>
      <c r="O189" s="181">
        <f t="shared" si="16"/>
        <v>1.2969248284536228E-3</v>
      </c>
      <c r="Q189" s="178">
        <v>144</v>
      </c>
      <c r="R189" s="181">
        <f t="shared" si="17"/>
        <v>2.5401954178470858E-3</v>
      </c>
      <c r="T189" s="178">
        <v>144</v>
      </c>
      <c r="U189" s="181">
        <f t="shared" si="18"/>
        <v>2.5429154155375139E-3</v>
      </c>
      <c r="W189" s="178">
        <v>144</v>
      </c>
      <c r="X189" s="181">
        <f t="shared" si="19"/>
        <v>2.2331292177162169E-3</v>
      </c>
      <c r="Z189" s="178">
        <v>144</v>
      </c>
      <c r="AA189" s="181">
        <f t="shared" si="20"/>
        <v>2.2146653001683925E-3</v>
      </c>
      <c r="CS189" s="155">
        <v>0.8</v>
      </c>
      <c r="CT189" s="155">
        <v>0.8</v>
      </c>
      <c r="CU189" s="155">
        <v>0.8</v>
      </c>
    </row>
    <row r="190" spans="7:99" x14ac:dyDescent="0.3">
      <c r="G190" s="157"/>
      <c r="H190" s="157"/>
      <c r="K190" s="178">
        <v>145</v>
      </c>
      <c r="L190" s="181">
        <f t="shared" si="15"/>
        <v>2.5097965141209059E-3</v>
      </c>
      <c r="N190" s="178">
        <v>145</v>
      </c>
      <c r="O190" s="181">
        <f t="shared" si="16"/>
        <v>1.2947932583958247E-3</v>
      </c>
      <c r="Q190" s="178">
        <v>145</v>
      </c>
      <c r="R190" s="181">
        <f t="shared" si="17"/>
        <v>2.521483263674336E-3</v>
      </c>
      <c r="T190" s="178">
        <v>145</v>
      </c>
      <c r="U190" s="181">
        <f t="shared" si="18"/>
        <v>2.5245204041458571E-3</v>
      </c>
      <c r="W190" s="178">
        <v>145</v>
      </c>
      <c r="X190" s="181">
        <f t="shared" si="19"/>
        <v>2.2243162742735852E-3</v>
      </c>
      <c r="Z190" s="178">
        <v>145</v>
      </c>
      <c r="AA190" s="181">
        <f t="shared" si="20"/>
        <v>2.2060904985863909E-3</v>
      </c>
      <c r="CS190" s="155">
        <v>0</v>
      </c>
      <c r="CT190" s="155">
        <v>0</v>
      </c>
      <c r="CU190" s="155">
        <v>0</v>
      </c>
    </row>
    <row r="191" spans="7:99" x14ac:dyDescent="0.3">
      <c r="G191" s="157"/>
      <c r="H191" s="157"/>
      <c r="K191" s="178">
        <v>146</v>
      </c>
      <c r="L191" s="181">
        <f t="shared" si="15"/>
        <v>2.4904407124243543E-3</v>
      </c>
      <c r="N191" s="178">
        <v>146</v>
      </c>
      <c r="O191" s="181">
        <f t="shared" si="16"/>
        <v>1.2926651916952078E-3</v>
      </c>
      <c r="Q191" s="178">
        <v>146</v>
      </c>
      <c r="R191" s="181">
        <f t="shared" si="17"/>
        <v>2.502908951146101E-3</v>
      </c>
      <c r="T191" s="178">
        <v>146</v>
      </c>
      <c r="U191" s="181">
        <f t="shared" si="18"/>
        <v>2.5062584590929511E-3</v>
      </c>
      <c r="W191" s="178">
        <v>146</v>
      </c>
      <c r="X191" s="181">
        <f t="shared" si="19"/>
        <v>2.2155381107135984E-3</v>
      </c>
      <c r="Z191" s="178">
        <v>146</v>
      </c>
      <c r="AA191" s="181">
        <f t="shared" si="20"/>
        <v>2.1975488971552951E-3</v>
      </c>
      <c r="CS191" s="155">
        <v>0.8</v>
      </c>
      <c r="CT191" s="155">
        <v>0.8</v>
      </c>
      <c r="CU191" s="155">
        <v>0.8</v>
      </c>
    </row>
    <row r="192" spans="7:99" x14ac:dyDescent="0.3">
      <c r="G192" s="157"/>
      <c r="H192" s="157"/>
      <c r="K192" s="178">
        <v>147</v>
      </c>
      <c r="L192" s="181">
        <f t="shared" si="15"/>
        <v>2.4712341846060662E-3</v>
      </c>
      <c r="N192" s="178">
        <v>147</v>
      </c>
      <c r="O192" s="181">
        <f t="shared" si="16"/>
        <v>1.2905406225938042E-3</v>
      </c>
      <c r="Q192" s="178">
        <v>147</v>
      </c>
      <c r="R192" s="181">
        <f t="shared" si="17"/>
        <v>2.4844714648625077E-3</v>
      </c>
      <c r="T192" s="178">
        <v>147</v>
      </c>
      <c r="U192" s="181">
        <f t="shared" si="18"/>
        <v>2.4881286177998591E-3</v>
      </c>
      <c r="W192" s="178">
        <v>147</v>
      </c>
      <c r="X192" s="181">
        <f t="shared" si="19"/>
        <v>2.2067945897790227E-3</v>
      </c>
      <c r="Z192" s="178">
        <v>147</v>
      </c>
      <c r="AA192" s="181">
        <f t="shared" si="20"/>
        <v>2.1890403673298542E-3</v>
      </c>
      <c r="CS192" s="155">
        <v>0.8</v>
      </c>
      <c r="CT192" s="155">
        <v>0.8</v>
      </c>
      <c r="CU192" s="155">
        <v>0.8</v>
      </c>
    </row>
    <row r="193" spans="7:99" x14ac:dyDescent="0.3">
      <c r="G193" s="157"/>
      <c r="H193" s="157"/>
      <c r="K193" s="178">
        <v>148</v>
      </c>
      <c r="L193" s="181">
        <f>POWER(1-$E$6, K193) * $E$6</f>
        <v>2.452175779450966E-3</v>
      </c>
      <c r="N193" s="178">
        <v>148</v>
      </c>
      <c r="O193" s="181">
        <f t="shared" si="16"/>
        <v>1.2884195453431101E-3</v>
      </c>
      <c r="Q193" s="178">
        <v>148</v>
      </c>
      <c r="R193" s="181">
        <f t="shared" si="17"/>
        <v>2.4661697969035491E-3</v>
      </c>
      <c r="T193" s="178">
        <v>148</v>
      </c>
      <c r="U193" s="181">
        <f t="shared" si="18"/>
        <v>2.4701299246507745E-3</v>
      </c>
      <c r="W193" s="178">
        <v>148</v>
      </c>
      <c r="X193" s="181">
        <f t="shared" si="19"/>
        <v>2.1980855747543047E-3</v>
      </c>
      <c r="Z193" s="178">
        <v>148</v>
      </c>
      <c r="AA193" s="181">
        <f t="shared" si="20"/>
        <v>2.1805647810625214E-3</v>
      </c>
      <c r="CS193" s="155">
        <v>0</v>
      </c>
      <c r="CT193" s="155">
        <v>0</v>
      </c>
      <c r="CU193" s="155">
        <v>0</v>
      </c>
    </row>
    <row r="194" spans="7:99" x14ac:dyDescent="0.3">
      <c r="G194" s="157"/>
      <c r="H194" s="157"/>
      <c r="K194" s="178">
        <v>149</v>
      </c>
      <c r="L194" s="181">
        <f>POWER(1-$E$6, K194) * $E$6</f>
        <v>2.4332643546222618E-3</v>
      </c>
      <c r="M194" s="182">
        <f>POWER(1-$E$6, K194+1)</f>
        <v>0.3130792879491941</v>
      </c>
      <c r="N194" s="178">
        <v>149</v>
      </c>
      <c r="O194" s="181">
        <f t="shared" si="16"/>
        <v>1.2863019542040694E-3</v>
      </c>
      <c r="Q194" s="178">
        <v>149</v>
      </c>
      <c r="R194" s="181">
        <f t="shared" si="17"/>
        <v>2.4480029467739829E-3</v>
      </c>
      <c r="T194" s="178">
        <v>149</v>
      </c>
      <c r="U194" s="181">
        <f t="shared" si="18"/>
        <v>2.4522614309426503E-3</v>
      </c>
      <c r="W194" s="178">
        <v>149</v>
      </c>
      <c r="X194" s="181">
        <f t="shared" si="19"/>
        <v>2.1894109294634304E-3</v>
      </c>
      <c r="Z194" s="178">
        <v>149</v>
      </c>
      <c r="AA194" s="181">
        <f t="shared" si="20"/>
        <v>2.1721220108015301E-3</v>
      </c>
      <c r="AB194" s="182">
        <f>POWER(1-$AF$6, Z194+1)</f>
        <v>0.55883482363696912</v>
      </c>
      <c r="CS194" s="155">
        <v>0.8</v>
      </c>
      <c r="CT194" s="155">
        <v>0.8</v>
      </c>
      <c r="CU194" s="155">
        <v>0.8</v>
      </c>
    </row>
    <row r="195" spans="7:99" x14ac:dyDescent="0.3">
      <c r="G195" s="157"/>
      <c r="H195" s="157"/>
      <c r="L195" s="181">
        <f>SUM(L45:L194)</f>
        <v>0.68692071205080685</v>
      </c>
      <c r="M195" s="181">
        <f>SUM(M194, L195)</f>
        <v>1.0000000000000009</v>
      </c>
      <c r="N195" s="178">
        <v>150</v>
      </c>
      <c r="O195" s="181">
        <f t="shared" si="16"/>
        <v>1.2841878434470581E-3</v>
      </c>
      <c r="Q195" s="178">
        <v>150</v>
      </c>
      <c r="R195" s="181">
        <f t="shared" si="17"/>
        <v>2.4299699213486386E-3</v>
      </c>
      <c r="S195" s="182">
        <f>POWER(1-$AB$6, Q195+1)</f>
        <v>0.32744110760028983</v>
      </c>
      <c r="T195" s="178">
        <v>150</v>
      </c>
      <c r="U195" s="181">
        <f t="shared" si="18"/>
        <v>2.4345221948351933E-3</v>
      </c>
      <c r="V195" s="182"/>
      <c r="W195" s="178">
        <v>150</v>
      </c>
      <c r="X195" s="181">
        <f t="shared" si="19"/>
        <v>2.1807705182678018E-3</v>
      </c>
      <c r="Z195" s="178"/>
      <c r="AA195" s="181">
        <f>SUM(AA45:AA194)</f>
        <v>0.44116517636302394</v>
      </c>
      <c r="AB195" s="181">
        <f>SUM(AB194, AA195)</f>
        <v>0.99999999999999312</v>
      </c>
      <c r="CS195" s="155">
        <v>0.8</v>
      </c>
      <c r="CT195" s="155">
        <v>0.8</v>
      </c>
      <c r="CU195" s="155">
        <v>0.8</v>
      </c>
    </row>
    <row r="196" spans="7:99" x14ac:dyDescent="0.3">
      <c r="G196" s="157"/>
      <c r="H196" s="157"/>
      <c r="N196" s="178">
        <v>151</v>
      </c>
      <c r="O196" s="181">
        <f t="shared" si="16"/>
        <v>1.2820772073518696E-3</v>
      </c>
      <c r="Q196" s="178"/>
      <c r="R196" s="181">
        <f>SUM(R45:R195)</f>
        <v>0.67255889239971101</v>
      </c>
      <c r="S196" s="181">
        <f>SUM(S195, R196)</f>
        <v>1.0000000000000009</v>
      </c>
      <c r="T196" s="178">
        <v>151</v>
      </c>
      <c r="U196" s="181">
        <f t="shared" si="18"/>
        <v>2.4169112813012214E-3</v>
      </c>
      <c r="V196" s="182">
        <f>POWER(1-$AC$6, T196+1)</f>
        <v>0.33169546431607916</v>
      </c>
      <c r="W196" s="178">
        <v>151</v>
      </c>
      <c r="X196" s="181">
        <f t="shared" si="19"/>
        <v>2.1721642060641097E-3</v>
      </c>
      <c r="Z196" s="178"/>
      <c r="AA196" s="181"/>
      <c r="CS196" s="155">
        <v>0</v>
      </c>
      <c r="CT196" s="155">
        <v>0</v>
      </c>
      <c r="CU196" s="155">
        <v>0</v>
      </c>
    </row>
    <row r="197" spans="7:99" x14ac:dyDescent="0.3">
      <c r="G197" s="157"/>
      <c r="H197" s="157"/>
      <c r="N197" s="178">
        <v>152</v>
      </c>
      <c r="O197" s="181">
        <f t="shared" si="16"/>
        <v>1.279970040207699E-3</v>
      </c>
      <c r="U197" s="181">
        <f>SUM(U45:U196)</f>
        <v>0.66830453568391568</v>
      </c>
      <c r="V197" s="181">
        <f>SUM(V196, U197)</f>
        <v>0.99999999999999489</v>
      </c>
      <c r="W197" s="178">
        <v>152</v>
      </c>
      <c r="X197" s="181">
        <f t="shared" si="19"/>
        <v>2.1635918582822247E-3</v>
      </c>
      <c r="Z197" s="178"/>
      <c r="AA197" s="181"/>
      <c r="CS197" s="155">
        <v>0.8</v>
      </c>
      <c r="CT197" s="155">
        <v>0.8</v>
      </c>
      <c r="CU197" s="155">
        <v>0.8</v>
      </c>
    </row>
    <row r="198" spans="7:99" x14ac:dyDescent="0.3">
      <c r="G198" s="157"/>
      <c r="H198" s="157"/>
      <c r="L198" s="180">
        <f>$E$6 + 1/(K194+1)*M194</f>
        <v>9.7992952529946283E-3</v>
      </c>
      <c r="N198" s="178">
        <v>153</v>
      </c>
      <c r="O198" s="181">
        <f t="shared" si="16"/>
        <v>1.2778663363131266E-3</v>
      </c>
      <c r="W198" s="178">
        <v>153</v>
      </c>
      <c r="X198" s="181">
        <f t="shared" si="19"/>
        <v>2.1550533408830931E-3</v>
      </c>
      <c r="Z198" s="178"/>
      <c r="AA198" s="181"/>
      <c r="CS198" s="155">
        <v>0.8</v>
      </c>
      <c r="CT198" s="155">
        <v>0.8</v>
      </c>
      <c r="CU198" s="155">
        <v>0.8</v>
      </c>
    </row>
    <row r="199" spans="7:99" x14ac:dyDescent="0.3">
      <c r="G199" s="157"/>
      <c r="H199" s="157"/>
      <c r="N199" s="178">
        <v>154</v>
      </c>
      <c r="O199" s="181">
        <f t="shared" si="16"/>
        <v>1.2757660899761038E-3</v>
      </c>
      <c r="W199" s="178">
        <v>154</v>
      </c>
      <c r="X199" s="181">
        <f t="shared" si="19"/>
        <v>2.1465485203566387E-3</v>
      </c>
      <c r="Y199" s="182">
        <f>POWER(1-$AD$6, W199+1)</f>
        <v>0.54177163832125652</v>
      </c>
      <c r="Z199" s="178"/>
      <c r="AA199" s="181"/>
      <c r="AB199" s="182"/>
      <c r="CS199" s="155">
        <v>0</v>
      </c>
      <c r="CT199" s="155">
        <v>0</v>
      </c>
      <c r="CU199" s="155">
        <v>0</v>
      </c>
    </row>
    <row r="200" spans="7:99" x14ac:dyDescent="0.3">
      <c r="G200" s="157"/>
      <c r="H200" s="157"/>
      <c r="N200" s="178">
        <v>155</v>
      </c>
      <c r="O200" s="181">
        <f t="shared" si="16"/>
        <v>1.2736692955139378E-3</v>
      </c>
      <c r="X200" s="181">
        <f>SUM(X45:X199)</f>
        <v>0.45822836167874081</v>
      </c>
      <c r="Y200" s="181">
        <f>SUM(Y199, X200)</f>
        <v>0.99999999999999734</v>
      </c>
      <c r="AA200" s="181"/>
      <c r="AB200" s="181"/>
      <c r="CS200" s="155">
        <v>0.8</v>
      </c>
      <c r="CT200" s="155">
        <v>0.8</v>
      </c>
      <c r="CU200" s="155">
        <v>0.8</v>
      </c>
    </row>
    <row r="201" spans="7:99" x14ac:dyDescent="0.3">
      <c r="G201" s="157"/>
      <c r="H201" s="157"/>
      <c r="N201" s="178">
        <v>156</v>
      </c>
      <c r="O201" s="181">
        <f t="shared" si="16"/>
        <v>1.2715759472532746E-3</v>
      </c>
      <c r="CS201" s="155">
        <v>0.8</v>
      </c>
      <c r="CT201" s="155">
        <v>0.8</v>
      </c>
      <c r="CU201" s="155">
        <v>0.8</v>
      </c>
    </row>
    <row r="202" spans="7:99" x14ac:dyDescent="0.3">
      <c r="G202" s="157"/>
      <c r="H202" s="157"/>
      <c r="N202" s="178">
        <v>157</v>
      </c>
      <c r="O202" s="181">
        <f t="shared" si="16"/>
        <v>1.2694860395300849E-3</v>
      </c>
      <c r="CS202" s="155">
        <v>0</v>
      </c>
      <c r="CT202" s="155">
        <v>0</v>
      </c>
      <c r="CU202" s="155">
        <v>0</v>
      </c>
    </row>
    <row r="203" spans="7:99" x14ac:dyDescent="0.3">
      <c r="G203" s="157"/>
      <c r="H203" s="157"/>
      <c r="N203" s="178">
        <v>158</v>
      </c>
      <c r="O203" s="181">
        <f t="shared" si="16"/>
        <v>1.2673995666896492E-3</v>
      </c>
      <c r="CS203" s="155">
        <v>0</v>
      </c>
      <c r="CT203" s="155">
        <v>0</v>
      </c>
      <c r="CU203" s="155">
        <v>0</v>
      </c>
    </row>
    <row r="204" spans="7:99" x14ac:dyDescent="0.3">
      <c r="G204" s="157"/>
      <c r="H204" s="157"/>
      <c r="N204" s="178">
        <v>159</v>
      </c>
      <c r="O204" s="181">
        <f t="shared" si="16"/>
        <v>1.2653165230865414E-3</v>
      </c>
      <c r="CS204" s="155">
        <v>0.8</v>
      </c>
      <c r="CT204" s="155">
        <v>0.8</v>
      </c>
      <c r="CU204" s="155">
        <v>0.8</v>
      </c>
    </row>
    <row r="205" spans="7:99" x14ac:dyDescent="0.3">
      <c r="G205" s="157"/>
      <c r="H205" s="157"/>
      <c r="N205" s="178">
        <v>160</v>
      </c>
      <c r="O205" s="181">
        <f t="shared" si="16"/>
        <v>1.2632369030846139E-3</v>
      </c>
      <c r="CS205" s="155">
        <v>0.8</v>
      </c>
      <c r="CT205" s="155">
        <v>0.8</v>
      </c>
      <c r="CU205" s="155">
        <v>0.8</v>
      </c>
    </row>
    <row r="206" spans="7:99" x14ac:dyDescent="0.3">
      <c r="G206" s="157"/>
      <c r="H206" s="157"/>
      <c r="N206" s="178">
        <v>161</v>
      </c>
      <c r="O206" s="181">
        <f t="shared" si="16"/>
        <v>1.2611607010569825E-3</v>
      </c>
      <c r="CS206" s="155">
        <v>0</v>
      </c>
      <c r="CT206" s="155">
        <v>0</v>
      </c>
      <c r="CU206" s="155">
        <v>0</v>
      </c>
    </row>
    <row r="207" spans="7:99" x14ac:dyDescent="0.3">
      <c r="G207" s="157"/>
      <c r="H207" s="157"/>
      <c r="N207" s="178">
        <v>162</v>
      </c>
      <c r="O207" s="181">
        <f t="shared" si="16"/>
        <v>1.2590879113860112E-3</v>
      </c>
      <c r="CS207" s="155">
        <v>0.8</v>
      </c>
      <c r="CT207" s="155">
        <v>0.8</v>
      </c>
      <c r="CU207" s="155">
        <v>0.8</v>
      </c>
    </row>
    <row r="208" spans="7:99" x14ac:dyDescent="0.3">
      <c r="G208" s="157"/>
      <c r="H208" s="157"/>
      <c r="N208" s="178">
        <v>163</v>
      </c>
      <c r="O208" s="181">
        <f t="shared" si="16"/>
        <v>1.2570185284632967E-3</v>
      </c>
      <c r="AC208" s="158" t="s">
        <v>141</v>
      </c>
      <c r="CS208" s="155">
        <v>0.8</v>
      </c>
      <c r="CT208" s="155">
        <v>0.8</v>
      </c>
      <c r="CU208" s="155">
        <v>0.8</v>
      </c>
    </row>
    <row r="209" spans="7:99" x14ac:dyDescent="0.3">
      <c r="G209" s="157"/>
      <c r="H209" s="157"/>
      <c r="N209" s="178">
        <v>164</v>
      </c>
      <c r="O209" s="181">
        <f t="shared" si="16"/>
        <v>1.2549525466896542E-3</v>
      </c>
      <c r="AC209" s="155" t="s">
        <v>142</v>
      </c>
      <c r="AD209" s="174">
        <v>3</v>
      </c>
      <c r="AE209" s="174">
        <v>1.5</v>
      </c>
      <c r="CS209" s="155">
        <v>0</v>
      </c>
      <c r="CT209" s="155">
        <v>0</v>
      </c>
      <c r="CU209" s="155">
        <v>0</v>
      </c>
    </row>
    <row r="210" spans="7:99" x14ac:dyDescent="0.3">
      <c r="G210" s="157"/>
      <c r="H210" s="157"/>
      <c r="N210" s="178">
        <v>165</v>
      </c>
      <c r="O210" s="181">
        <f t="shared" si="16"/>
        <v>1.2528899604751001E-3</v>
      </c>
      <c r="AC210" s="155" t="s">
        <v>143</v>
      </c>
      <c r="AD210" s="174">
        <v>1</v>
      </c>
      <c r="AE210" s="174">
        <v>1</v>
      </c>
      <c r="CS210" s="155">
        <v>0.8</v>
      </c>
      <c r="CT210" s="155">
        <v>0.8</v>
      </c>
      <c r="CU210" s="155">
        <v>0.8</v>
      </c>
    </row>
    <row r="211" spans="7:99" x14ac:dyDescent="0.3">
      <c r="G211" s="157"/>
      <c r="H211" s="157"/>
      <c r="N211" s="178">
        <v>166</v>
      </c>
      <c r="O211" s="181">
        <f t="shared" si="16"/>
        <v>1.2508307642388394E-3</v>
      </c>
      <c r="AC211" s="155" t="s">
        <v>144</v>
      </c>
      <c r="CS211" s="155">
        <v>0.8</v>
      </c>
      <c r="CT211" s="155">
        <v>0.8</v>
      </c>
      <c r="CU211" s="155">
        <v>0.8</v>
      </c>
    </row>
    <row r="212" spans="7:99" x14ac:dyDescent="0.3">
      <c r="G212" s="157"/>
      <c r="H212" s="157"/>
      <c r="N212" s="178">
        <v>167</v>
      </c>
      <c r="O212" s="181">
        <f t="shared" si="16"/>
        <v>1.2487749524092489E-3</v>
      </c>
      <c r="AC212" s="155" t="s">
        <v>145</v>
      </c>
      <c r="AD212" s="174">
        <v>0.5</v>
      </c>
      <c r="AE212" s="174">
        <v>0.5</v>
      </c>
      <c r="CS212" s="155">
        <v>0</v>
      </c>
      <c r="CT212" s="155">
        <v>0</v>
      </c>
      <c r="CU212" s="155">
        <v>0</v>
      </c>
    </row>
    <row r="213" spans="7:99" x14ac:dyDescent="0.3">
      <c r="G213" s="157"/>
      <c r="H213" s="157"/>
      <c r="N213" s="178">
        <v>168</v>
      </c>
      <c r="O213" s="181">
        <f t="shared" si="16"/>
        <v>1.2467225194238633E-3</v>
      </c>
      <c r="P213" s="182"/>
      <c r="CS213" s="155">
        <v>0.8</v>
      </c>
      <c r="CT213" s="155">
        <v>0.8</v>
      </c>
      <c r="CU213" s="155">
        <v>0.8</v>
      </c>
    </row>
    <row r="214" spans="7:99" x14ac:dyDescent="0.3">
      <c r="G214" s="157"/>
      <c r="H214" s="157"/>
      <c r="N214" s="178">
        <v>169</v>
      </c>
      <c r="O214" s="181">
        <f>POWER(1-$AA$6, N214) * $AA$6</f>
        <v>1.2446734597293585E-3</v>
      </c>
      <c r="P214" s="182">
        <f>POWER(1-$AA$6, N214+1)</f>
        <v>0.75605997497749844</v>
      </c>
      <c r="CS214" s="155">
        <v>0.8</v>
      </c>
      <c r="CT214" s="155">
        <v>0.8</v>
      </c>
      <c r="CU214" s="155">
        <v>0.8</v>
      </c>
    </row>
    <row r="215" spans="7:99" x14ac:dyDescent="0.3">
      <c r="G215" s="157"/>
      <c r="H215" s="157"/>
      <c r="O215" s="181">
        <f>SUM(O45:O214)</f>
        <v>0.24394002502251225</v>
      </c>
      <c r="P215" s="181">
        <f>SUM(P214, O215)</f>
        <v>1.0000000000000107</v>
      </c>
      <c r="U215" s="178">
        <f>1/152</f>
        <v>6.5789473684210523E-3</v>
      </c>
      <c r="AD215" s="178">
        <v>4.5</v>
      </c>
      <c r="AE215" s="178">
        <v>3</v>
      </c>
      <c r="CS215" s="155">
        <v>0</v>
      </c>
      <c r="CT215" s="155">
        <v>0</v>
      </c>
      <c r="CU215" s="155">
        <v>0</v>
      </c>
    </row>
    <row r="216" spans="7:99" x14ac:dyDescent="0.3">
      <c r="G216" s="157"/>
      <c r="H216" s="157"/>
      <c r="CS216" s="155">
        <v>0.8</v>
      </c>
      <c r="CT216" s="155">
        <v>0.8</v>
      </c>
      <c r="CU216" s="155">
        <v>0.8</v>
      </c>
    </row>
    <row r="217" spans="7:99" x14ac:dyDescent="0.3">
      <c r="G217" s="157"/>
      <c r="H217" s="157"/>
      <c r="CS217" s="155">
        <v>0.8</v>
      </c>
      <c r="CT217" s="155">
        <v>0.8</v>
      </c>
      <c r="CU217" s="155">
        <v>0.8</v>
      </c>
    </row>
    <row r="218" spans="7:99" x14ac:dyDescent="0.3">
      <c r="G218" s="157"/>
      <c r="H218" s="157"/>
      <c r="L218" s="180">
        <f>$E$6 + 1/(K194+1)*M194</f>
        <v>9.7992952529946283E-3</v>
      </c>
      <c r="O218" s="180">
        <f>$AA$6 + 1/(N214+1)*P214</f>
        <v>6.0909687543919946E-3</v>
      </c>
      <c r="R218" s="180">
        <f>$AB$6 + 1/(Q195+1)*S195</f>
        <v>9.5349072437773599E-3</v>
      </c>
      <c r="U218" s="180">
        <f>$AC$6 + 1/(T196+1)*V196</f>
        <v>9.416034473988805E-3</v>
      </c>
      <c r="X218" s="180">
        <f>$AD$6 + 1/(W199+1)*Y199</f>
        <v>7.4417556576257416E-3</v>
      </c>
      <c r="AA218" s="180">
        <f>$AF$6 + 1/(Z194+1)*AB194</f>
        <v>7.5973927965331568E-3</v>
      </c>
      <c r="CS218" s="155">
        <v>0</v>
      </c>
      <c r="CT218" s="155">
        <v>0</v>
      </c>
      <c r="CU218" s="155">
        <v>0</v>
      </c>
    </row>
    <row r="219" spans="7:99" x14ac:dyDescent="0.3">
      <c r="G219" s="157"/>
      <c r="H219" s="157"/>
      <c r="M219" s="178"/>
      <c r="CS219" s="155">
        <v>0.8</v>
      </c>
      <c r="CT219" s="155">
        <v>0.8</v>
      </c>
      <c r="CU219" s="155">
        <v>0.8</v>
      </c>
    </row>
    <row r="220" spans="7:99" x14ac:dyDescent="0.3">
      <c r="G220" s="157"/>
      <c r="H220" s="157"/>
      <c r="M220" s="178"/>
      <c r="O220" s="178">
        <f>1/O218</f>
        <v>164.17749627740798</v>
      </c>
      <c r="R220" s="178">
        <f>1/R218</f>
        <v>104.87779004380108</v>
      </c>
      <c r="U220" s="178">
        <f>1/U218</f>
        <v>106.2018201783815</v>
      </c>
      <c r="X220" s="178">
        <f>1/X218</f>
        <v>134.37689249784444</v>
      </c>
      <c r="AA220" s="178">
        <f>1/AA218</f>
        <v>131.62410142283548</v>
      </c>
      <c r="CS220" s="155">
        <v>0.8</v>
      </c>
      <c r="CT220" s="155">
        <v>0.8</v>
      </c>
      <c r="CU220" s="155">
        <v>0.8</v>
      </c>
    </row>
    <row r="221" spans="7:99" x14ac:dyDescent="0.3">
      <c r="G221" s="157"/>
      <c r="H221" s="157"/>
      <c r="M221" s="178"/>
      <c r="CS221" s="155">
        <v>0.8</v>
      </c>
      <c r="CT221" s="155">
        <v>0.8</v>
      </c>
      <c r="CU221" s="155">
        <v>0.8</v>
      </c>
    </row>
    <row r="222" spans="7:99" x14ac:dyDescent="0.3">
      <c r="G222" s="157"/>
      <c r="H222" s="157"/>
      <c r="M222" s="178"/>
      <c r="O222" s="155" t="s">
        <v>140</v>
      </c>
      <c r="AA222" s="178">
        <f>O220/AA220</f>
        <v>1.2473209275708286</v>
      </c>
      <c r="CS222" s="155">
        <v>0.8</v>
      </c>
      <c r="CT222" s="155">
        <v>0.8</v>
      </c>
      <c r="CU222" s="155">
        <v>0.8</v>
      </c>
    </row>
    <row r="223" spans="7:99" x14ac:dyDescent="0.3">
      <c r="G223" s="157"/>
      <c r="H223" s="157"/>
      <c r="CS223" s="155">
        <v>0.8</v>
      </c>
      <c r="CT223" s="155">
        <v>0.8</v>
      </c>
      <c r="CU223" s="155">
        <v>0.8</v>
      </c>
    </row>
    <row r="224" spans="7:99" x14ac:dyDescent="0.3">
      <c r="G224" s="157"/>
      <c r="H224" s="157"/>
      <c r="M224" s="178"/>
      <c r="CS224" s="155">
        <v>0.8</v>
      </c>
      <c r="CT224" s="155">
        <v>0.8</v>
      </c>
      <c r="CU224" s="155">
        <v>0.8</v>
      </c>
    </row>
    <row r="225" spans="7:99" x14ac:dyDescent="0.3">
      <c r="G225" s="157"/>
      <c r="H225" s="157"/>
      <c r="M225" s="178"/>
      <c r="CS225" s="155">
        <v>0.8</v>
      </c>
      <c r="CT225" s="155">
        <v>0.8</v>
      </c>
      <c r="CU225" s="155">
        <v>0.8</v>
      </c>
    </row>
    <row r="226" spans="7:99" x14ac:dyDescent="0.3">
      <c r="G226" s="157"/>
      <c r="H226" s="157"/>
      <c r="M226" s="178"/>
      <c r="CS226" s="155">
        <v>0.8</v>
      </c>
      <c r="CT226" s="155">
        <v>0.8</v>
      </c>
      <c r="CU226" s="155">
        <v>0.8</v>
      </c>
    </row>
    <row r="227" spans="7:99" x14ac:dyDescent="0.3">
      <c r="G227" s="157"/>
      <c r="H227" s="157"/>
      <c r="M227" s="178"/>
      <c r="CS227" s="155">
        <v>0</v>
      </c>
      <c r="CT227" s="155">
        <v>0</v>
      </c>
      <c r="CU227" s="155">
        <v>0</v>
      </c>
    </row>
    <row r="228" spans="7:99" x14ac:dyDescent="0.3">
      <c r="G228" s="157"/>
      <c r="H228" s="157"/>
      <c r="CS228" s="155">
        <v>0.8</v>
      </c>
      <c r="CT228" s="155">
        <v>0.8</v>
      </c>
      <c r="CU228" s="155">
        <v>0.8</v>
      </c>
    </row>
    <row r="229" spans="7:99" x14ac:dyDescent="0.3">
      <c r="G229" s="157"/>
      <c r="H229" s="157"/>
      <c r="CS229" s="155">
        <v>0.8</v>
      </c>
      <c r="CT229" s="155">
        <v>0.8</v>
      </c>
      <c r="CU229" s="155">
        <v>0.8</v>
      </c>
    </row>
    <row r="230" spans="7:99" x14ac:dyDescent="0.3">
      <c r="G230" s="157"/>
      <c r="H230" s="157"/>
      <c r="CS230" s="155">
        <v>0.8</v>
      </c>
      <c r="CT230" s="155">
        <v>0.8</v>
      </c>
      <c r="CU230" s="155">
        <v>0.8</v>
      </c>
    </row>
    <row r="231" spans="7:99" x14ac:dyDescent="0.3">
      <c r="G231" s="157"/>
      <c r="H231" s="157"/>
      <c r="CS231" s="155">
        <v>0.8</v>
      </c>
      <c r="CT231" s="155">
        <v>0.8</v>
      </c>
      <c r="CU231" s="155">
        <v>0.8</v>
      </c>
    </row>
    <row r="232" spans="7:99" x14ac:dyDescent="0.3">
      <c r="G232" s="157"/>
      <c r="H232" s="157"/>
      <c r="CS232" s="155">
        <v>0.8</v>
      </c>
      <c r="CT232" s="155">
        <v>0.8</v>
      </c>
      <c r="CU232" s="155">
        <v>0.8</v>
      </c>
    </row>
    <row r="233" spans="7:99" x14ac:dyDescent="0.3">
      <c r="G233" s="157"/>
      <c r="H233" s="157"/>
      <c r="CS233" s="155">
        <v>0.8</v>
      </c>
      <c r="CT233" s="155">
        <v>0.8</v>
      </c>
      <c r="CU233" s="155">
        <v>0.8</v>
      </c>
    </row>
    <row r="234" spans="7:99" x14ac:dyDescent="0.3">
      <c r="G234" s="157"/>
      <c r="H234" s="157"/>
      <c r="CS234" s="155">
        <v>0.8</v>
      </c>
      <c r="CT234" s="155">
        <v>0.8</v>
      </c>
      <c r="CU234" s="155">
        <v>0.8</v>
      </c>
    </row>
    <row r="235" spans="7:99" x14ac:dyDescent="0.3">
      <c r="G235" s="157"/>
      <c r="H235" s="157"/>
      <c r="CS235" s="155">
        <v>0.8</v>
      </c>
      <c r="CT235" s="155">
        <v>0.8</v>
      </c>
      <c r="CU235" s="155">
        <v>0.8</v>
      </c>
    </row>
    <row r="236" spans="7:99" x14ac:dyDescent="0.3">
      <c r="G236" s="157"/>
      <c r="H236" s="157"/>
      <c r="CS236" s="155">
        <v>0</v>
      </c>
      <c r="CT236" s="155">
        <v>0</v>
      </c>
      <c r="CU236" s="155">
        <v>0</v>
      </c>
    </row>
    <row r="237" spans="7:99" x14ac:dyDescent="0.3">
      <c r="G237" s="157"/>
      <c r="H237" s="157"/>
      <c r="CS237" s="155">
        <v>0.8</v>
      </c>
      <c r="CT237" s="155">
        <v>0.8</v>
      </c>
      <c r="CU237" s="155">
        <v>0.8</v>
      </c>
    </row>
    <row r="238" spans="7:99" x14ac:dyDescent="0.3">
      <c r="G238" s="157"/>
      <c r="H238" s="157"/>
      <c r="CS238" s="155">
        <v>0.8</v>
      </c>
      <c r="CT238" s="155">
        <v>0.8</v>
      </c>
      <c r="CU238" s="155">
        <v>0.8</v>
      </c>
    </row>
    <row r="239" spans="7:99" x14ac:dyDescent="0.3">
      <c r="G239" s="157"/>
      <c r="H239" s="157"/>
      <c r="CS239" s="155">
        <v>0.8</v>
      </c>
      <c r="CT239" s="155">
        <v>0.8</v>
      </c>
      <c r="CU239" s="155">
        <v>0.8</v>
      </c>
    </row>
    <row r="240" spans="7:99" x14ac:dyDescent="0.3">
      <c r="G240" s="157"/>
      <c r="H240" s="157"/>
      <c r="CS240" s="155">
        <v>0.8</v>
      </c>
      <c r="CT240" s="155">
        <v>0.8</v>
      </c>
      <c r="CU240" s="155">
        <v>0.8</v>
      </c>
    </row>
    <row r="241" spans="7:99" x14ac:dyDescent="0.3">
      <c r="G241" s="157"/>
      <c r="H241" s="157"/>
      <c r="CS241" s="155">
        <v>0.8</v>
      </c>
      <c r="CT241" s="155">
        <v>0.8</v>
      </c>
      <c r="CU241" s="155">
        <v>0.8</v>
      </c>
    </row>
    <row r="242" spans="7:99" x14ac:dyDescent="0.3">
      <c r="G242" s="157"/>
      <c r="H242" s="157"/>
      <c r="CS242" s="155">
        <v>0.8</v>
      </c>
      <c r="CT242" s="155">
        <v>0.8</v>
      </c>
      <c r="CU242" s="155">
        <v>0.8</v>
      </c>
    </row>
    <row r="243" spans="7:99" x14ac:dyDescent="0.3">
      <c r="G243" s="157"/>
      <c r="H243" s="157"/>
      <c r="CS243" s="155">
        <v>0.8</v>
      </c>
      <c r="CT243" s="155">
        <v>0.8</v>
      </c>
      <c r="CU243" s="155">
        <v>0.8</v>
      </c>
    </row>
    <row r="244" spans="7:99" x14ac:dyDescent="0.3">
      <c r="G244" s="157"/>
      <c r="H244" s="157"/>
      <c r="CS244" s="155">
        <v>0.8</v>
      </c>
      <c r="CT244" s="155">
        <v>0.8</v>
      </c>
      <c r="CU244" s="155">
        <v>0.8</v>
      </c>
    </row>
    <row r="245" spans="7:99" x14ac:dyDescent="0.3">
      <c r="G245" s="157"/>
      <c r="H245" s="157"/>
      <c r="CS245" s="155">
        <v>0</v>
      </c>
      <c r="CT245" s="155">
        <v>0</v>
      </c>
      <c r="CU245" s="155">
        <v>0</v>
      </c>
    </row>
    <row r="246" spans="7:99" x14ac:dyDescent="0.3">
      <c r="G246" s="157"/>
      <c r="H246" s="157"/>
      <c r="CS246" s="155">
        <v>0.8</v>
      </c>
      <c r="CT246" s="155">
        <v>0.8</v>
      </c>
      <c r="CU246" s="155">
        <v>0.8</v>
      </c>
    </row>
    <row r="247" spans="7:99" x14ac:dyDescent="0.3">
      <c r="G247" s="157"/>
      <c r="H247" s="157"/>
      <c r="CS247" s="155">
        <v>0.8</v>
      </c>
      <c r="CT247" s="155">
        <v>0.8</v>
      </c>
      <c r="CU247" s="155">
        <v>0.8</v>
      </c>
    </row>
    <row r="248" spans="7:99" x14ac:dyDescent="0.3">
      <c r="G248" s="157"/>
      <c r="H248" s="157"/>
      <c r="CS248" s="155">
        <v>0.8</v>
      </c>
      <c r="CT248" s="155">
        <v>0.8</v>
      </c>
      <c r="CU248" s="155">
        <v>0.8</v>
      </c>
    </row>
    <row r="249" spans="7:99" x14ac:dyDescent="0.3">
      <c r="G249" s="157"/>
      <c r="H249" s="157"/>
      <c r="CS249" s="155">
        <v>0.8</v>
      </c>
      <c r="CT249" s="155">
        <v>0.8</v>
      </c>
      <c r="CU249" s="155">
        <v>0.8</v>
      </c>
    </row>
    <row r="250" spans="7:99" x14ac:dyDescent="0.3">
      <c r="G250" s="157"/>
      <c r="H250" s="157"/>
      <c r="CS250" s="155">
        <v>0.8</v>
      </c>
      <c r="CT250" s="155">
        <v>0.8</v>
      </c>
      <c r="CU250" s="155">
        <v>0.8</v>
      </c>
    </row>
    <row r="251" spans="7:99" x14ac:dyDescent="0.3">
      <c r="G251" s="157"/>
      <c r="H251" s="157"/>
      <c r="CS251" s="155">
        <v>0.8</v>
      </c>
      <c r="CT251" s="155">
        <v>0.8</v>
      </c>
      <c r="CU251" s="155">
        <v>0.8</v>
      </c>
    </row>
    <row r="252" spans="7:99" x14ac:dyDescent="0.3">
      <c r="G252" s="157"/>
      <c r="H252" s="157"/>
      <c r="CS252" s="155">
        <v>0.8</v>
      </c>
      <c r="CT252" s="155">
        <v>0.8</v>
      </c>
      <c r="CU252" s="155">
        <v>0.8</v>
      </c>
    </row>
    <row r="253" spans="7:99" x14ac:dyDescent="0.3">
      <c r="G253" s="157"/>
      <c r="H253" s="157"/>
      <c r="CS253" s="155">
        <v>0.8</v>
      </c>
      <c r="CT253" s="155">
        <v>0.8</v>
      </c>
      <c r="CU253" s="155">
        <v>0.8</v>
      </c>
    </row>
    <row r="254" spans="7:99" x14ac:dyDescent="0.3">
      <c r="G254" s="157"/>
      <c r="H254" s="157"/>
      <c r="CS254" s="155">
        <v>0</v>
      </c>
      <c r="CT254" s="155">
        <v>0</v>
      </c>
      <c r="CU254" s="155">
        <v>0</v>
      </c>
    </row>
    <row r="255" spans="7:99" x14ac:dyDescent="0.3">
      <c r="G255" s="157"/>
      <c r="H255" s="157"/>
      <c r="CS255" s="155">
        <v>0.8</v>
      </c>
      <c r="CT255" s="155">
        <v>0.8</v>
      </c>
      <c r="CU255" s="155">
        <v>0.8</v>
      </c>
    </row>
    <row r="256" spans="7:99" x14ac:dyDescent="0.3">
      <c r="G256" s="157"/>
      <c r="H256" s="157"/>
      <c r="CS256" s="155">
        <v>0.8</v>
      </c>
      <c r="CT256" s="155">
        <v>0.8</v>
      </c>
      <c r="CU256" s="155">
        <v>0.8</v>
      </c>
    </row>
    <row r="257" spans="7:99" x14ac:dyDescent="0.3">
      <c r="G257" s="157"/>
      <c r="H257" s="157"/>
      <c r="CS257" s="155">
        <v>0.8</v>
      </c>
      <c r="CT257" s="155">
        <v>0.8</v>
      </c>
      <c r="CU257" s="155">
        <v>0.8</v>
      </c>
    </row>
    <row r="258" spans="7:99" x14ac:dyDescent="0.3">
      <c r="G258" s="157"/>
      <c r="H258" s="157"/>
      <c r="CS258" s="155">
        <v>0.8</v>
      </c>
      <c r="CT258" s="155">
        <v>0.8</v>
      </c>
      <c r="CU258" s="155">
        <v>0.8</v>
      </c>
    </row>
    <row r="259" spans="7:99" x14ac:dyDescent="0.3">
      <c r="G259" s="157"/>
      <c r="H259" s="157"/>
      <c r="CS259" s="155">
        <v>0.8</v>
      </c>
      <c r="CT259" s="155">
        <v>0.8</v>
      </c>
      <c r="CU259" s="155">
        <v>0.8</v>
      </c>
    </row>
    <row r="260" spans="7:99" x14ac:dyDescent="0.3">
      <c r="G260" s="157"/>
      <c r="H260" s="157"/>
      <c r="CS260" s="155">
        <v>0.8</v>
      </c>
      <c r="CT260" s="155">
        <v>0.8</v>
      </c>
      <c r="CU260" s="155">
        <v>0.8</v>
      </c>
    </row>
    <row r="261" spans="7:99" x14ac:dyDescent="0.3">
      <c r="G261" s="157"/>
      <c r="H261" s="157"/>
      <c r="CS261" s="155">
        <v>0.8</v>
      </c>
      <c r="CT261" s="155">
        <v>0.8</v>
      </c>
      <c r="CU261" s="155">
        <v>0.8</v>
      </c>
    </row>
    <row r="262" spans="7:99" x14ac:dyDescent="0.3">
      <c r="G262" s="157"/>
      <c r="H262" s="157"/>
      <c r="CS262" s="155">
        <v>0.8</v>
      </c>
      <c r="CT262" s="155">
        <v>0.8</v>
      </c>
      <c r="CU262" s="155">
        <v>0.8</v>
      </c>
    </row>
    <row r="263" spans="7:99" x14ac:dyDescent="0.3">
      <c r="G263" s="157"/>
      <c r="H263" s="157"/>
      <c r="CS263" s="155">
        <v>0</v>
      </c>
      <c r="CT263" s="155">
        <v>0</v>
      </c>
      <c r="CU263" s="155">
        <v>0</v>
      </c>
    </row>
    <row r="264" spans="7:99" x14ac:dyDescent="0.3">
      <c r="G264" s="157"/>
      <c r="H264" s="157"/>
      <c r="CS264" s="155">
        <v>0.8</v>
      </c>
      <c r="CT264" s="155">
        <v>0.8</v>
      </c>
      <c r="CU264" s="155">
        <v>0.8</v>
      </c>
    </row>
    <row r="265" spans="7:99" x14ac:dyDescent="0.3">
      <c r="G265" s="157"/>
      <c r="H265" s="157"/>
      <c r="CS265" s="155">
        <v>0.8</v>
      </c>
      <c r="CT265" s="155">
        <v>0.8</v>
      </c>
      <c r="CU265" s="155">
        <v>0.8</v>
      </c>
    </row>
    <row r="266" spans="7:99" x14ac:dyDescent="0.3">
      <c r="G266" s="157"/>
      <c r="H266" s="157"/>
      <c r="CS266" s="155">
        <v>0.8</v>
      </c>
      <c r="CT266" s="155">
        <v>0.8</v>
      </c>
      <c r="CU266" s="155">
        <v>0.8</v>
      </c>
    </row>
    <row r="267" spans="7:99" x14ac:dyDescent="0.3">
      <c r="G267" s="157"/>
      <c r="H267" s="157"/>
      <c r="CS267" s="155">
        <v>0.8</v>
      </c>
      <c r="CT267" s="155">
        <v>0.8</v>
      </c>
      <c r="CU267" s="155">
        <v>0.8</v>
      </c>
    </row>
    <row r="268" spans="7:99" x14ac:dyDescent="0.3">
      <c r="G268" s="157"/>
      <c r="H268" s="157"/>
      <c r="CS268" s="155">
        <v>0.8</v>
      </c>
      <c r="CT268" s="155">
        <v>0.8</v>
      </c>
      <c r="CU268" s="155">
        <v>0.8</v>
      </c>
    </row>
    <row r="269" spans="7:99" x14ac:dyDescent="0.3">
      <c r="G269" s="157"/>
      <c r="H269" s="157"/>
      <c r="CS269" s="155">
        <v>0.8</v>
      </c>
      <c r="CT269" s="155">
        <v>0.8</v>
      </c>
      <c r="CU269" s="155">
        <v>0.8</v>
      </c>
    </row>
    <row r="270" spans="7:99" x14ac:dyDescent="0.3">
      <c r="G270" s="157"/>
      <c r="H270" s="157"/>
      <c r="CS270" s="155">
        <v>0.8</v>
      </c>
      <c r="CT270" s="155">
        <v>0.8</v>
      </c>
      <c r="CU270" s="155">
        <v>0.8</v>
      </c>
    </row>
    <row r="271" spans="7:99" x14ac:dyDescent="0.3">
      <c r="G271" s="157"/>
      <c r="H271" s="157"/>
      <c r="CS271" s="155">
        <v>0.8</v>
      </c>
      <c r="CT271" s="155">
        <v>0.8</v>
      </c>
      <c r="CU271" s="155">
        <v>0.8</v>
      </c>
    </row>
    <row r="272" spans="7:99" x14ac:dyDescent="0.3">
      <c r="G272" s="157"/>
      <c r="H272" s="157"/>
      <c r="CS272" s="155">
        <v>0</v>
      </c>
      <c r="CT272" s="155">
        <v>0</v>
      </c>
      <c r="CU272" s="155">
        <v>0</v>
      </c>
    </row>
    <row r="273" spans="7:99" x14ac:dyDescent="0.3">
      <c r="G273" s="157"/>
      <c r="H273" s="157"/>
      <c r="CS273" s="155">
        <v>0.8</v>
      </c>
      <c r="CT273" s="155">
        <v>0.8</v>
      </c>
      <c r="CU273" s="155">
        <v>0.8</v>
      </c>
    </row>
    <row r="274" spans="7:99" x14ac:dyDescent="0.3">
      <c r="G274" s="157"/>
      <c r="H274" s="157"/>
      <c r="CS274" s="155">
        <v>0.8</v>
      </c>
      <c r="CT274" s="155">
        <v>0.8</v>
      </c>
      <c r="CU274" s="155">
        <v>0.8</v>
      </c>
    </row>
    <row r="275" spans="7:99" x14ac:dyDescent="0.3">
      <c r="G275" s="157"/>
      <c r="H275" s="157"/>
      <c r="CS275" s="155">
        <v>0.8</v>
      </c>
      <c r="CT275" s="155">
        <v>0.8</v>
      </c>
      <c r="CU275" s="155">
        <v>0.8</v>
      </c>
    </row>
    <row r="276" spans="7:99" x14ac:dyDescent="0.3">
      <c r="G276" s="157"/>
      <c r="H276" s="157"/>
      <c r="CS276" s="155">
        <v>0.8</v>
      </c>
      <c r="CT276" s="155">
        <v>0.8</v>
      </c>
      <c r="CU276" s="155">
        <v>0.8</v>
      </c>
    </row>
    <row r="277" spans="7:99" x14ac:dyDescent="0.3">
      <c r="G277" s="157"/>
      <c r="H277" s="157"/>
      <c r="CS277" s="155">
        <v>0.8</v>
      </c>
      <c r="CT277" s="155">
        <v>0.8</v>
      </c>
      <c r="CU277" s="155">
        <v>0.8</v>
      </c>
    </row>
    <row r="278" spans="7:99" x14ac:dyDescent="0.3">
      <c r="G278" s="157"/>
      <c r="H278" s="157"/>
      <c r="CS278" s="155">
        <v>0.8</v>
      </c>
      <c r="CT278" s="155">
        <v>0.8</v>
      </c>
      <c r="CU278" s="155">
        <v>0.8</v>
      </c>
    </row>
    <row r="279" spans="7:99" x14ac:dyDescent="0.3">
      <c r="G279" s="157"/>
      <c r="H279" s="157"/>
      <c r="CS279" s="155">
        <v>0.8</v>
      </c>
      <c r="CT279" s="155">
        <v>0.8</v>
      </c>
      <c r="CU279" s="155">
        <v>0.8</v>
      </c>
    </row>
    <row r="280" spans="7:99" x14ac:dyDescent="0.3">
      <c r="G280" s="157"/>
      <c r="H280" s="157"/>
      <c r="CS280" s="155">
        <v>0.8</v>
      </c>
      <c r="CT280" s="155">
        <v>0.8</v>
      </c>
      <c r="CU280" s="155">
        <v>0.8</v>
      </c>
    </row>
    <row r="281" spans="7:99" x14ac:dyDescent="0.3">
      <c r="G281" s="157"/>
      <c r="H281" s="157"/>
      <c r="CS281" s="155">
        <v>0</v>
      </c>
      <c r="CT281" s="155">
        <v>0</v>
      </c>
      <c r="CU281" s="155">
        <v>0</v>
      </c>
    </row>
    <row r="282" spans="7:99" x14ac:dyDescent="0.3">
      <c r="G282" s="157"/>
      <c r="H282" s="157"/>
      <c r="CS282" s="155">
        <v>0.8</v>
      </c>
      <c r="CT282" s="155">
        <v>0.8</v>
      </c>
      <c r="CU282" s="155">
        <v>0.8</v>
      </c>
    </row>
    <row r="283" spans="7:99" x14ac:dyDescent="0.3">
      <c r="G283" s="157"/>
      <c r="H283" s="157"/>
      <c r="CS283" s="155">
        <v>0.8</v>
      </c>
      <c r="CT283" s="155">
        <v>0.8</v>
      </c>
      <c r="CU283" s="155">
        <v>0.8</v>
      </c>
    </row>
    <row r="284" spans="7:99" x14ac:dyDescent="0.3">
      <c r="G284" s="157"/>
      <c r="H284" s="157"/>
      <c r="CS284" s="155">
        <v>0.8</v>
      </c>
      <c r="CT284" s="155">
        <v>0.8</v>
      </c>
      <c r="CU284" s="155">
        <v>0.8</v>
      </c>
    </row>
    <row r="285" spans="7:99" x14ac:dyDescent="0.3">
      <c r="G285" s="157"/>
      <c r="H285" s="157"/>
      <c r="CS285" s="155">
        <v>0.8</v>
      </c>
      <c r="CT285" s="155">
        <v>0.8</v>
      </c>
      <c r="CU285" s="155">
        <v>0.8</v>
      </c>
    </row>
    <row r="286" spans="7:99" x14ac:dyDescent="0.3">
      <c r="G286" s="157"/>
      <c r="H286" s="157"/>
      <c r="CS286" s="155">
        <v>0.8</v>
      </c>
      <c r="CT286" s="155">
        <v>0.8</v>
      </c>
      <c r="CU286" s="155">
        <v>0.8</v>
      </c>
    </row>
    <row r="287" spans="7:99" x14ac:dyDescent="0.3">
      <c r="G287" s="157"/>
      <c r="H287" s="157"/>
      <c r="CS287" s="155">
        <v>0.8</v>
      </c>
      <c r="CT287" s="155">
        <v>0.8</v>
      </c>
      <c r="CU287" s="155">
        <v>0.8</v>
      </c>
    </row>
    <row r="288" spans="7:99" x14ac:dyDescent="0.3">
      <c r="G288" s="157"/>
      <c r="H288" s="157"/>
      <c r="CS288" s="155">
        <v>0.8</v>
      </c>
      <c r="CT288" s="155">
        <v>0.8</v>
      </c>
      <c r="CU288" s="155">
        <v>0.8</v>
      </c>
    </row>
    <row r="289" spans="7:99" x14ac:dyDescent="0.3">
      <c r="G289" s="157"/>
      <c r="H289" s="157"/>
      <c r="CS289" s="155">
        <v>0.8</v>
      </c>
      <c r="CT289" s="155">
        <v>0.8</v>
      </c>
      <c r="CU289" s="155">
        <v>0.8</v>
      </c>
    </row>
    <row r="290" spans="7:99" x14ac:dyDescent="0.3">
      <c r="G290" s="157"/>
      <c r="H290" s="157"/>
      <c r="CS290" s="155">
        <v>0</v>
      </c>
      <c r="CT290" s="155">
        <v>0</v>
      </c>
      <c r="CU290" s="155">
        <v>0</v>
      </c>
    </row>
    <row r="291" spans="7:99" x14ac:dyDescent="0.3">
      <c r="G291" s="157"/>
      <c r="H291" s="157"/>
      <c r="CS291" s="155">
        <v>0.8</v>
      </c>
      <c r="CT291" s="155">
        <v>0.8</v>
      </c>
      <c r="CU291" s="155">
        <v>0.8</v>
      </c>
    </row>
    <row r="292" spans="7:99" x14ac:dyDescent="0.3">
      <c r="G292" s="157"/>
      <c r="H292" s="157"/>
      <c r="CS292" s="155">
        <v>0.8</v>
      </c>
      <c r="CT292" s="155">
        <v>0.8</v>
      </c>
      <c r="CU292" s="155">
        <v>0.8</v>
      </c>
    </row>
    <row r="293" spans="7:99" x14ac:dyDescent="0.3">
      <c r="G293" s="157"/>
      <c r="H293" s="157"/>
      <c r="CS293" s="155">
        <v>0.8</v>
      </c>
      <c r="CT293" s="155">
        <v>0.8</v>
      </c>
      <c r="CU293" s="155">
        <v>0.8</v>
      </c>
    </row>
    <row r="294" spans="7:99" x14ac:dyDescent="0.3">
      <c r="G294" s="157"/>
      <c r="H294" s="157"/>
      <c r="CS294" s="155">
        <v>0.8</v>
      </c>
      <c r="CT294" s="155">
        <v>0.8</v>
      </c>
      <c r="CU294" s="155">
        <v>0.8</v>
      </c>
    </row>
    <row r="295" spans="7:99" x14ac:dyDescent="0.3">
      <c r="CS295" s="155">
        <v>0.8</v>
      </c>
      <c r="CT295" s="155">
        <v>0.8</v>
      </c>
      <c r="CU295" s="155">
        <v>0.8</v>
      </c>
    </row>
    <row r="296" spans="7:99" x14ac:dyDescent="0.3">
      <c r="CS296" s="155">
        <v>0.8</v>
      </c>
      <c r="CT296" s="155">
        <v>0.8</v>
      </c>
      <c r="CU296" s="155">
        <v>0.8</v>
      </c>
    </row>
    <row r="297" spans="7:99" x14ac:dyDescent="0.3">
      <c r="CS297" s="155">
        <v>0.8</v>
      </c>
      <c r="CT297" s="155">
        <v>0.8</v>
      </c>
      <c r="CU297" s="155">
        <v>0.8</v>
      </c>
    </row>
    <row r="298" spans="7:99" x14ac:dyDescent="0.3">
      <c r="CS298" s="155">
        <v>0.8</v>
      </c>
      <c r="CT298" s="155">
        <v>0.8</v>
      </c>
      <c r="CU298" s="155">
        <v>0.8</v>
      </c>
    </row>
    <row r="299" spans="7:99" x14ac:dyDescent="0.3">
      <c r="CS299" s="155">
        <v>0</v>
      </c>
      <c r="CT299" s="155">
        <v>0</v>
      </c>
      <c r="CU299" s="155">
        <v>0</v>
      </c>
    </row>
    <row r="300" spans="7:99" x14ac:dyDescent="0.3">
      <c r="CS300" s="155">
        <v>0.8</v>
      </c>
      <c r="CT300" s="155">
        <v>0.8</v>
      </c>
      <c r="CU300" s="155">
        <v>0.8</v>
      </c>
    </row>
    <row r="301" spans="7:99" x14ac:dyDescent="0.3">
      <c r="CS301" s="155">
        <v>0.8</v>
      </c>
      <c r="CT301" s="155">
        <v>0.8</v>
      </c>
      <c r="CU301" s="155">
        <v>0.8</v>
      </c>
    </row>
    <row r="302" spans="7:99" x14ac:dyDescent="0.3">
      <c r="CS302" s="155">
        <v>0.8</v>
      </c>
      <c r="CT302" s="155">
        <v>0.8</v>
      </c>
      <c r="CU302" s="155">
        <v>0.8</v>
      </c>
    </row>
    <row r="303" spans="7:99" x14ac:dyDescent="0.3">
      <c r="CS303" s="155">
        <v>0.8</v>
      </c>
      <c r="CT303" s="155">
        <v>0.8</v>
      </c>
      <c r="CU303" s="155">
        <v>0.8</v>
      </c>
    </row>
    <row r="304" spans="7:99" x14ac:dyDescent="0.3">
      <c r="CS304" s="155">
        <v>0.8</v>
      </c>
      <c r="CT304" s="155">
        <v>0.8</v>
      </c>
      <c r="CU304" s="155">
        <v>0.8</v>
      </c>
    </row>
    <row r="305" spans="97:99" x14ac:dyDescent="0.3">
      <c r="CS305" s="155">
        <v>0.8</v>
      </c>
      <c r="CT305" s="155">
        <v>0.8</v>
      </c>
      <c r="CU305" s="155">
        <v>0.8</v>
      </c>
    </row>
    <row r="306" spans="97:99" x14ac:dyDescent="0.3">
      <c r="CS306" s="155">
        <v>0.8</v>
      </c>
      <c r="CT306" s="155">
        <v>0.8</v>
      </c>
      <c r="CU306" s="155">
        <v>0.8</v>
      </c>
    </row>
    <row r="307" spans="97:99" x14ac:dyDescent="0.3">
      <c r="CS307" s="155">
        <v>0.8</v>
      </c>
      <c r="CT307" s="155">
        <v>0.8</v>
      </c>
      <c r="CU307" s="155">
        <v>0.8</v>
      </c>
    </row>
    <row r="308" spans="97:99" x14ac:dyDescent="0.3">
      <c r="CS308" s="155">
        <v>0</v>
      </c>
      <c r="CT308" s="155">
        <v>0</v>
      </c>
      <c r="CU308" s="155">
        <v>0</v>
      </c>
    </row>
    <row r="309" spans="97:99" x14ac:dyDescent="0.3">
      <c r="CS309" s="155">
        <v>0.8</v>
      </c>
      <c r="CT309" s="155">
        <v>0.8</v>
      </c>
      <c r="CU309" s="155">
        <v>0.8</v>
      </c>
    </row>
    <row r="310" spans="97:99" x14ac:dyDescent="0.3">
      <c r="CS310" s="155">
        <v>0.8</v>
      </c>
      <c r="CT310" s="155">
        <v>0.8</v>
      </c>
      <c r="CU310" s="155">
        <v>0.8</v>
      </c>
    </row>
    <row r="311" spans="97:99" x14ac:dyDescent="0.3">
      <c r="CS311" s="155">
        <v>0.8</v>
      </c>
      <c r="CT311" s="155">
        <v>0.8</v>
      </c>
      <c r="CU311" s="155">
        <v>0.8</v>
      </c>
    </row>
    <row r="312" spans="97:99" x14ac:dyDescent="0.3">
      <c r="CS312" s="155">
        <v>0.8</v>
      </c>
      <c r="CT312" s="155">
        <v>0.8</v>
      </c>
      <c r="CU312" s="155">
        <v>0.8</v>
      </c>
    </row>
    <row r="313" spans="97:99" x14ac:dyDescent="0.3">
      <c r="CS313" s="155">
        <v>0.8</v>
      </c>
      <c r="CT313" s="155">
        <v>0.8</v>
      </c>
      <c r="CU313" s="155">
        <v>0.8</v>
      </c>
    </row>
    <row r="314" spans="97:99" x14ac:dyDescent="0.3">
      <c r="CS314" s="155">
        <v>0.8</v>
      </c>
      <c r="CT314" s="155">
        <v>0.8</v>
      </c>
      <c r="CU314" s="155">
        <v>0.8</v>
      </c>
    </row>
    <row r="315" spans="97:99" x14ac:dyDescent="0.3">
      <c r="CS315" s="155">
        <v>0.8</v>
      </c>
      <c r="CT315" s="155">
        <v>0.8</v>
      </c>
      <c r="CU315" s="155">
        <v>0.8</v>
      </c>
    </row>
    <row r="316" spans="97:99" x14ac:dyDescent="0.3">
      <c r="CS316" s="155">
        <v>0.8</v>
      </c>
      <c r="CT316" s="155">
        <v>0.8</v>
      </c>
      <c r="CU316" s="155">
        <v>0.8</v>
      </c>
    </row>
    <row r="317" spans="97:99" x14ac:dyDescent="0.3">
      <c r="CS317" s="155">
        <v>0</v>
      </c>
      <c r="CT317" s="155">
        <v>0</v>
      </c>
      <c r="CU317" s="155">
        <v>0</v>
      </c>
    </row>
    <row r="318" spans="97:99" x14ac:dyDescent="0.3">
      <c r="CS318" s="155">
        <v>0.8</v>
      </c>
      <c r="CT318" s="155">
        <v>0.8</v>
      </c>
      <c r="CU318" s="155">
        <v>0.8</v>
      </c>
    </row>
    <row r="319" spans="97:99" x14ac:dyDescent="0.3">
      <c r="CS319" s="155">
        <v>0.8</v>
      </c>
      <c r="CT319" s="155">
        <v>0.8</v>
      </c>
      <c r="CU319" s="155">
        <v>0.8</v>
      </c>
    </row>
    <row r="320" spans="97:99" x14ac:dyDescent="0.3">
      <c r="CS320" s="155">
        <v>0.8</v>
      </c>
      <c r="CT320" s="155">
        <v>0.8</v>
      </c>
      <c r="CU320" s="155">
        <v>0.8</v>
      </c>
    </row>
    <row r="321" spans="97:99" x14ac:dyDescent="0.3">
      <c r="CS321" s="155">
        <v>0.8</v>
      </c>
      <c r="CT321" s="155">
        <v>0.8</v>
      </c>
      <c r="CU321" s="155">
        <v>0.8</v>
      </c>
    </row>
    <row r="322" spans="97:99" x14ac:dyDescent="0.3">
      <c r="CS322" s="155">
        <v>0.8</v>
      </c>
      <c r="CT322" s="155">
        <v>0.8</v>
      </c>
      <c r="CU322" s="155">
        <v>0.8</v>
      </c>
    </row>
    <row r="323" spans="97:99" x14ac:dyDescent="0.3">
      <c r="CS323" s="155">
        <v>0.8</v>
      </c>
      <c r="CT323" s="155">
        <v>0.8</v>
      </c>
      <c r="CU323" s="155">
        <v>0.8</v>
      </c>
    </row>
    <row r="324" spans="97:99" x14ac:dyDescent="0.3">
      <c r="CS324" s="155">
        <v>0.8</v>
      </c>
      <c r="CT324" s="155">
        <v>0.8</v>
      </c>
      <c r="CU324" s="155">
        <v>0.8</v>
      </c>
    </row>
    <row r="325" spans="97:99" x14ac:dyDescent="0.3">
      <c r="CS325" s="155">
        <v>0.8</v>
      </c>
      <c r="CT325" s="155">
        <v>0.8</v>
      </c>
      <c r="CU325" s="155">
        <v>0.8</v>
      </c>
    </row>
    <row r="326" spans="97:99" x14ac:dyDescent="0.3">
      <c r="CS326" s="155">
        <v>0</v>
      </c>
      <c r="CT326" s="155">
        <v>0</v>
      </c>
      <c r="CU326" s="155">
        <v>0</v>
      </c>
    </row>
    <row r="327" spans="97:99" x14ac:dyDescent="0.3">
      <c r="CS327" s="155">
        <v>0.8</v>
      </c>
      <c r="CT327" s="155">
        <v>0.8</v>
      </c>
      <c r="CU327" s="155">
        <v>0.8</v>
      </c>
    </row>
    <row r="328" spans="97:99" x14ac:dyDescent="0.3">
      <c r="CS328" s="155">
        <v>0.8</v>
      </c>
      <c r="CT328" s="155">
        <v>0.8</v>
      </c>
      <c r="CU328" s="155">
        <v>0.8</v>
      </c>
    </row>
    <row r="329" spans="97:99" x14ac:dyDescent="0.3">
      <c r="CS329" s="155">
        <v>0.8</v>
      </c>
      <c r="CT329" s="155">
        <v>0.8</v>
      </c>
      <c r="CU329" s="155">
        <v>0.8</v>
      </c>
    </row>
    <row r="330" spans="97:99" x14ac:dyDescent="0.3">
      <c r="CS330" s="155">
        <v>0.8</v>
      </c>
      <c r="CT330" s="155">
        <v>0.8</v>
      </c>
      <c r="CU330" s="155">
        <v>0.8</v>
      </c>
    </row>
    <row r="331" spans="97:99" x14ac:dyDescent="0.3">
      <c r="CS331" s="155">
        <v>0.8</v>
      </c>
      <c r="CT331" s="155">
        <v>0.8</v>
      </c>
      <c r="CU331" s="155">
        <v>0.8</v>
      </c>
    </row>
    <row r="332" spans="97:99" x14ac:dyDescent="0.3">
      <c r="CS332" s="155">
        <v>0.8</v>
      </c>
      <c r="CT332" s="155">
        <v>0.8</v>
      </c>
      <c r="CU332" s="155">
        <v>0.8</v>
      </c>
    </row>
    <row r="333" spans="97:99" x14ac:dyDescent="0.3">
      <c r="CS333" s="155">
        <v>0.8</v>
      </c>
      <c r="CT333" s="155">
        <v>0.8</v>
      </c>
      <c r="CU333" s="155">
        <v>0.8</v>
      </c>
    </row>
    <row r="334" spans="97:99" x14ac:dyDescent="0.3">
      <c r="CS334" s="155">
        <v>0.8</v>
      </c>
      <c r="CT334" s="155">
        <v>0.8</v>
      </c>
      <c r="CU334" s="155">
        <v>0.8</v>
      </c>
    </row>
    <row r="335" spans="97:99" x14ac:dyDescent="0.3">
      <c r="CS335" s="155">
        <v>0</v>
      </c>
      <c r="CT335" s="155">
        <v>0</v>
      </c>
      <c r="CU335" s="155">
        <v>0</v>
      </c>
    </row>
    <row r="336" spans="97:99" x14ac:dyDescent="0.3">
      <c r="CS336" s="155">
        <v>0.8</v>
      </c>
      <c r="CT336" s="155">
        <v>0.8</v>
      </c>
      <c r="CU336" s="155">
        <v>0.8</v>
      </c>
    </row>
    <row r="337" spans="97:99" x14ac:dyDescent="0.3">
      <c r="CS337" s="155">
        <v>0.8</v>
      </c>
      <c r="CT337" s="155">
        <v>0.8</v>
      </c>
      <c r="CU337" s="155">
        <v>0.8</v>
      </c>
    </row>
    <row r="338" spans="97:99" x14ac:dyDescent="0.3">
      <c r="CS338" s="155">
        <v>0.8</v>
      </c>
      <c r="CT338" s="155">
        <v>0.8</v>
      </c>
      <c r="CU338" s="155">
        <v>0.8</v>
      </c>
    </row>
    <row r="339" spans="97:99" x14ac:dyDescent="0.3">
      <c r="CS339" s="155">
        <v>0.8</v>
      </c>
      <c r="CT339" s="155">
        <v>0.8</v>
      </c>
      <c r="CU339" s="155">
        <v>0.8</v>
      </c>
    </row>
    <row r="340" spans="97:99" x14ac:dyDescent="0.3">
      <c r="CS340" s="155">
        <v>0.8</v>
      </c>
      <c r="CT340" s="155">
        <v>0.8</v>
      </c>
      <c r="CU340" s="155">
        <v>0.8</v>
      </c>
    </row>
    <row r="341" spans="97:99" x14ac:dyDescent="0.3">
      <c r="CS341" s="155">
        <v>0.8</v>
      </c>
      <c r="CT341" s="155">
        <v>0.8</v>
      </c>
      <c r="CU341" s="155">
        <v>0.8</v>
      </c>
    </row>
    <row r="342" spans="97:99" x14ac:dyDescent="0.3">
      <c r="CS342" s="155">
        <v>0.8</v>
      </c>
      <c r="CT342" s="155">
        <v>0.8</v>
      </c>
      <c r="CU342" s="155">
        <v>0.8</v>
      </c>
    </row>
    <row r="343" spans="97:99" x14ac:dyDescent="0.3">
      <c r="CS343" s="155">
        <v>0.8</v>
      </c>
      <c r="CT343" s="155">
        <v>0.8</v>
      </c>
      <c r="CU343" s="155">
        <v>0.8</v>
      </c>
    </row>
    <row r="344" spans="97:99" x14ac:dyDescent="0.3">
      <c r="CS344" s="155">
        <v>0</v>
      </c>
      <c r="CT344" s="155">
        <v>0</v>
      </c>
      <c r="CU344" s="155">
        <v>0</v>
      </c>
    </row>
    <row r="345" spans="97:99" x14ac:dyDescent="0.3">
      <c r="CS345" s="155">
        <v>0.8</v>
      </c>
      <c r="CT345" s="155">
        <v>0.8</v>
      </c>
      <c r="CU345" s="155">
        <v>0.8</v>
      </c>
    </row>
    <row r="346" spans="97:99" x14ac:dyDescent="0.3">
      <c r="CS346" s="155">
        <v>0.8</v>
      </c>
      <c r="CT346" s="155">
        <v>0.8</v>
      </c>
      <c r="CU346" s="155">
        <v>0.8</v>
      </c>
    </row>
    <row r="347" spans="97:99" x14ac:dyDescent="0.3">
      <c r="CS347" s="155">
        <v>0.8</v>
      </c>
      <c r="CT347" s="155">
        <v>0.8</v>
      </c>
      <c r="CU347" s="155">
        <v>0.8</v>
      </c>
    </row>
    <row r="348" spans="97:99" x14ac:dyDescent="0.3">
      <c r="CS348" s="155">
        <v>0.8</v>
      </c>
      <c r="CT348" s="155">
        <v>0.8</v>
      </c>
      <c r="CU348" s="155">
        <v>0.8</v>
      </c>
    </row>
    <row r="349" spans="97:99" x14ac:dyDescent="0.3">
      <c r="CS349" s="155">
        <v>0.8</v>
      </c>
      <c r="CT349" s="155">
        <v>0.8</v>
      </c>
      <c r="CU349" s="155">
        <v>0.8</v>
      </c>
    </row>
    <row r="350" spans="97:99" x14ac:dyDescent="0.3">
      <c r="CS350" s="155">
        <v>0.8</v>
      </c>
      <c r="CT350" s="155">
        <v>0.8</v>
      </c>
      <c r="CU350" s="155">
        <v>0.8</v>
      </c>
    </row>
    <row r="351" spans="97:99" x14ac:dyDescent="0.3">
      <c r="CS351" s="155">
        <v>0.8</v>
      </c>
      <c r="CT351" s="155">
        <v>0.8</v>
      </c>
      <c r="CU351" s="155">
        <v>0.8</v>
      </c>
    </row>
    <row r="352" spans="97:99" x14ac:dyDescent="0.3">
      <c r="CS352" s="155">
        <v>0.8</v>
      </c>
      <c r="CT352" s="155">
        <v>0.8</v>
      </c>
      <c r="CU352" s="155">
        <v>0.8</v>
      </c>
    </row>
    <row r="353" spans="97:99" x14ac:dyDescent="0.3">
      <c r="CS353" s="155">
        <v>0</v>
      </c>
      <c r="CT353" s="155">
        <v>0</v>
      </c>
      <c r="CU353" s="155">
        <v>0</v>
      </c>
    </row>
    <row r="354" spans="97:99" x14ac:dyDescent="0.3">
      <c r="CS354" s="155">
        <v>0</v>
      </c>
      <c r="CT354" s="155">
        <v>0</v>
      </c>
      <c r="CU354" s="155">
        <v>0</v>
      </c>
    </row>
    <row r="355" spans="97:99" x14ac:dyDescent="0.3">
      <c r="CS355" s="155">
        <v>0</v>
      </c>
      <c r="CT355" s="155">
        <v>0</v>
      </c>
      <c r="CU355" s="155">
        <v>0</v>
      </c>
    </row>
    <row r="356" spans="97:99" x14ac:dyDescent="0.3">
      <c r="CS356" s="155">
        <v>0</v>
      </c>
      <c r="CT356" s="155">
        <v>0</v>
      </c>
      <c r="CU356" s="155">
        <v>0</v>
      </c>
    </row>
    <row r="357" spans="97:99" x14ac:dyDescent="0.3">
      <c r="CS357" s="155">
        <v>0</v>
      </c>
      <c r="CT357" s="155">
        <v>0</v>
      </c>
      <c r="CU357" s="155">
        <v>0</v>
      </c>
    </row>
    <row r="358" spans="97:99" x14ac:dyDescent="0.3">
      <c r="CS358" s="155">
        <v>0</v>
      </c>
      <c r="CT358" s="155">
        <v>0</v>
      </c>
      <c r="CU358" s="155">
        <v>0</v>
      </c>
    </row>
    <row r="359" spans="97:99" x14ac:dyDescent="0.3">
      <c r="CS359" s="155">
        <v>0</v>
      </c>
      <c r="CT359" s="155">
        <v>0</v>
      </c>
      <c r="CU359" s="155">
        <v>0</v>
      </c>
    </row>
    <row r="360" spans="97:99" x14ac:dyDescent="0.3">
      <c r="CS360" s="155">
        <v>0</v>
      </c>
      <c r="CT360" s="155">
        <v>0</v>
      </c>
      <c r="CU360" s="155">
        <v>0</v>
      </c>
    </row>
    <row r="361" spans="97:99" x14ac:dyDescent="0.3">
      <c r="CS361" s="155">
        <v>0</v>
      </c>
      <c r="CT361" s="155">
        <v>0</v>
      </c>
      <c r="CU361" s="155">
        <v>0</v>
      </c>
    </row>
    <row r="362" spans="97:99" x14ac:dyDescent="0.3">
      <c r="CS362" s="155">
        <v>0</v>
      </c>
      <c r="CT362" s="155">
        <v>0</v>
      </c>
      <c r="CU362" s="155">
        <v>0</v>
      </c>
    </row>
    <row r="363" spans="97:99" x14ac:dyDescent="0.3">
      <c r="CS363" s="155">
        <v>0</v>
      </c>
      <c r="CT363" s="155">
        <v>0</v>
      </c>
      <c r="CU363" s="155">
        <v>0</v>
      </c>
    </row>
    <row r="364" spans="97:99" x14ac:dyDescent="0.3">
      <c r="CS364" s="155">
        <v>0</v>
      </c>
      <c r="CT364" s="155">
        <v>0</v>
      </c>
      <c r="CU364" s="155">
        <v>0</v>
      </c>
    </row>
    <row r="365" spans="97:99" x14ac:dyDescent="0.3">
      <c r="CS365" s="155">
        <v>0.8</v>
      </c>
      <c r="CT365" s="155">
        <v>0.8</v>
      </c>
      <c r="CU365" s="155">
        <v>0.8</v>
      </c>
    </row>
    <row r="366" spans="97:99" x14ac:dyDescent="0.3">
      <c r="CS366" s="155">
        <v>0.8</v>
      </c>
      <c r="CT366" s="155">
        <v>0.8</v>
      </c>
      <c r="CU366" s="155">
        <v>0.8</v>
      </c>
    </row>
    <row r="367" spans="97:99" x14ac:dyDescent="0.3">
      <c r="CS367" s="155">
        <v>0</v>
      </c>
      <c r="CT367" s="155">
        <v>0</v>
      </c>
      <c r="CU367" s="155">
        <v>0</v>
      </c>
    </row>
    <row r="368" spans="97:99" x14ac:dyDescent="0.3">
      <c r="CS368" s="155">
        <v>0.8</v>
      </c>
      <c r="CT368" s="155">
        <v>0.8</v>
      </c>
      <c r="CU368" s="155">
        <v>0.8</v>
      </c>
    </row>
    <row r="369" spans="97:99" x14ac:dyDescent="0.3">
      <c r="CS369" s="155">
        <v>0.8</v>
      </c>
      <c r="CT369" s="155">
        <v>0.8</v>
      </c>
      <c r="CU369" s="155">
        <v>0.8</v>
      </c>
    </row>
    <row r="370" spans="97:99" x14ac:dyDescent="0.3">
      <c r="CS370" s="155">
        <v>0</v>
      </c>
      <c r="CT370" s="155">
        <v>0</v>
      </c>
      <c r="CU370" s="155">
        <v>0</v>
      </c>
    </row>
    <row r="371" spans="97:99" x14ac:dyDescent="0.3">
      <c r="CS371" s="155">
        <v>0.8</v>
      </c>
      <c r="CT371" s="155">
        <v>0.8</v>
      </c>
      <c r="CU371" s="155">
        <v>0.8</v>
      </c>
    </row>
    <row r="372" spans="97:99" x14ac:dyDescent="0.3">
      <c r="CS372" s="155">
        <v>0.8</v>
      </c>
      <c r="CT372" s="155">
        <v>0.8</v>
      </c>
      <c r="CU372" s="155">
        <v>0.8</v>
      </c>
    </row>
    <row r="373" spans="97:99" x14ac:dyDescent="0.3">
      <c r="CS373" s="155">
        <v>0</v>
      </c>
      <c r="CT373" s="155">
        <v>0</v>
      </c>
      <c r="CU373" s="155">
        <v>0</v>
      </c>
    </row>
    <row r="374" spans="97:99" x14ac:dyDescent="0.3">
      <c r="CS374" s="155">
        <v>0.8</v>
      </c>
      <c r="CT374" s="155">
        <v>0.8</v>
      </c>
      <c r="CU374" s="155">
        <v>0.8</v>
      </c>
    </row>
    <row r="375" spans="97:99" x14ac:dyDescent="0.3">
      <c r="CS375" s="155">
        <v>0.8</v>
      </c>
      <c r="CT375" s="155">
        <v>0.8</v>
      </c>
      <c r="CU375" s="155">
        <v>0.8</v>
      </c>
    </row>
    <row r="376" spans="97:99" x14ac:dyDescent="0.3">
      <c r="CS376" s="155">
        <v>0</v>
      </c>
      <c r="CT376" s="155">
        <v>0</v>
      </c>
      <c r="CU376" s="155">
        <v>0</v>
      </c>
    </row>
    <row r="377" spans="97:99" x14ac:dyDescent="0.3">
      <c r="CS377" s="155">
        <v>0.8</v>
      </c>
      <c r="CT377" s="155">
        <v>0.8</v>
      </c>
      <c r="CU377" s="155">
        <v>0.8</v>
      </c>
    </row>
    <row r="378" spans="97:99" x14ac:dyDescent="0.3">
      <c r="CS378" s="155">
        <v>0.8</v>
      </c>
      <c r="CT378" s="155">
        <v>0.8</v>
      </c>
      <c r="CU378" s="155">
        <v>0.8</v>
      </c>
    </row>
    <row r="379" spans="97:99" x14ac:dyDescent="0.3">
      <c r="CS379" s="155">
        <v>0</v>
      </c>
      <c r="CT379" s="155">
        <v>0</v>
      </c>
      <c r="CU379" s="155">
        <v>0</v>
      </c>
    </row>
    <row r="380" spans="97:99" x14ac:dyDescent="0.3">
      <c r="CS380" s="155">
        <v>0.8</v>
      </c>
      <c r="CT380" s="155">
        <v>0.8</v>
      </c>
      <c r="CU380" s="155">
        <v>0.8</v>
      </c>
    </row>
    <row r="381" spans="97:99" x14ac:dyDescent="0.3">
      <c r="CS381" s="155">
        <v>0.8</v>
      </c>
      <c r="CT381" s="155">
        <v>0.8</v>
      </c>
      <c r="CU381" s="155">
        <v>0.8</v>
      </c>
    </row>
    <row r="382" spans="97:99" x14ac:dyDescent="0.3">
      <c r="CS382" s="155">
        <v>0</v>
      </c>
      <c r="CT382" s="155">
        <v>0</v>
      </c>
      <c r="CU382" s="155">
        <v>0</v>
      </c>
    </row>
    <row r="383" spans="97:99" x14ac:dyDescent="0.3">
      <c r="CS383" s="155">
        <v>0.8</v>
      </c>
      <c r="CT383" s="155">
        <v>0.8</v>
      </c>
      <c r="CU383" s="155">
        <v>0.8</v>
      </c>
    </row>
    <row r="384" spans="97:99" x14ac:dyDescent="0.3">
      <c r="CS384" s="155">
        <v>0.8</v>
      </c>
      <c r="CT384" s="155">
        <v>0.8</v>
      </c>
      <c r="CU384" s="155">
        <v>0.8</v>
      </c>
    </row>
    <row r="385" spans="97:99" x14ac:dyDescent="0.3">
      <c r="CS385" s="155">
        <v>0.8</v>
      </c>
      <c r="CT385" s="155">
        <v>0.8</v>
      </c>
      <c r="CU385" s="155">
        <v>0.8</v>
      </c>
    </row>
    <row r="386" spans="97:99" x14ac:dyDescent="0.3">
      <c r="CS386" s="155">
        <v>0.8</v>
      </c>
      <c r="CT386" s="155">
        <v>0.8</v>
      </c>
      <c r="CU386" s="155">
        <v>0.8</v>
      </c>
    </row>
    <row r="387" spans="97:99" x14ac:dyDescent="0.3">
      <c r="CS387" s="155">
        <v>0.8</v>
      </c>
      <c r="CT387" s="155">
        <v>0.8</v>
      </c>
      <c r="CU387" s="155">
        <v>0.8</v>
      </c>
    </row>
    <row r="388" spans="97:99" x14ac:dyDescent="0.3">
      <c r="CS388" s="155">
        <v>0.8</v>
      </c>
      <c r="CT388" s="155">
        <v>0.8</v>
      </c>
      <c r="CU388" s="155">
        <v>0.8</v>
      </c>
    </row>
    <row r="389" spans="97:99" x14ac:dyDescent="0.3">
      <c r="CS389" s="155">
        <v>0.8</v>
      </c>
      <c r="CT389" s="155">
        <v>0.8</v>
      </c>
      <c r="CU389" s="155">
        <v>0.8</v>
      </c>
    </row>
    <row r="390" spans="97:99" x14ac:dyDescent="0.3">
      <c r="CS390" s="155">
        <v>0.8</v>
      </c>
      <c r="CT390" s="155">
        <v>0.8</v>
      </c>
      <c r="CU390" s="155">
        <v>0.8</v>
      </c>
    </row>
    <row r="391" spans="97:99" x14ac:dyDescent="0.3">
      <c r="CS391" s="155">
        <v>0.8</v>
      </c>
      <c r="CT391" s="155">
        <v>0.8</v>
      </c>
      <c r="CU391" s="155">
        <v>0.8</v>
      </c>
    </row>
    <row r="392" spans="97:99" x14ac:dyDescent="0.3">
      <c r="CS392" s="155">
        <v>0.8</v>
      </c>
      <c r="CT392" s="155">
        <v>0.8</v>
      </c>
      <c r="CU392" s="155">
        <v>0.8</v>
      </c>
    </row>
    <row r="393" spans="97:99" x14ac:dyDescent="0.3">
      <c r="CS393" s="155">
        <v>0.8</v>
      </c>
      <c r="CT393" s="155">
        <v>0.8</v>
      </c>
      <c r="CU393" s="155">
        <v>0.8</v>
      </c>
    </row>
    <row r="394" spans="97:99" x14ac:dyDescent="0.3">
      <c r="CS394" s="155">
        <v>0.8</v>
      </c>
      <c r="CT394" s="155">
        <v>0.8</v>
      </c>
      <c r="CU394" s="155">
        <v>0.8</v>
      </c>
    </row>
    <row r="395" spans="97:99" x14ac:dyDescent="0.3">
      <c r="CS395" s="155">
        <v>0.8</v>
      </c>
      <c r="CT395" s="155">
        <v>0.8</v>
      </c>
      <c r="CU395" s="155">
        <v>0.8</v>
      </c>
    </row>
    <row r="396" spans="97:99" x14ac:dyDescent="0.3">
      <c r="CS396" s="155">
        <v>0.8</v>
      </c>
      <c r="CT396" s="155">
        <v>0.8</v>
      </c>
      <c r="CU396" s="155">
        <v>0.8</v>
      </c>
    </row>
    <row r="397" spans="97:99" x14ac:dyDescent="0.3">
      <c r="CS397" s="155">
        <v>0.8</v>
      </c>
      <c r="CT397" s="155">
        <v>0.8</v>
      </c>
      <c r="CU397" s="155">
        <v>0.8</v>
      </c>
    </row>
    <row r="398" spans="97:99" x14ac:dyDescent="0.3">
      <c r="CS398" s="155">
        <v>0.8</v>
      </c>
      <c r="CT398" s="155">
        <v>0.8</v>
      </c>
      <c r="CU398" s="155">
        <v>0.8</v>
      </c>
    </row>
    <row r="399" spans="97:99" x14ac:dyDescent="0.3">
      <c r="CS399" s="155">
        <v>0.8</v>
      </c>
      <c r="CT399" s="155">
        <v>0.8</v>
      </c>
      <c r="CU399" s="155">
        <v>0.8</v>
      </c>
    </row>
    <row r="400" spans="97:99" x14ac:dyDescent="0.3">
      <c r="CS400" s="155">
        <v>0.8</v>
      </c>
      <c r="CT400" s="155">
        <v>0.8</v>
      </c>
      <c r="CU400" s="155">
        <v>0.8</v>
      </c>
    </row>
    <row r="401" spans="97:99" x14ac:dyDescent="0.3">
      <c r="CS401" s="155">
        <v>0.8</v>
      </c>
      <c r="CT401" s="155">
        <v>0.8</v>
      </c>
      <c r="CU401" s="155">
        <v>0.8</v>
      </c>
    </row>
    <row r="402" spans="97:99" x14ac:dyDescent="0.3">
      <c r="CS402" s="155">
        <v>0.8</v>
      </c>
      <c r="CT402" s="155">
        <v>0.8</v>
      </c>
      <c r="CU402" s="155">
        <v>0.8</v>
      </c>
    </row>
    <row r="403" spans="97:99" x14ac:dyDescent="0.3">
      <c r="CS403" s="155">
        <v>0.8</v>
      </c>
      <c r="CT403" s="155">
        <v>0.8</v>
      </c>
      <c r="CU403" s="155">
        <v>0.8</v>
      </c>
    </row>
    <row r="404" spans="97:99" x14ac:dyDescent="0.3">
      <c r="CS404" s="155">
        <v>0.8</v>
      </c>
      <c r="CT404" s="155">
        <v>0.8</v>
      </c>
      <c r="CU404" s="155">
        <v>0.8</v>
      </c>
    </row>
    <row r="405" spans="97:99" x14ac:dyDescent="0.3">
      <c r="CS405" s="155">
        <v>0.8</v>
      </c>
      <c r="CT405" s="155">
        <v>0.8</v>
      </c>
      <c r="CU405" s="155">
        <v>0.8</v>
      </c>
    </row>
    <row r="406" spans="97:99" x14ac:dyDescent="0.3">
      <c r="CS406" s="155">
        <v>0.8</v>
      </c>
      <c r="CT406" s="155">
        <v>0.8</v>
      </c>
      <c r="CU406" s="155">
        <v>0.8</v>
      </c>
    </row>
    <row r="407" spans="97:99" x14ac:dyDescent="0.3">
      <c r="CS407" s="155">
        <v>0.8</v>
      </c>
      <c r="CT407" s="155">
        <v>0.8</v>
      </c>
      <c r="CU407" s="155">
        <v>0.8</v>
      </c>
    </row>
    <row r="408" spans="97:99" x14ac:dyDescent="0.3">
      <c r="CS408" s="155">
        <v>0.8</v>
      </c>
      <c r="CT408" s="155">
        <v>0.8</v>
      </c>
      <c r="CU408" s="155">
        <v>0.8</v>
      </c>
    </row>
    <row r="409" spans="97:99" x14ac:dyDescent="0.3">
      <c r="CS409" s="155">
        <v>0.8</v>
      </c>
      <c r="CT409" s="155">
        <v>0.8</v>
      </c>
      <c r="CU409" s="155">
        <v>0.8</v>
      </c>
    </row>
    <row r="410" spans="97:99" x14ac:dyDescent="0.3">
      <c r="CS410" s="155">
        <v>0.8</v>
      </c>
      <c r="CT410" s="155">
        <v>0.8</v>
      </c>
      <c r="CU410" s="155">
        <v>0.8</v>
      </c>
    </row>
    <row r="411" spans="97:99" x14ac:dyDescent="0.3">
      <c r="CS411" s="155">
        <v>0.8</v>
      </c>
      <c r="CT411" s="155">
        <v>0.8</v>
      </c>
      <c r="CU411" s="155">
        <v>0.8</v>
      </c>
    </row>
    <row r="412" spans="97:99" x14ac:dyDescent="0.3">
      <c r="CS412" s="155">
        <v>0.8</v>
      </c>
      <c r="CT412" s="155">
        <v>0.8</v>
      </c>
      <c r="CU412" s="155">
        <v>0.8</v>
      </c>
    </row>
    <row r="413" spans="97:99" x14ac:dyDescent="0.3">
      <c r="CS413" s="155">
        <v>0.8</v>
      </c>
      <c r="CT413" s="155">
        <v>0.8</v>
      </c>
      <c r="CU413" s="155">
        <v>0.8</v>
      </c>
    </row>
    <row r="414" spans="97:99" x14ac:dyDescent="0.3">
      <c r="CS414" s="155">
        <v>0.8</v>
      </c>
      <c r="CT414" s="155">
        <v>0.8</v>
      </c>
      <c r="CU414" s="155">
        <v>0.8</v>
      </c>
    </row>
    <row r="415" spans="97:99" x14ac:dyDescent="0.3">
      <c r="CS415" s="155">
        <v>0.8</v>
      </c>
      <c r="CT415" s="155">
        <v>0.8</v>
      </c>
      <c r="CU415" s="155">
        <v>0.8</v>
      </c>
    </row>
    <row r="416" spans="97:99" x14ac:dyDescent="0.3">
      <c r="CS416" s="155">
        <v>0.8</v>
      </c>
      <c r="CT416" s="155">
        <v>0.8</v>
      </c>
      <c r="CU416" s="155">
        <v>0.8</v>
      </c>
    </row>
    <row r="417" spans="97:99" x14ac:dyDescent="0.3">
      <c r="CS417" s="155">
        <v>0.8</v>
      </c>
      <c r="CT417" s="155">
        <v>0.8</v>
      </c>
      <c r="CU417" s="155">
        <v>0.8</v>
      </c>
    </row>
    <row r="418" spans="97:99" x14ac:dyDescent="0.3">
      <c r="CS418" s="155">
        <v>0.8</v>
      </c>
      <c r="CT418" s="155">
        <v>0.8</v>
      </c>
      <c r="CU418" s="155">
        <v>0.8</v>
      </c>
    </row>
    <row r="419" spans="97:99" x14ac:dyDescent="0.3">
      <c r="CS419" s="155">
        <v>0.8</v>
      </c>
      <c r="CT419" s="155">
        <v>0.8</v>
      </c>
      <c r="CU419" s="155">
        <v>0.8</v>
      </c>
    </row>
    <row r="420" spans="97:99" x14ac:dyDescent="0.3">
      <c r="CS420" s="155">
        <v>0.8</v>
      </c>
      <c r="CT420" s="155">
        <v>0.8</v>
      </c>
      <c r="CU420" s="155">
        <v>0.8</v>
      </c>
    </row>
    <row r="421" spans="97:99" x14ac:dyDescent="0.3">
      <c r="CS421" s="155">
        <v>0.8</v>
      </c>
      <c r="CT421" s="155">
        <v>0.8</v>
      </c>
      <c r="CU421" s="155">
        <v>0.8</v>
      </c>
    </row>
    <row r="422" spans="97:99" x14ac:dyDescent="0.3">
      <c r="CS422" s="155">
        <v>0.8</v>
      </c>
      <c r="CT422" s="155">
        <v>0.8</v>
      </c>
      <c r="CU422" s="155">
        <v>0.8</v>
      </c>
    </row>
    <row r="423" spans="97:99" x14ac:dyDescent="0.3">
      <c r="CS423" s="155">
        <v>0.8</v>
      </c>
      <c r="CT423" s="155">
        <v>0.8</v>
      </c>
      <c r="CU423" s="155">
        <v>0.8</v>
      </c>
    </row>
    <row r="424" spans="97:99" x14ac:dyDescent="0.3">
      <c r="CS424" s="155">
        <v>0.8</v>
      </c>
      <c r="CT424" s="155">
        <v>0.8</v>
      </c>
      <c r="CU424" s="155">
        <v>0.8</v>
      </c>
    </row>
    <row r="425" spans="97:99" x14ac:dyDescent="0.3">
      <c r="CS425" s="155">
        <v>0.8</v>
      </c>
      <c r="CT425" s="155">
        <v>0.8</v>
      </c>
      <c r="CU425" s="155">
        <v>0.8</v>
      </c>
    </row>
    <row r="426" spans="97:99" x14ac:dyDescent="0.3">
      <c r="CS426" s="155">
        <v>0.8</v>
      </c>
      <c r="CT426" s="155">
        <v>0.8</v>
      </c>
      <c r="CU426" s="155">
        <v>0.8</v>
      </c>
    </row>
    <row r="427" spans="97:99" x14ac:dyDescent="0.3">
      <c r="CS427" s="155">
        <v>0.8</v>
      </c>
      <c r="CT427" s="155">
        <v>0.8</v>
      </c>
      <c r="CU427" s="155">
        <v>0.8</v>
      </c>
    </row>
    <row r="428" spans="97:99" x14ac:dyDescent="0.3">
      <c r="CS428" s="155">
        <v>0.8</v>
      </c>
      <c r="CT428" s="155">
        <v>0.8</v>
      </c>
      <c r="CU428" s="155">
        <v>0.8</v>
      </c>
    </row>
    <row r="429" spans="97:99" x14ac:dyDescent="0.3">
      <c r="CS429" s="155">
        <v>0.8</v>
      </c>
      <c r="CT429" s="155">
        <v>0.8</v>
      </c>
      <c r="CU429" s="155">
        <v>0.8</v>
      </c>
    </row>
    <row r="430" spans="97:99" x14ac:dyDescent="0.3">
      <c r="CS430" s="155">
        <v>0.8</v>
      </c>
      <c r="CT430" s="155">
        <v>0.8</v>
      </c>
      <c r="CU430" s="155">
        <v>0.8</v>
      </c>
    </row>
    <row r="431" spans="97:99" x14ac:dyDescent="0.3">
      <c r="CS431" s="155">
        <v>0.8</v>
      </c>
      <c r="CT431" s="155">
        <v>0.8</v>
      </c>
      <c r="CU431" s="155">
        <v>0.8</v>
      </c>
    </row>
    <row r="432" spans="97:99" x14ac:dyDescent="0.3">
      <c r="CS432" s="155">
        <v>0.8</v>
      </c>
      <c r="CT432" s="155">
        <v>0.8</v>
      </c>
      <c r="CU432" s="155">
        <v>0.8</v>
      </c>
    </row>
    <row r="433" spans="97:99" x14ac:dyDescent="0.3">
      <c r="CS433" s="155">
        <v>0.8</v>
      </c>
      <c r="CT433" s="155">
        <v>0.8</v>
      </c>
      <c r="CU433" s="155">
        <v>0.8</v>
      </c>
    </row>
    <row r="434" spans="97:99" x14ac:dyDescent="0.3">
      <c r="CS434" s="155">
        <v>0.8</v>
      </c>
      <c r="CT434" s="155">
        <v>0.8</v>
      </c>
      <c r="CU434" s="155">
        <v>0.8</v>
      </c>
    </row>
    <row r="435" spans="97:99" x14ac:dyDescent="0.3">
      <c r="CS435" s="155">
        <v>0.8</v>
      </c>
      <c r="CT435" s="155">
        <v>0.8</v>
      </c>
      <c r="CU435" s="155">
        <v>0.8</v>
      </c>
    </row>
    <row r="436" spans="97:99" x14ac:dyDescent="0.3">
      <c r="CS436" s="155">
        <v>0.8</v>
      </c>
      <c r="CT436" s="155">
        <v>0.8</v>
      </c>
      <c r="CU436" s="155">
        <v>0.8</v>
      </c>
    </row>
    <row r="437" spans="97:99" x14ac:dyDescent="0.3">
      <c r="CS437" s="155">
        <v>0.8</v>
      </c>
      <c r="CT437" s="155">
        <v>0.8</v>
      </c>
      <c r="CU437" s="155">
        <v>0.8</v>
      </c>
    </row>
    <row r="438" spans="97:99" x14ac:dyDescent="0.3">
      <c r="CS438" s="155">
        <v>0.8</v>
      </c>
      <c r="CT438" s="155">
        <v>0.8</v>
      </c>
      <c r="CU438" s="155">
        <v>0.8</v>
      </c>
    </row>
    <row r="439" spans="97:99" x14ac:dyDescent="0.3">
      <c r="CS439" s="155">
        <v>0.8</v>
      </c>
      <c r="CT439" s="155">
        <v>0.8</v>
      </c>
      <c r="CU439" s="155">
        <v>0.8</v>
      </c>
    </row>
    <row r="440" spans="97:99" x14ac:dyDescent="0.3">
      <c r="CS440" s="155">
        <v>0.8</v>
      </c>
      <c r="CT440" s="155">
        <v>0.8</v>
      </c>
      <c r="CU440" s="155">
        <v>0.8</v>
      </c>
    </row>
    <row r="441" spans="97:99" x14ac:dyDescent="0.3">
      <c r="CS441" s="155">
        <v>0.8</v>
      </c>
      <c r="CT441" s="155">
        <v>0.8</v>
      </c>
      <c r="CU441" s="155">
        <v>0.8</v>
      </c>
    </row>
    <row r="442" spans="97:99" x14ac:dyDescent="0.3">
      <c r="CS442" s="155">
        <v>0.8</v>
      </c>
      <c r="CT442" s="155">
        <v>0.8</v>
      </c>
      <c r="CU442" s="155">
        <v>0.8</v>
      </c>
    </row>
    <row r="443" spans="97:99" x14ac:dyDescent="0.3">
      <c r="CS443" s="155">
        <v>0.8</v>
      </c>
      <c r="CT443" s="155">
        <v>0.8</v>
      </c>
      <c r="CU443" s="155">
        <v>0.8</v>
      </c>
    </row>
    <row r="444" spans="97:99" x14ac:dyDescent="0.3">
      <c r="CS444" s="155">
        <v>0.8</v>
      </c>
      <c r="CT444" s="155">
        <v>0.8</v>
      </c>
      <c r="CU444" s="155">
        <v>0.8</v>
      </c>
    </row>
    <row r="445" spans="97:99" x14ac:dyDescent="0.3">
      <c r="CS445" s="155">
        <v>0.8</v>
      </c>
      <c r="CT445" s="155">
        <v>0.8</v>
      </c>
      <c r="CU445" s="155">
        <v>0.8</v>
      </c>
    </row>
    <row r="446" spans="97:99" x14ac:dyDescent="0.3">
      <c r="CS446" s="155">
        <v>0.8</v>
      </c>
      <c r="CT446" s="155">
        <v>0.8</v>
      </c>
      <c r="CU446" s="155">
        <v>0.8</v>
      </c>
    </row>
    <row r="447" spans="97:99" x14ac:dyDescent="0.3">
      <c r="CS447" s="155">
        <v>0.8</v>
      </c>
      <c r="CT447" s="155">
        <v>0.8</v>
      </c>
      <c r="CU447" s="155">
        <v>0.8</v>
      </c>
    </row>
    <row r="448" spans="97:99" x14ac:dyDescent="0.3">
      <c r="CS448" s="155">
        <v>0.8</v>
      </c>
      <c r="CT448" s="155">
        <v>0.8</v>
      </c>
      <c r="CU448" s="155">
        <v>0.8</v>
      </c>
    </row>
    <row r="449" spans="97:99" x14ac:dyDescent="0.3">
      <c r="CS449" s="155">
        <v>0.8</v>
      </c>
      <c r="CT449" s="155">
        <v>0.8</v>
      </c>
      <c r="CU449" s="155">
        <v>0.8</v>
      </c>
    </row>
    <row r="450" spans="97:99" x14ac:dyDescent="0.3">
      <c r="CS450" s="155">
        <v>0.8</v>
      </c>
      <c r="CT450" s="155">
        <v>0.8</v>
      </c>
      <c r="CU450" s="155">
        <v>0.8</v>
      </c>
    </row>
    <row r="451" spans="97:99" x14ac:dyDescent="0.3">
      <c r="CS451" s="155">
        <v>0.8</v>
      </c>
      <c r="CT451" s="155">
        <v>0.8</v>
      </c>
      <c r="CU451" s="155">
        <v>0.8</v>
      </c>
    </row>
    <row r="452" spans="97:99" x14ac:dyDescent="0.3">
      <c r="CS452" s="155">
        <v>0.8</v>
      </c>
      <c r="CT452" s="155">
        <v>0.8</v>
      </c>
      <c r="CU452" s="155">
        <v>0.8</v>
      </c>
    </row>
    <row r="453" spans="97:99" x14ac:dyDescent="0.3">
      <c r="CS453" s="155">
        <v>0.8</v>
      </c>
      <c r="CT453" s="155">
        <v>0.8</v>
      </c>
      <c r="CU453" s="155">
        <v>0.8</v>
      </c>
    </row>
    <row r="454" spans="97:99" x14ac:dyDescent="0.3">
      <c r="CS454" s="155">
        <v>0.8</v>
      </c>
      <c r="CT454" s="155">
        <v>0.8</v>
      </c>
      <c r="CU454" s="155">
        <v>0.8</v>
      </c>
    </row>
    <row r="455" spans="97:99" x14ac:dyDescent="0.3">
      <c r="CS455" s="155">
        <v>0.8</v>
      </c>
      <c r="CT455" s="155">
        <v>0.8</v>
      </c>
      <c r="CU455" s="155">
        <v>0.8</v>
      </c>
    </row>
    <row r="456" spans="97:99" x14ac:dyDescent="0.3">
      <c r="CS456" s="155">
        <v>0.8</v>
      </c>
      <c r="CT456" s="155">
        <v>0.8</v>
      </c>
      <c r="CU456" s="155">
        <v>0.8</v>
      </c>
    </row>
    <row r="457" spans="97:99" x14ac:dyDescent="0.3">
      <c r="CS457" s="155">
        <v>0.8</v>
      </c>
      <c r="CT457" s="155">
        <v>0.8</v>
      </c>
      <c r="CU457" s="155">
        <v>0.8</v>
      </c>
    </row>
    <row r="458" spans="97:99" x14ac:dyDescent="0.3">
      <c r="CS458" s="155">
        <v>0.8</v>
      </c>
      <c r="CT458" s="155">
        <v>0.8</v>
      </c>
      <c r="CU458" s="155">
        <v>0.8</v>
      </c>
    </row>
    <row r="459" spans="97:99" x14ac:dyDescent="0.3">
      <c r="CS459" s="155">
        <v>0.8</v>
      </c>
      <c r="CT459" s="155">
        <v>0.8</v>
      </c>
      <c r="CU459" s="155">
        <v>0.8</v>
      </c>
    </row>
    <row r="460" spans="97:99" x14ac:dyDescent="0.3">
      <c r="CS460" s="155">
        <v>0.8</v>
      </c>
      <c r="CT460" s="155">
        <v>0.8</v>
      </c>
      <c r="CU460" s="155">
        <v>0.8</v>
      </c>
    </row>
    <row r="461" spans="97:99" x14ac:dyDescent="0.3">
      <c r="CS461" s="155">
        <v>0.8</v>
      </c>
      <c r="CT461" s="155">
        <v>0.8</v>
      </c>
      <c r="CU461" s="155">
        <v>0.8</v>
      </c>
    </row>
    <row r="462" spans="97:99" x14ac:dyDescent="0.3">
      <c r="CS462" s="155">
        <v>0.8</v>
      </c>
      <c r="CT462" s="155">
        <v>0.8</v>
      </c>
      <c r="CU462" s="155">
        <v>0.8</v>
      </c>
    </row>
    <row r="463" spans="97:99" x14ac:dyDescent="0.3">
      <c r="CS463" s="155">
        <v>0.8</v>
      </c>
      <c r="CT463" s="155">
        <v>0.8</v>
      </c>
      <c r="CU463" s="155">
        <v>0.8</v>
      </c>
    </row>
    <row r="464" spans="97:99" x14ac:dyDescent="0.3">
      <c r="CS464" s="155">
        <v>0.8</v>
      </c>
      <c r="CT464" s="155">
        <v>0.8</v>
      </c>
      <c r="CU464" s="155">
        <v>0.8</v>
      </c>
    </row>
    <row r="465" spans="97:99" x14ac:dyDescent="0.3">
      <c r="CS465" s="155">
        <v>0.8</v>
      </c>
      <c r="CT465" s="155">
        <v>0.8</v>
      </c>
      <c r="CU465" s="155">
        <v>0.8</v>
      </c>
    </row>
    <row r="466" spans="97:99" x14ac:dyDescent="0.3">
      <c r="CS466" s="155">
        <v>0.8</v>
      </c>
      <c r="CT466" s="155">
        <v>0.8</v>
      </c>
      <c r="CU466" s="155">
        <v>0.8</v>
      </c>
    </row>
    <row r="467" spans="97:99" x14ac:dyDescent="0.3">
      <c r="CS467" s="155">
        <v>0.8</v>
      </c>
      <c r="CT467" s="155">
        <v>0.8</v>
      </c>
      <c r="CU467" s="155">
        <v>0.8</v>
      </c>
    </row>
    <row r="468" spans="97:99" x14ac:dyDescent="0.3">
      <c r="CS468" s="155">
        <v>0.8</v>
      </c>
      <c r="CT468" s="155">
        <v>0.8</v>
      </c>
      <c r="CU468" s="155">
        <v>0.8</v>
      </c>
    </row>
    <row r="469" spans="97:99" x14ac:dyDescent="0.3">
      <c r="CS469" s="155">
        <v>0.8</v>
      </c>
      <c r="CT469" s="155">
        <v>0.8</v>
      </c>
      <c r="CU469" s="155">
        <v>0.8</v>
      </c>
    </row>
    <row r="470" spans="97:99" x14ac:dyDescent="0.3">
      <c r="CS470" s="155">
        <v>0.8</v>
      </c>
      <c r="CT470" s="155">
        <v>0.8</v>
      </c>
      <c r="CU470" s="155">
        <v>0.8</v>
      </c>
    </row>
    <row r="471" spans="97:99" x14ac:dyDescent="0.3">
      <c r="CS471" s="155">
        <v>0.8</v>
      </c>
      <c r="CT471" s="155">
        <v>0.8</v>
      </c>
      <c r="CU471" s="155">
        <v>0.8</v>
      </c>
    </row>
    <row r="472" spans="97:99" x14ac:dyDescent="0.3">
      <c r="CS472" s="155">
        <v>0.8</v>
      </c>
      <c r="CT472" s="155">
        <v>0.8</v>
      </c>
      <c r="CU472" s="155">
        <v>0.8</v>
      </c>
    </row>
    <row r="473" spans="97:99" x14ac:dyDescent="0.3">
      <c r="CS473" s="155">
        <v>0</v>
      </c>
      <c r="CT473" s="155">
        <v>0</v>
      </c>
      <c r="CU473" s="155">
        <v>0</v>
      </c>
    </row>
    <row r="474" spans="97:99" x14ac:dyDescent="0.3">
      <c r="CS474" s="155">
        <v>0.8</v>
      </c>
      <c r="CT474" s="155">
        <v>0.8</v>
      </c>
      <c r="CU474" s="155">
        <v>0.8</v>
      </c>
    </row>
    <row r="475" spans="97:99" x14ac:dyDescent="0.3">
      <c r="CS475" s="155">
        <v>0.8</v>
      </c>
      <c r="CT475" s="155">
        <v>0.8</v>
      </c>
      <c r="CU475" s="155">
        <v>0.8</v>
      </c>
    </row>
    <row r="476" spans="97:99" x14ac:dyDescent="0.3">
      <c r="CS476" s="155">
        <v>0</v>
      </c>
      <c r="CT476" s="155">
        <v>0</v>
      </c>
      <c r="CU476" s="155">
        <v>0</v>
      </c>
    </row>
    <row r="477" spans="97:99" x14ac:dyDescent="0.3">
      <c r="CS477" s="155">
        <v>0.8</v>
      </c>
      <c r="CT477" s="155">
        <v>0.8</v>
      </c>
      <c r="CU477" s="155">
        <v>0.8</v>
      </c>
    </row>
    <row r="478" spans="97:99" x14ac:dyDescent="0.3">
      <c r="CS478" s="155">
        <v>0.8</v>
      </c>
      <c r="CT478" s="155">
        <v>0.8</v>
      </c>
      <c r="CU478" s="155">
        <v>0.8</v>
      </c>
    </row>
    <row r="479" spans="97:99" x14ac:dyDescent="0.3">
      <c r="CS479" s="155">
        <v>0</v>
      </c>
      <c r="CT479" s="155">
        <v>0</v>
      </c>
      <c r="CU479" s="155">
        <v>0</v>
      </c>
    </row>
    <row r="480" spans="97:99" x14ac:dyDescent="0.3">
      <c r="CS480" s="155">
        <v>0.8</v>
      </c>
      <c r="CT480" s="155">
        <v>0.8</v>
      </c>
      <c r="CU480" s="155">
        <v>0.8</v>
      </c>
    </row>
    <row r="481" spans="97:99" x14ac:dyDescent="0.3">
      <c r="CS481" s="155">
        <v>0.8</v>
      </c>
      <c r="CT481" s="155">
        <v>0.8</v>
      </c>
      <c r="CU481" s="155">
        <v>0.8</v>
      </c>
    </row>
    <row r="482" spans="97:99" x14ac:dyDescent="0.3">
      <c r="CS482" s="155">
        <v>0</v>
      </c>
      <c r="CT482" s="155">
        <v>0</v>
      </c>
      <c r="CU482" s="155">
        <v>0</v>
      </c>
    </row>
    <row r="483" spans="97:99" x14ac:dyDescent="0.3">
      <c r="CS483" s="155">
        <v>0.8</v>
      </c>
      <c r="CT483" s="155">
        <v>0.8</v>
      </c>
      <c r="CU483" s="155">
        <v>0.8</v>
      </c>
    </row>
    <row r="484" spans="97:99" x14ac:dyDescent="0.3">
      <c r="CS484" s="155">
        <v>0.8</v>
      </c>
      <c r="CT484" s="155">
        <v>0.8</v>
      </c>
      <c r="CU484" s="155">
        <v>0.8</v>
      </c>
    </row>
    <row r="485" spans="97:99" x14ac:dyDescent="0.3">
      <c r="CS485" s="155">
        <v>0</v>
      </c>
      <c r="CT485" s="155">
        <v>0</v>
      </c>
      <c r="CU485" s="155">
        <v>0</v>
      </c>
    </row>
    <row r="486" spans="97:99" x14ac:dyDescent="0.3">
      <c r="CS486" s="155">
        <v>0.8</v>
      </c>
      <c r="CT486" s="155">
        <v>0.8</v>
      </c>
      <c r="CU486" s="155">
        <v>0.8</v>
      </c>
    </row>
    <row r="487" spans="97:99" x14ac:dyDescent="0.3">
      <c r="CS487" s="155">
        <v>0.8</v>
      </c>
      <c r="CT487" s="155">
        <v>0.8</v>
      </c>
      <c r="CU487" s="155">
        <v>0.8</v>
      </c>
    </row>
    <row r="488" spans="97:99" x14ac:dyDescent="0.3">
      <c r="CS488" s="155">
        <v>0</v>
      </c>
      <c r="CT488" s="155">
        <v>0</v>
      </c>
      <c r="CU488" s="155">
        <v>0</v>
      </c>
    </row>
    <row r="489" spans="97:99" x14ac:dyDescent="0.3">
      <c r="CS489" s="155">
        <v>0.8</v>
      </c>
      <c r="CT489" s="155">
        <v>0.8</v>
      </c>
      <c r="CU489" s="155">
        <v>0.8</v>
      </c>
    </row>
    <row r="490" spans="97:99" x14ac:dyDescent="0.3">
      <c r="CS490" s="155">
        <v>0.8</v>
      </c>
      <c r="CT490" s="155">
        <v>0.8</v>
      </c>
      <c r="CU490" s="155">
        <v>0.8</v>
      </c>
    </row>
    <row r="491" spans="97:99" x14ac:dyDescent="0.3">
      <c r="CS491" s="155">
        <v>0</v>
      </c>
      <c r="CT491" s="155">
        <v>0</v>
      </c>
      <c r="CU491" s="155">
        <v>0</v>
      </c>
    </row>
    <row r="492" spans="97:99" x14ac:dyDescent="0.3">
      <c r="CS492" s="155">
        <v>0.8</v>
      </c>
      <c r="CT492" s="155">
        <v>0.8</v>
      </c>
      <c r="CU492" s="155">
        <v>0.8</v>
      </c>
    </row>
    <row r="493" spans="97:99" x14ac:dyDescent="0.3">
      <c r="CS493" s="155">
        <v>0.8</v>
      </c>
      <c r="CT493" s="155">
        <v>0.8</v>
      </c>
      <c r="CU493" s="155">
        <v>0.8</v>
      </c>
    </row>
    <row r="494" spans="97:99" x14ac:dyDescent="0.3">
      <c r="CS494" s="155">
        <v>0</v>
      </c>
      <c r="CT494" s="155">
        <v>0</v>
      </c>
      <c r="CU494" s="155">
        <v>0</v>
      </c>
    </row>
    <row r="495" spans="97:99" x14ac:dyDescent="0.3">
      <c r="CS495" s="155">
        <v>0.8</v>
      </c>
      <c r="CT495" s="155">
        <v>0.8</v>
      </c>
      <c r="CU495" s="155">
        <v>0.8</v>
      </c>
    </row>
    <row r="496" spans="97:99" x14ac:dyDescent="0.3">
      <c r="CS496" s="155">
        <v>0.8</v>
      </c>
      <c r="CT496" s="155">
        <v>0.8</v>
      </c>
      <c r="CU496" s="155">
        <v>0.8</v>
      </c>
    </row>
    <row r="497" spans="97:99" x14ac:dyDescent="0.3">
      <c r="CS497" s="155">
        <v>0</v>
      </c>
      <c r="CT497" s="155">
        <v>0</v>
      </c>
      <c r="CU497" s="155">
        <v>0</v>
      </c>
    </row>
    <row r="498" spans="97:99" x14ac:dyDescent="0.3">
      <c r="CS498" s="155">
        <v>0.8</v>
      </c>
      <c r="CT498" s="155">
        <v>0.8</v>
      </c>
      <c r="CU498" s="155">
        <v>0.8</v>
      </c>
    </row>
    <row r="499" spans="97:99" x14ac:dyDescent="0.3">
      <c r="CS499" s="155">
        <v>0.8</v>
      </c>
      <c r="CT499" s="155">
        <v>0.8</v>
      </c>
      <c r="CU499" s="155">
        <v>0.8</v>
      </c>
    </row>
    <row r="500" spans="97:99" x14ac:dyDescent="0.3">
      <c r="CS500" s="155">
        <v>0</v>
      </c>
      <c r="CT500" s="155">
        <v>0</v>
      </c>
      <c r="CU500" s="155">
        <v>0</v>
      </c>
    </row>
    <row r="501" spans="97:99" x14ac:dyDescent="0.3">
      <c r="CS501" s="155">
        <v>0.8</v>
      </c>
      <c r="CT501" s="155">
        <v>0.8</v>
      </c>
      <c r="CU501" s="155">
        <v>0.8</v>
      </c>
    </row>
    <row r="502" spans="97:99" x14ac:dyDescent="0.3">
      <c r="CS502" s="155">
        <v>0.8</v>
      </c>
      <c r="CT502" s="155">
        <v>0.8</v>
      </c>
      <c r="CU502" s="155">
        <v>0.8</v>
      </c>
    </row>
    <row r="503" spans="97:99" x14ac:dyDescent="0.3">
      <c r="CS503" s="155">
        <v>0</v>
      </c>
      <c r="CT503" s="155">
        <v>0</v>
      </c>
      <c r="CU503" s="155">
        <v>0</v>
      </c>
    </row>
    <row r="504" spans="97:99" x14ac:dyDescent="0.3">
      <c r="CS504" s="155">
        <v>0.8</v>
      </c>
      <c r="CT504" s="155">
        <v>0.8</v>
      </c>
      <c r="CU504" s="155">
        <v>0.8</v>
      </c>
    </row>
    <row r="505" spans="97:99" x14ac:dyDescent="0.3">
      <c r="CS505" s="155">
        <v>0.8</v>
      </c>
      <c r="CT505" s="155">
        <v>0.8</v>
      </c>
      <c r="CU505" s="155">
        <v>0.8</v>
      </c>
    </row>
    <row r="506" spans="97:99" x14ac:dyDescent="0.3">
      <c r="CS506" s="155">
        <v>0</v>
      </c>
      <c r="CT506" s="155">
        <v>0</v>
      </c>
      <c r="CU506" s="155">
        <v>0</v>
      </c>
    </row>
    <row r="507" spans="97:99" x14ac:dyDescent="0.3">
      <c r="CS507" s="155">
        <v>0.8</v>
      </c>
      <c r="CT507" s="155">
        <v>0.8</v>
      </c>
      <c r="CU507" s="155">
        <v>0.8</v>
      </c>
    </row>
    <row r="508" spans="97:99" x14ac:dyDescent="0.3">
      <c r="CS508" s="155">
        <v>0.8</v>
      </c>
      <c r="CT508" s="155">
        <v>0.8</v>
      </c>
      <c r="CU508" s="155">
        <v>0.8</v>
      </c>
    </row>
    <row r="509" spans="97:99" x14ac:dyDescent="0.3">
      <c r="CS509" s="155">
        <v>0</v>
      </c>
      <c r="CT509" s="155">
        <v>0</v>
      </c>
      <c r="CU509" s="155">
        <v>0</v>
      </c>
    </row>
    <row r="510" spans="97:99" x14ac:dyDescent="0.3">
      <c r="CS510" s="155">
        <v>0.8</v>
      </c>
      <c r="CT510" s="155">
        <v>0.8</v>
      </c>
      <c r="CU510" s="155">
        <v>0.8</v>
      </c>
    </row>
    <row r="511" spans="97:99" x14ac:dyDescent="0.3">
      <c r="CS511" s="155">
        <v>0.8</v>
      </c>
      <c r="CT511" s="155">
        <v>0.8</v>
      </c>
      <c r="CU511" s="155">
        <v>0.8</v>
      </c>
    </row>
    <row r="512" spans="97:99" x14ac:dyDescent="0.3">
      <c r="CS512" s="155">
        <v>0</v>
      </c>
      <c r="CT512" s="155">
        <v>0</v>
      </c>
      <c r="CU512" s="155">
        <v>0</v>
      </c>
    </row>
    <row r="513" spans="97:99" x14ac:dyDescent="0.3">
      <c r="CS513" s="155">
        <v>0.8</v>
      </c>
      <c r="CT513" s="155">
        <v>0.8</v>
      </c>
      <c r="CU513" s="155">
        <v>0.8</v>
      </c>
    </row>
    <row r="514" spans="97:99" x14ac:dyDescent="0.3">
      <c r="CS514" s="155">
        <v>0.8</v>
      </c>
      <c r="CT514" s="155">
        <v>0.8</v>
      </c>
      <c r="CU514" s="155">
        <v>0.8</v>
      </c>
    </row>
    <row r="515" spans="97:99" x14ac:dyDescent="0.3">
      <c r="CS515" s="155">
        <v>0</v>
      </c>
      <c r="CT515" s="155">
        <v>0</v>
      </c>
      <c r="CU515" s="155">
        <v>0</v>
      </c>
    </row>
    <row r="516" spans="97:99" x14ac:dyDescent="0.3">
      <c r="CS516" s="155">
        <v>0.8</v>
      </c>
      <c r="CT516" s="155">
        <v>0.8</v>
      </c>
      <c r="CU516" s="155">
        <v>0.8</v>
      </c>
    </row>
    <row r="517" spans="97:99" x14ac:dyDescent="0.3">
      <c r="CS517" s="155">
        <v>0.8</v>
      </c>
      <c r="CT517" s="155">
        <v>0.8</v>
      </c>
      <c r="CU517" s="155">
        <v>0.8</v>
      </c>
    </row>
    <row r="518" spans="97:99" x14ac:dyDescent="0.3">
      <c r="CS518" s="155">
        <v>0</v>
      </c>
      <c r="CT518" s="155">
        <v>0</v>
      </c>
      <c r="CU518" s="155">
        <v>0</v>
      </c>
    </row>
    <row r="519" spans="97:99" x14ac:dyDescent="0.3">
      <c r="CS519" s="155">
        <v>0.8</v>
      </c>
      <c r="CT519" s="155">
        <v>0.8</v>
      </c>
      <c r="CU519" s="155">
        <v>0.8</v>
      </c>
    </row>
    <row r="520" spans="97:99" x14ac:dyDescent="0.3">
      <c r="CS520" s="155">
        <v>0.8</v>
      </c>
      <c r="CT520" s="155">
        <v>0.8</v>
      </c>
      <c r="CU520" s="155">
        <v>0.8</v>
      </c>
    </row>
    <row r="521" spans="97:99" x14ac:dyDescent="0.3">
      <c r="CS521" s="155">
        <v>0</v>
      </c>
      <c r="CT521" s="155">
        <v>0</v>
      </c>
      <c r="CU521" s="155">
        <v>0</v>
      </c>
    </row>
    <row r="522" spans="97:99" x14ac:dyDescent="0.3">
      <c r="CS522" s="155">
        <v>0.8</v>
      </c>
      <c r="CT522" s="155">
        <v>0.8</v>
      </c>
      <c r="CU522" s="155">
        <v>0.8</v>
      </c>
    </row>
    <row r="523" spans="97:99" x14ac:dyDescent="0.3">
      <c r="CS523" s="155">
        <v>0.8</v>
      </c>
      <c r="CT523" s="155">
        <v>0.8</v>
      </c>
      <c r="CU523" s="155">
        <v>0.8</v>
      </c>
    </row>
    <row r="524" spans="97:99" x14ac:dyDescent="0.3">
      <c r="CS524" s="155">
        <v>0</v>
      </c>
      <c r="CT524" s="155">
        <v>0</v>
      </c>
      <c r="CU524" s="155">
        <v>0</v>
      </c>
    </row>
    <row r="525" spans="97:99" x14ac:dyDescent="0.3">
      <c r="CS525" s="155">
        <v>0.8</v>
      </c>
      <c r="CT525" s="155">
        <v>0.8</v>
      </c>
      <c r="CU525" s="155">
        <v>0.8</v>
      </c>
    </row>
    <row r="526" spans="97:99" x14ac:dyDescent="0.3">
      <c r="CS526" s="155">
        <v>0.8</v>
      </c>
      <c r="CT526" s="155">
        <v>0.8</v>
      </c>
      <c r="CU526" s="155">
        <v>0.8</v>
      </c>
    </row>
    <row r="527" spans="97:99" x14ac:dyDescent="0.3">
      <c r="CS527" s="155">
        <v>0</v>
      </c>
      <c r="CT527" s="155">
        <v>0</v>
      </c>
      <c r="CU527" s="155">
        <v>0</v>
      </c>
    </row>
    <row r="528" spans="97:99" x14ac:dyDescent="0.3">
      <c r="CS528" s="155">
        <v>0.8</v>
      </c>
      <c r="CT528" s="155">
        <v>0.8</v>
      </c>
      <c r="CU528" s="155">
        <v>0.8</v>
      </c>
    </row>
    <row r="529" spans="97:99" x14ac:dyDescent="0.3">
      <c r="CS529" s="155">
        <v>0.8</v>
      </c>
      <c r="CT529" s="155">
        <v>0.8</v>
      </c>
      <c r="CU529" s="155">
        <v>0.8</v>
      </c>
    </row>
    <row r="530" spans="97:99" x14ac:dyDescent="0.3">
      <c r="CS530" s="155">
        <v>0</v>
      </c>
      <c r="CT530" s="155">
        <v>0</v>
      </c>
      <c r="CU530" s="155">
        <v>0</v>
      </c>
    </row>
    <row r="531" spans="97:99" x14ac:dyDescent="0.3">
      <c r="CS531" s="155">
        <v>0.8</v>
      </c>
      <c r="CT531" s="155">
        <v>0.8</v>
      </c>
      <c r="CU531" s="155">
        <v>0.8</v>
      </c>
    </row>
    <row r="532" spans="97:99" x14ac:dyDescent="0.3">
      <c r="CS532" s="155">
        <v>0.8</v>
      </c>
      <c r="CT532" s="155">
        <v>0.8</v>
      </c>
      <c r="CU532" s="155">
        <v>0.8</v>
      </c>
    </row>
    <row r="533" spans="97:99" x14ac:dyDescent="0.3">
      <c r="CS533" s="155">
        <v>0</v>
      </c>
      <c r="CT533" s="155">
        <v>0</v>
      </c>
      <c r="CU533" s="155">
        <v>0</v>
      </c>
    </row>
    <row r="534" spans="97:99" x14ac:dyDescent="0.3">
      <c r="CS534" s="155">
        <v>0.8</v>
      </c>
      <c r="CT534" s="155">
        <v>0.8</v>
      </c>
      <c r="CU534" s="155">
        <v>0.8</v>
      </c>
    </row>
    <row r="535" spans="97:99" x14ac:dyDescent="0.3">
      <c r="CS535" s="155">
        <v>0.8</v>
      </c>
      <c r="CT535" s="155">
        <v>0.8</v>
      </c>
      <c r="CU535" s="155">
        <v>0.8</v>
      </c>
    </row>
    <row r="536" spans="97:99" x14ac:dyDescent="0.3">
      <c r="CS536" s="155">
        <v>0</v>
      </c>
      <c r="CT536" s="155">
        <v>0</v>
      </c>
      <c r="CU536" s="155">
        <v>0</v>
      </c>
    </row>
    <row r="537" spans="97:99" x14ac:dyDescent="0.3">
      <c r="CS537" s="155">
        <v>0.8</v>
      </c>
      <c r="CT537" s="155">
        <v>0.8</v>
      </c>
      <c r="CU537" s="155">
        <v>0.8</v>
      </c>
    </row>
    <row r="538" spans="97:99" x14ac:dyDescent="0.3">
      <c r="CS538" s="155">
        <v>0.8</v>
      </c>
      <c r="CT538" s="155">
        <v>0.8</v>
      </c>
      <c r="CU538" s="155">
        <v>0.8</v>
      </c>
    </row>
    <row r="539" spans="97:99" x14ac:dyDescent="0.3">
      <c r="CS539" s="155">
        <v>0</v>
      </c>
      <c r="CT539" s="155">
        <v>0</v>
      </c>
      <c r="CU539" s="155">
        <v>0</v>
      </c>
    </row>
    <row r="540" spans="97:99" x14ac:dyDescent="0.3">
      <c r="CS540" s="155">
        <v>0.8</v>
      </c>
      <c r="CT540" s="155">
        <v>0.8</v>
      </c>
      <c r="CU540" s="155">
        <v>0.8</v>
      </c>
    </row>
    <row r="541" spans="97:99" x14ac:dyDescent="0.3">
      <c r="CS541" s="155">
        <v>0.8</v>
      </c>
      <c r="CT541" s="155">
        <v>0.8</v>
      </c>
      <c r="CU541" s="155">
        <v>0.8</v>
      </c>
    </row>
    <row r="542" spans="97:99" x14ac:dyDescent="0.3">
      <c r="CS542" s="155">
        <v>0</v>
      </c>
      <c r="CT542" s="155">
        <v>0</v>
      </c>
      <c r="CU542" s="155">
        <v>0</v>
      </c>
    </row>
    <row r="543" spans="97:99" x14ac:dyDescent="0.3">
      <c r="CS543" s="155">
        <v>0.8</v>
      </c>
      <c r="CT543" s="155">
        <v>0.8</v>
      </c>
      <c r="CU543" s="155">
        <v>0.8</v>
      </c>
    </row>
    <row r="544" spans="97:99" x14ac:dyDescent="0.3">
      <c r="CS544" s="155">
        <v>0.8</v>
      </c>
      <c r="CT544" s="155">
        <v>0.8</v>
      </c>
      <c r="CU544" s="155">
        <v>0.8</v>
      </c>
    </row>
    <row r="545" spans="97:99" x14ac:dyDescent="0.3">
      <c r="CS545" s="155">
        <v>0</v>
      </c>
      <c r="CT545" s="155">
        <v>0</v>
      </c>
      <c r="CU545" s="155">
        <v>0</v>
      </c>
    </row>
    <row r="546" spans="97:99" x14ac:dyDescent="0.3">
      <c r="CS546" s="155">
        <v>0.8</v>
      </c>
      <c r="CT546" s="155">
        <v>0.8</v>
      </c>
      <c r="CU546" s="155">
        <v>0.8</v>
      </c>
    </row>
    <row r="547" spans="97:99" x14ac:dyDescent="0.3">
      <c r="CS547" s="155">
        <v>0.8</v>
      </c>
      <c r="CT547" s="155">
        <v>0.8</v>
      </c>
      <c r="CU547" s="155">
        <v>0.8</v>
      </c>
    </row>
    <row r="548" spans="97:99" x14ac:dyDescent="0.3">
      <c r="CS548" s="155">
        <v>0</v>
      </c>
      <c r="CT548" s="155">
        <v>0</v>
      </c>
      <c r="CU548" s="155">
        <v>0</v>
      </c>
    </row>
    <row r="549" spans="97:99" x14ac:dyDescent="0.3">
      <c r="CS549" s="155">
        <v>0.8</v>
      </c>
      <c r="CT549" s="155">
        <v>0.8</v>
      </c>
      <c r="CU549" s="155">
        <v>0.8</v>
      </c>
    </row>
    <row r="550" spans="97:99" x14ac:dyDescent="0.3">
      <c r="CS550" s="155">
        <v>0.8</v>
      </c>
      <c r="CT550" s="155">
        <v>0.8</v>
      </c>
      <c r="CU550" s="155">
        <v>0.8</v>
      </c>
    </row>
    <row r="551" spans="97:99" x14ac:dyDescent="0.3">
      <c r="CS551" s="155">
        <v>0</v>
      </c>
      <c r="CT551" s="155">
        <v>0</v>
      </c>
      <c r="CU551" s="155">
        <v>0</v>
      </c>
    </row>
    <row r="552" spans="97:99" x14ac:dyDescent="0.3">
      <c r="CS552" s="155">
        <v>0.8</v>
      </c>
      <c r="CT552" s="155">
        <v>0.8</v>
      </c>
      <c r="CU552" s="155">
        <v>0.8</v>
      </c>
    </row>
    <row r="553" spans="97:99" x14ac:dyDescent="0.3">
      <c r="CS553" s="155">
        <v>0.8</v>
      </c>
      <c r="CT553" s="155">
        <v>0.8</v>
      </c>
      <c r="CU553" s="155">
        <v>0.8</v>
      </c>
    </row>
    <row r="554" spans="97:99" x14ac:dyDescent="0.3">
      <c r="CS554" s="155">
        <v>0</v>
      </c>
      <c r="CT554" s="155">
        <v>0</v>
      </c>
      <c r="CU554" s="155">
        <v>0</v>
      </c>
    </row>
    <row r="555" spans="97:99" x14ac:dyDescent="0.3">
      <c r="CS555" s="155">
        <v>0.8</v>
      </c>
      <c r="CT555" s="155">
        <v>0.8</v>
      </c>
      <c r="CU555" s="155">
        <v>0.8</v>
      </c>
    </row>
    <row r="556" spans="97:99" x14ac:dyDescent="0.3">
      <c r="CS556" s="155">
        <v>0.8</v>
      </c>
      <c r="CT556" s="155">
        <v>0.8</v>
      </c>
      <c r="CU556" s="155">
        <v>0.8</v>
      </c>
    </row>
    <row r="557" spans="97:99" x14ac:dyDescent="0.3">
      <c r="CS557" s="155">
        <v>0</v>
      </c>
      <c r="CT557" s="155">
        <v>0</v>
      </c>
      <c r="CU557" s="155">
        <v>0</v>
      </c>
    </row>
    <row r="558" spans="97:99" x14ac:dyDescent="0.3">
      <c r="CS558" s="155">
        <v>0.8</v>
      </c>
      <c r="CT558" s="155">
        <v>0.8</v>
      </c>
      <c r="CU558" s="155">
        <v>0.8</v>
      </c>
    </row>
    <row r="559" spans="97:99" x14ac:dyDescent="0.3">
      <c r="CS559" s="155">
        <v>0.8</v>
      </c>
      <c r="CT559" s="155">
        <v>0.8</v>
      </c>
      <c r="CU559" s="155">
        <v>0.8</v>
      </c>
    </row>
    <row r="560" spans="97:99" x14ac:dyDescent="0.3">
      <c r="CS560" s="155">
        <v>0</v>
      </c>
      <c r="CT560" s="155">
        <v>0</v>
      </c>
      <c r="CU560" s="155">
        <v>0</v>
      </c>
    </row>
    <row r="561" spans="97:99" x14ac:dyDescent="0.3">
      <c r="CS561" s="155">
        <v>0.8</v>
      </c>
      <c r="CT561" s="155">
        <v>0.8</v>
      </c>
      <c r="CU561" s="155">
        <v>0.8</v>
      </c>
    </row>
    <row r="562" spans="97:99" x14ac:dyDescent="0.3">
      <c r="CS562" s="155">
        <v>0.8</v>
      </c>
      <c r="CT562" s="155">
        <v>0.8</v>
      </c>
      <c r="CU562" s="155">
        <v>0.8</v>
      </c>
    </row>
    <row r="563" spans="97:99" x14ac:dyDescent="0.3">
      <c r="CS563" s="155">
        <v>0</v>
      </c>
      <c r="CT563" s="155">
        <v>0</v>
      </c>
      <c r="CU563" s="155">
        <v>0</v>
      </c>
    </row>
    <row r="564" spans="97:99" x14ac:dyDescent="0.3">
      <c r="CS564" s="155">
        <v>0.8</v>
      </c>
      <c r="CT564" s="155">
        <v>0.8</v>
      </c>
      <c r="CU564" s="155">
        <v>0.8</v>
      </c>
    </row>
    <row r="565" spans="97:99" x14ac:dyDescent="0.3">
      <c r="CS565" s="155">
        <v>0.8</v>
      </c>
      <c r="CT565" s="155">
        <v>0.8</v>
      </c>
      <c r="CU565" s="155">
        <v>0.8</v>
      </c>
    </row>
    <row r="566" spans="97:99" x14ac:dyDescent="0.3">
      <c r="CS566" s="155">
        <v>0</v>
      </c>
      <c r="CT566" s="155">
        <v>0</v>
      </c>
      <c r="CU566" s="155">
        <v>0</v>
      </c>
    </row>
    <row r="567" spans="97:99" x14ac:dyDescent="0.3">
      <c r="CS567" s="155">
        <v>0.8</v>
      </c>
      <c r="CT567" s="155">
        <v>0.8</v>
      </c>
      <c r="CU567" s="155">
        <v>0.8</v>
      </c>
    </row>
    <row r="568" spans="97:99" x14ac:dyDescent="0.3">
      <c r="CS568" s="155">
        <v>0.8</v>
      </c>
      <c r="CT568" s="155">
        <v>0.8</v>
      </c>
      <c r="CU568" s="155">
        <v>0.8</v>
      </c>
    </row>
    <row r="569" spans="97:99" x14ac:dyDescent="0.3">
      <c r="CS569" s="155">
        <v>0</v>
      </c>
      <c r="CT569" s="155">
        <v>0</v>
      </c>
      <c r="CU569" s="155">
        <v>0</v>
      </c>
    </row>
    <row r="570" spans="97:99" x14ac:dyDescent="0.3">
      <c r="CS570" s="155">
        <v>0.8</v>
      </c>
      <c r="CT570" s="155">
        <v>0.8</v>
      </c>
      <c r="CU570" s="155">
        <v>0.8</v>
      </c>
    </row>
    <row r="571" spans="97:99" x14ac:dyDescent="0.3">
      <c r="CS571" s="155">
        <v>0.8</v>
      </c>
      <c r="CT571" s="155">
        <v>0.8</v>
      </c>
      <c r="CU571" s="155">
        <v>0.8</v>
      </c>
    </row>
    <row r="572" spans="97:99" x14ac:dyDescent="0.3">
      <c r="CS572" s="155">
        <v>0</v>
      </c>
      <c r="CT572" s="155">
        <v>0</v>
      </c>
      <c r="CU572" s="155">
        <v>0</v>
      </c>
    </row>
    <row r="573" spans="97:99" x14ac:dyDescent="0.3">
      <c r="CS573" s="155">
        <v>0.8</v>
      </c>
      <c r="CT573" s="155">
        <v>0.8</v>
      </c>
      <c r="CU573" s="155">
        <v>0.8</v>
      </c>
    </row>
    <row r="574" spans="97:99" x14ac:dyDescent="0.3">
      <c r="CS574" s="155">
        <v>0.8</v>
      </c>
      <c r="CT574" s="155">
        <v>0.8</v>
      </c>
      <c r="CU574" s="155">
        <v>0.8</v>
      </c>
    </row>
    <row r="575" spans="97:99" x14ac:dyDescent="0.3">
      <c r="CS575" s="155">
        <v>0</v>
      </c>
      <c r="CT575" s="155">
        <v>0</v>
      </c>
      <c r="CU575" s="155">
        <v>0</v>
      </c>
    </row>
    <row r="576" spans="97:99" x14ac:dyDescent="0.3">
      <c r="CS576" s="155">
        <v>0.8</v>
      </c>
      <c r="CT576" s="155">
        <v>0.8</v>
      </c>
      <c r="CU576" s="155">
        <v>0.8</v>
      </c>
    </row>
    <row r="577" spans="97:99" x14ac:dyDescent="0.3">
      <c r="CS577" s="155">
        <v>0.8</v>
      </c>
      <c r="CT577" s="155">
        <v>0.8</v>
      </c>
      <c r="CU577" s="155">
        <v>0.8</v>
      </c>
    </row>
    <row r="578" spans="97:99" x14ac:dyDescent="0.3">
      <c r="CS578" s="155">
        <v>0</v>
      </c>
      <c r="CT578" s="155">
        <v>0</v>
      </c>
      <c r="CU578" s="155">
        <v>0</v>
      </c>
    </row>
    <row r="579" spans="97:99" x14ac:dyDescent="0.3">
      <c r="CS579" s="155">
        <v>0.8</v>
      </c>
      <c r="CT579" s="155">
        <v>0.8</v>
      </c>
      <c r="CU579" s="155">
        <v>0.8</v>
      </c>
    </row>
    <row r="580" spans="97:99" x14ac:dyDescent="0.3">
      <c r="CS580" s="155">
        <v>0.8</v>
      </c>
      <c r="CT580" s="155">
        <v>0.8</v>
      </c>
      <c r="CU580" s="155">
        <v>0.8</v>
      </c>
    </row>
    <row r="581" spans="97:99" x14ac:dyDescent="0.3">
      <c r="CS581" s="155">
        <v>0.8</v>
      </c>
      <c r="CT581" s="155">
        <v>0.8</v>
      </c>
      <c r="CU581" s="155">
        <v>0.8</v>
      </c>
    </row>
    <row r="582" spans="97:99" x14ac:dyDescent="0.3">
      <c r="CS582" s="155">
        <v>0.8</v>
      </c>
      <c r="CT582" s="155">
        <v>0.8</v>
      </c>
      <c r="CU582" s="155">
        <v>0.8</v>
      </c>
    </row>
    <row r="583" spans="97:99" x14ac:dyDescent="0.3">
      <c r="CS583" s="155">
        <v>0.8</v>
      </c>
      <c r="CT583" s="155">
        <v>0.8</v>
      </c>
      <c r="CU583" s="155">
        <v>0.8</v>
      </c>
    </row>
    <row r="584" spans="97:99" x14ac:dyDescent="0.3">
      <c r="CS584" s="155">
        <v>0.8</v>
      </c>
      <c r="CT584" s="155">
        <v>0.8</v>
      </c>
      <c r="CU584" s="155">
        <v>0.8</v>
      </c>
    </row>
    <row r="585" spans="97:99" x14ac:dyDescent="0.3">
      <c r="CS585" s="155">
        <v>0.8</v>
      </c>
      <c r="CT585" s="155">
        <v>0.8</v>
      </c>
      <c r="CU585" s="155">
        <v>0.8</v>
      </c>
    </row>
    <row r="586" spans="97:99" x14ac:dyDescent="0.3">
      <c r="CS586" s="155">
        <v>0.8</v>
      </c>
      <c r="CT586" s="155">
        <v>0.8</v>
      </c>
      <c r="CU586" s="155">
        <v>0.8</v>
      </c>
    </row>
    <row r="587" spans="97:99" x14ac:dyDescent="0.3">
      <c r="CS587" s="155">
        <v>0.8</v>
      </c>
      <c r="CT587" s="155">
        <v>0.8</v>
      </c>
      <c r="CU587" s="155">
        <v>0.8</v>
      </c>
    </row>
    <row r="588" spans="97:99" x14ac:dyDescent="0.3">
      <c r="CS588" s="155">
        <v>0.8</v>
      </c>
      <c r="CT588" s="155">
        <v>0.8</v>
      </c>
      <c r="CU588" s="155">
        <v>0.8</v>
      </c>
    </row>
    <row r="589" spans="97:99" x14ac:dyDescent="0.3">
      <c r="CS589" s="155">
        <v>0.8</v>
      </c>
      <c r="CT589" s="155">
        <v>0.8</v>
      </c>
      <c r="CU589" s="155">
        <v>0.8</v>
      </c>
    </row>
    <row r="590" spans="97:99" x14ac:dyDescent="0.3">
      <c r="CS590" s="155">
        <v>0.8</v>
      </c>
      <c r="CT590" s="155">
        <v>0.8</v>
      </c>
      <c r="CU590" s="155">
        <v>0.8</v>
      </c>
    </row>
    <row r="591" spans="97:99" x14ac:dyDescent="0.3">
      <c r="CS591" s="155">
        <v>0.8</v>
      </c>
      <c r="CT591" s="155">
        <v>0.8</v>
      </c>
      <c r="CU591" s="155">
        <v>0.8</v>
      </c>
    </row>
    <row r="592" spans="97:99" x14ac:dyDescent="0.3">
      <c r="CS592" s="155">
        <v>0.8</v>
      </c>
      <c r="CT592" s="155">
        <v>0.8</v>
      </c>
      <c r="CU592" s="155">
        <v>0.8</v>
      </c>
    </row>
    <row r="593" spans="97:99" x14ac:dyDescent="0.3">
      <c r="CS593" s="155">
        <v>0.8</v>
      </c>
      <c r="CT593" s="155">
        <v>0.8</v>
      </c>
      <c r="CU593" s="155">
        <v>0.8</v>
      </c>
    </row>
    <row r="594" spans="97:99" x14ac:dyDescent="0.3">
      <c r="CS594" s="155">
        <v>0.8</v>
      </c>
      <c r="CT594" s="155">
        <v>0.8</v>
      </c>
      <c r="CU594" s="155">
        <v>0.8</v>
      </c>
    </row>
    <row r="595" spans="97:99" x14ac:dyDescent="0.3">
      <c r="CS595" s="155">
        <v>0.8</v>
      </c>
      <c r="CT595" s="155">
        <v>0.8</v>
      </c>
      <c r="CU595" s="155">
        <v>0.8</v>
      </c>
    </row>
    <row r="596" spans="97:99" x14ac:dyDescent="0.3">
      <c r="CS596" s="155">
        <v>0.8</v>
      </c>
      <c r="CT596" s="155">
        <v>0.8</v>
      </c>
      <c r="CU596" s="155">
        <v>0.8</v>
      </c>
    </row>
    <row r="597" spans="97:99" x14ac:dyDescent="0.3">
      <c r="CS597" s="155">
        <v>0.8</v>
      </c>
      <c r="CT597" s="155">
        <v>0.8</v>
      </c>
      <c r="CU597" s="155">
        <v>0.8</v>
      </c>
    </row>
    <row r="598" spans="97:99" x14ac:dyDescent="0.3">
      <c r="CS598" s="155">
        <v>0.8</v>
      </c>
      <c r="CT598" s="155">
        <v>0.8</v>
      </c>
      <c r="CU598" s="155">
        <v>0.8</v>
      </c>
    </row>
    <row r="599" spans="97:99" x14ac:dyDescent="0.3">
      <c r="CS599" s="155">
        <v>0.8</v>
      </c>
      <c r="CT599" s="155">
        <v>0.8</v>
      </c>
      <c r="CU599" s="155">
        <v>0.8</v>
      </c>
    </row>
    <row r="600" spans="97:99" x14ac:dyDescent="0.3">
      <c r="CS600" s="155">
        <v>0.8</v>
      </c>
      <c r="CT600" s="155">
        <v>0.8</v>
      </c>
      <c r="CU600" s="155">
        <v>0.8</v>
      </c>
    </row>
    <row r="601" spans="97:99" x14ac:dyDescent="0.3">
      <c r="CS601" s="155">
        <v>0.8</v>
      </c>
      <c r="CT601" s="155">
        <v>0.8</v>
      </c>
      <c r="CU601" s="155">
        <v>0.8</v>
      </c>
    </row>
    <row r="602" spans="97:99" x14ac:dyDescent="0.3">
      <c r="CS602" s="155">
        <v>0.8</v>
      </c>
      <c r="CT602" s="155">
        <v>0.8</v>
      </c>
      <c r="CU602" s="155">
        <v>0.8</v>
      </c>
    </row>
    <row r="603" spans="97:99" x14ac:dyDescent="0.3">
      <c r="CS603" s="155">
        <v>0.8</v>
      </c>
      <c r="CT603" s="155">
        <v>0.8</v>
      </c>
      <c r="CU603" s="155">
        <v>0.8</v>
      </c>
    </row>
    <row r="604" spans="97:99" x14ac:dyDescent="0.3">
      <c r="CS604" s="155">
        <v>0.8</v>
      </c>
      <c r="CT604" s="155">
        <v>0.8</v>
      </c>
      <c r="CU604" s="155">
        <v>0.8</v>
      </c>
    </row>
    <row r="605" spans="97:99" x14ac:dyDescent="0.3">
      <c r="CS605" s="155">
        <v>0.8</v>
      </c>
      <c r="CT605" s="155">
        <v>0.8</v>
      </c>
      <c r="CU605" s="155">
        <v>0.8</v>
      </c>
    </row>
    <row r="606" spans="97:99" x14ac:dyDescent="0.3">
      <c r="CS606" s="155">
        <v>0.8</v>
      </c>
      <c r="CT606" s="155">
        <v>0.8</v>
      </c>
      <c r="CU606" s="155">
        <v>0.8</v>
      </c>
    </row>
    <row r="607" spans="97:99" x14ac:dyDescent="0.3">
      <c r="CS607" s="155">
        <v>0.8</v>
      </c>
      <c r="CT607" s="155">
        <v>0.8</v>
      </c>
      <c r="CU607" s="155">
        <v>0.8</v>
      </c>
    </row>
    <row r="608" spans="97:99" x14ac:dyDescent="0.3">
      <c r="CS608" s="155">
        <v>0.8</v>
      </c>
      <c r="CT608" s="155">
        <v>0.8</v>
      </c>
      <c r="CU608" s="155">
        <v>0.8</v>
      </c>
    </row>
    <row r="609" spans="97:99" x14ac:dyDescent="0.3">
      <c r="CS609" s="155">
        <v>0.8</v>
      </c>
      <c r="CT609" s="155">
        <v>0.8</v>
      </c>
      <c r="CU609" s="155">
        <v>0.8</v>
      </c>
    </row>
    <row r="610" spans="97:99" x14ac:dyDescent="0.3">
      <c r="CS610" s="155">
        <v>0.8</v>
      </c>
      <c r="CT610" s="155">
        <v>0.8</v>
      </c>
      <c r="CU610" s="155">
        <v>0.8</v>
      </c>
    </row>
    <row r="611" spans="97:99" x14ac:dyDescent="0.3">
      <c r="CS611" s="155">
        <v>0.8</v>
      </c>
      <c r="CT611" s="155">
        <v>0.8</v>
      </c>
      <c r="CU611" s="155">
        <v>0.8</v>
      </c>
    </row>
    <row r="612" spans="97:99" x14ac:dyDescent="0.3">
      <c r="CS612" s="155">
        <v>0.8</v>
      </c>
      <c r="CT612" s="155">
        <v>0.8</v>
      </c>
      <c r="CU612" s="155">
        <v>0.8</v>
      </c>
    </row>
    <row r="613" spans="97:99" x14ac:dyDescent="0.3">
      <c r="CS613" s="155">
        <v>0.8</v>
      </c>
      <c r="CT613" s="155">
        <v>0.8</v>
      </c>
      <c r="CU613" s="155">
        <v>0.8</v>
      </c>
    </row>
    <row r="614" spans="97:99" x14ac:dyDescent="0.3">
      <c r="CS614" s="155">
        <v>0.8</v>
      </c>
      <c r="CT614" s="155">
        <v>0.8</v>
      </c>
      <c r="CU614" s="155">
        <v>0.8</v>
      </c>
    </row>
    <row r="615" spans="97:99" x14ac:dyDescent="0.3">
      <c r="CS615" s="155">
        <v>0.8</v>
      </c>
      <c r="CT615" s="155">
        <v>0.8</v>
      </c>
      <c r="CU615" s="155">
        <v>0.8</v>
      </c>
    </row>
    <row r="616" spans="97:99" x14ac:dyDescent="0.3">
      <c r="CS616" s="155">
        <v>0.8</v>
      </c>
      <c r="CT616" s="155">
        <v>0.8</v>
      </c>
      <c r="CU616" s="155">
        <v>0.8</v>
      </c>
    </row>
    <row r="617" spans="97:99" x14ac:dyDescent="0.3">
      <c r="CS617" s="155">
        <v>0.8</v>
      </c>
      <c r="CT617" s="155">
        <v>0.8</v>
      </c>
      <c r="CU617" s="155">
        <v>0.8</v>
      </c>
    </row>
    <row r="618" spans="97:99" x14ac:dyDescent="0.3">
      <c r="CS618" s="155">
        <v>0.8</v>
      </c>
      <c r="CT618" s="155">
        <v>0.8</v>
      </c>
      <c r="CU618" s="155">
        <v>0.8</v>
      </c>
    </row>
    <row r="619" spans="97:99" x14ac:dyDescent="0.3">
      <c r="CS619" s="155">
        <v>0.8</v>
      </c>
      <c r="CT619" s="155">
        <v>0.8</v>
      </c>
      <c r="CU619" s="155">
        <v>0.8</v>
      </c>
    </row>
    <row r="620" spans="97:99" x14ac:dyDescent="0.3">
      <c r="CS620" s="155">
        <v>0.8</v>
      </c>
      <c r="CT620" s="155">
        <v>0.8</v>
      </c>
      <c r="CU620" s="155">
        <v>0.8</v>
      </c>
    </row>
    <row r="621" spans="97:99" x14ac:dyDescent="0.3">
      <c r="CS621" s="155">
        <v>0.8</v>
      </c>
      <c r="CT621" s="155">
        <v>0.8</v>
      </c>
      <c r="CU621" s="155">
        <v>0.8</v>
      </c>
    </row>
    <row r="622" spans="97:99" x14ac:dyDescent="0.3">
      <c r="CS622" s="155">
        <v>0.8</v>
      </c>
      <c r="CT622" s="155">
        <v>0.8</v>
      </c>
      <c r="CU622" s="155">
        <v>0.8</v>
      </c>
    </row>
    <row r="623" spans="97:99" x14ac:dyDescent="0.3">
      <c r="CS623" s="155">
        <v>0.8</v>
      </c>
      <c r="CT623" s="155">
        <v>0.8</v>
      </c>
      <c r="CU623" s="155">
        <v>0.8</v>
      </c>
    </row>
    <row r="624" spans="97:99" x14ac:dyDescent="0.3">
      <c r="CS624" s="155">
        <v>0.8</v>
      </c>
      <c r="CT624" s="155">
        <v>0.8</v>
      </c>
      <c r="CU624" s="155">
        <v>0.8</v>
      </c>
    </row>
    <row r="625" spans="97:99" x14ac:dyDescent="0.3">
      <c r="CS625" s="155">
        <v>0.8</v>
      </c>
      <c r="CT625" s="155">
        <v>0.8</v>
      </c>
      <c r="CU625" s="155">
        <v>0.8</v>
      </c>
    </row>
    <row r="626" spans="97:99" x14ac:dyDescent="0.3">
      <c r="CS626" s="155">
        <v>0.8</v>
      </c>
      <c r="CT626" s="155">
        <v>0.8</v>
      </c>
      <c r="CU626" s="155">
        <v>0.8</v>
      </c>
    </row>
    <row r="627" spans="97:99" x14ac:dyDescent="0.3">
      <c r="CS627" s="155">
        <v>0.8</v>
      </c>
      <c r="CT627" s="155">
        <v>0.8</v>
      </c>
      <c r="CU627" s="155">
        <v>0.8</v>
      </c>
    </row>
    <row r="628" spans="97:99" x14ac:dyDescent="0.3">
      <c r="CS628" s="155">
        <v>0.8</v>
      </c>
      <c r="CT628" s="155">
        <v>0.8</v>
      </c>
      <c r="CU628" s="155">
        <v>0.8</v>
      </c>
    </row>
    <row r="629" spans="97:99" x14ac:dyDescent="0.3">
      <c r="CS629" s="155">
        <v>0</v>
      </c>
      <c r="CT629" s="155">
        <v>0</v>
      </c>
      <c r="CU629" s="155">
        <v>0</v>
      </c>
    </row>
    <row r="630" spans="97:99" x14ac:dyDescent="0.3">
      <c r="CS630" s="155">
        <v>0.8</v>
      </c>
      <c r="CT630" s="155">
        <v>0.8</v>
      </c>
      <c r="CU630" s="155">
        <v>0.8</v>
      </c>
    </row>
    <row r="631" spans="97:99" x14ac:dyDescent="0.3">
      <c r="CS631" s="155">
        <v>0.8</v>
      </c>
      <c r="CT631" s="155">
        <v>0.8</v>
      </c>
      <c r="CU631" s="155">
        <v>0.8</v>
      </c>
    </row>
    <row r="632" spans="97:99" x14ac:dyDescent="0.3">
      <c r="CS632" s="155">
        <v>0</v>
      </c>
      <c r="CT632" s="155">
        <v>0</v>
      </c>
      <c r="CU632" s="155">
        <v>0</v>
      </c>
    </row>
    <row r="633" spans="97:99" x14ac:dyDescent="0.3">
      <c r="CS633" s="155">
        <v>0.8</v>
      </c>
      <c r="CT633" s="155">
        <v>0.8</v>
      </c>
      <c r="CU633" s="155">
        <v>0.8</v>
      </c>
    </row>
    <row r="634" spans="97:99" x14ac:dyDescent="0.3">
      <c r="CS634" s="155">
        <v>0.8</v>
      </c>
      <c r="CT634" s="155">
        <v>0.8</v>
      </c>
      <c r="CU634" s="155">
        <v>0.8</v>
      </c>
    </row>
    <row r="635" spans="97:99" x14ac:dyDescent="0.3">
      <c r="CS635" s="155">
        <v>0</v>
      </c>
      <c r="CT635" s="155">
        <v>0</v>
      </c>
      <c r="CU635" s="155">
        <v>0</v>
      </c>
    </row>
    <row r="636" spans="97:99" x14ac:dyDescent="0.3">
      <c r="CS636" s="155">
        <v>0.8</v>
      </c>
      <c r="CT636" s="155">
        <v>0.8</v>
      </c>
      <c r="CU636" s="155">
        <v>0.8</v>
      </c>
    </row>
    <row r="637" spans="97:99" x14ac:dyDescent="0.3">
      <c r="CS637" s="155">
        <v>0.8</v>
      </c>
      <c r="CT637" s="155">
        <v>0.8</v>
      </c>
      <c r="CU637" s="155">
        <v>0.8</v>
      </c>
    </row>
    <row r="638" spans="97:99" x14ac:dyDescent="0.3">
      <c r="CS638" s="155">
        <v>0</v>
      </c>
      <c r="CT638" s="155">
        <v>0</v>
      </c>
      <c r="CU638" s="155">
        <v>0</v>
      </c>
    </row>
    <row r="639" spans="97:99" x14ac:dyDescent="0.3">
      <c r="CS639" s="155">
        <v>0.8</v>
      </c>
      <c r="CT639" s="155">
        <v>0.8</v>
      </c>
      <c r="CU639" s="155">
        <v>0.8</v>
      </c>
    </row>
    <row r="640" spans="97:99" x14ac:dyDescent="0.3">
      <c r="CS640" s="155">
        <v>0.8</v>
      </c>
      <c r="CT640" s="155">
        <v>0.8</v>
      </c>
      <c r="CU640" s="155">
        <v>0.8</v>
      </c>
    </row>
    <row r="641" spans="97:99" x14ac:dyDescent="0.3">
      <c r="CS641" s="155">
        <v>0</v>
      </c>
      <c r="CT641" s="155">
        <v>0</v>
      </c>
      <c r="CU641" s="155">
        <v>0</v>
      </c>
    </row>
    <row r="642" spans="97:99" x14ac:dyDescent="0.3">
      <c r="CS642" s="155">
        <v>0.8</v>
      </c>
      <c r="CT642" s="155">
        <v>0.8</v>
      </c>
      <c r="CU642" s="155">
        <v>0.8</v>
      </c>
    </row>
    <row r="643" spans="97:99" x14ac:dyDescent="0.3">
      <c r="CS643" s="155">
        <v>0.8</v>
      </c>
      <c r="CT643" s="155">
        <v>0.8</v>
      </c>
      <c r="CU643" s="155">
        <v>0.8</v>
      </c>
    </row>
    <row r="644" spans="97:99" x14ac:dyDescent="0.3">
      <c r="CS644" s="155">
        <v>0</v>
      </c>
      <c r="CT644" s="155">
        <v>0</v>
      </c>
      <c r="CU644" s="155">
        <v>0</v>
      </c>
    </row>
    <row r="645" spans="97:99" x14ac:dyDescent="0.3">
      <c r="CS645" s="155">
        <v>0.8</v>
      </c>
      <c r="CT645" s="155">
        <v>0.8</v>
      </c>
      <c r="CU645" s="155">
        <v>0.8</v>
      </c>
    </row>
    <row r="646" spans="97:99" x14ac:dyDescent="0.3">
      <c r="CS646" s="155">
        <v>0.8</v>
      </c>
      <c r="CT646" s="155">
        <v>0.8</v>
      </c>
      <c r="CU646" s="155">
        <v>0.8</v>
      </c>
    </row>
    <row r="647" spans="97:99" x14ac:dyDescent="0.3">
      <c r="CS647" s="155">
        <v>0</v>
      </c>
      <c r="CT647" s="155">
        <v>0</v>
      </c>
      <c r="CU647" s="155">
        <v>0</v>
      </c>
    </row>
    <row r="648" spans="97:99" x14ac:dyDescent="0.3">
      <c r="CS648" s="155">
        <v>0.8</v>
      </c>
      <c r="CT648" s="155">
        <v>0.8</v>
      </c>
      <c r="CU648" s="155">
        <v>0.8</v>
      </c>
    </row>
    <row r="649" spans="97:99" x14ac:dyDescent="0.3">
      <c r="CS649" s="155">
        <v>0.8</v>
      </c>
      <c r="CT649" s="155">
        <v>0.8</v>
      </c>
      <c r="CU649" s="155">
        <v>0.8</v>
      </c>
    </row>
    <row r="650" spans="97:99" x14ac:dyDescent="0.3">
      <c r="CS650" s="155">
        <v>0</v>
      </c>
      <c r="CT650" s="155">
        <v>0</v>
      </c>
      <c r="CU650" s="155">
        <v>0</v>
      </c>
    </row>
    <row r="651" spans="97:99" x14ac:dyDescent="0.3">
      <c r="CS651" s="155">
        <v>0.8</v>
      </c>
      <c r="CT651" s="155">
        <v>0.8</v>
      </c>
      <c r="CU651" s="155">
        <v>0.8</v>
      </c>
    </row>
    <row r="652" spans="97:99" x14ac:dyDescent="0.3">
      <c r="CS652" s="155">
        <v>0.8</v>
      </c>
      <c r="CT652" s="155">
        <v>0.8</v>
      </c>
      <c r="CU652" s="155">
        <v>0.8</v>
      </c>
    </row>
    <row r="653" spans="97:99" x14ac:dyDescent="0.3">
      <c r="CS653" s="155">
        <v>0</v>
      </c>
      <c r="CT653" s="155">
        <v>0</v>
      </c>
      <c r="CU653" s="155">
        <v>0</v>
      </c>
    </row>
    <row r="654" spans="97:99" x14ac:dyDescent="0.3">
      <c r="CS654" s="155">
        <v>0.8</v>
      </c>
      <c r="CT654" s="155">
        <v>0.8</v>
      </c>
      <c r="CU654" s="155">
        <v>0.8</v>
      </c>
    </row>
    <row r="655" spans="97:99" x14ac:dyDescent="0.3">
      <c r="CS655" s="155">
        <v>0.8</v>
      </c>
      <c r="CT655" s="155">
        <v>0.8</v>
      </c>
      <c r="CU655" s="155">
        <v>0.8</v>
      </c>
    </row>
    <row r="656" spans="97:99" x14ac:dyDescent="0.3">
      <c r="CS656" s="155">
        <v>0</v>
      </c>
      <c r="CT656" s="155">
        <v>0</v>
      </c>
      <c r="CU656" s="155">
        <v>0</v>
      </c>
    </row>
    <row r="657" spans="97:99" x14ac:dyDescent="0.3">
      <c r="CS657" s="155">
        <v>0.8</v>
      </c>
      <c r="CT657" s="155">
        <v>0.8</v>
      </c>
      <c r="CU657" s="155">
        <v>0.8</v>
      </c>
    </row>
    <row r="658" spans="97:99" x14ac:dyDescent="0.3">
      <c r="CS658" s="155">
        <v>0.8</v>
      </c>
      <c r="CT658" s="155">
        <v>0.8</v>
      </c>
      <c r="CU658" s="155">
        <v>0.8</v>
      </c>
    </row>
    <row r="659" spans="97:99" x14ac:dyDescent="0.3">
      <c r="CS659" s="155">
        <v>0</v>
      </c>
      <c r="CT659" s="155">
        <v>0</v>
      </c>
      <c r="CU659" s="155">
        <v>0</v>
      </c>
    </row>
    <row r="660" spans="97:99" x14ac:dyDescent="0.3">
      <c r="CS660" s="155">
        <v>0.8</v>
      </c>
      <c r="CT660" s="155">
        <v>0.8</v>
      </c>
      <c r="CU660" s="155">
        <v>0.8</v>
      </c>
    </row>
    <row r="661" spans="97:99" x14ac:dyDescent="0.3">
      <c r="CS661" s="155">
        <v>0.8</v>
      </c>
      <c r="CT661" s="155">
        <v>0.8</v>
      </c>
      <c r="CU661" s="155">
        <v>0.8</v>
      </c>
    </row>
    <row r="662" spans="97:99" x14ac:dyDescent="0.3">
      <c r="CS662" s="155">
        <v>0</v>
      </c>
      <c r="CT662" s="155">
        <v>0</v>
      </c>
      <c r="CU662" s="155">
        <v>0</v>
      </c>
    </row>
    <row r="663" spans="97:99" x14ac:dyDescent="0.3">
      <c r="CS663" s="155">
        <v>0.8</v>
      </c>
      <c r="CT663" s="155">
        <v>0.8</v>
      </c>
      <c r="CU663" s="155">
        <v>0.8</v>
      </c>
    </row>
    <row r="664" spans="97:99" x14ac:dyDescent="0.3">
      <c r="CS664" s="155">
        <v>0.8</v>
      </c>
      <c r="CT664" s="155">
        <v>0.8</v>
      </c>
      <c r="CU664" s="155">
        <v>0.8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작물 업그레이드 가데이터 확률</vt:lpstr>
      <vt:lpstr>작물 업그레이드 실제 데이터 확률</vt:lpstr>
      <vt:lpstr>Markov's Chain</vt:lpstr>
      <vt:lpstr>씨앗 분해 확률_첫달</vt:lpstr>
      <vt:lpstr>씨앗 분해 확률_첫달제외</vt:lpstr>
      <vt:lpstr>마법 걸기 씨앗 획득 확률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2017-04-24T07:24:10Z</dcterms:created>
  <dcterms:modified xsi:type="dcterms:W3CDTF">2017-05-29T07:43:45Z</dcterms:modified>
</cp:coreProperties>
</file>