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5"/>
  </bookViews>
  <sheets>
    <sheet name="작물 업그레이드 가데이터 확률" sheetId="12" state="hidden" r:id="rId1"/>
    <sheet name="씨앗 분해 확률_첫달제외" sheetId="11" state="hidden" r:id="rId2"/>
    <sheet name="작물 업그레이드 확률" sheetId="15" r:id="rId3"/>
    <sheet name="Markov's Chain" sheetId="16" r:id="rId4"/>
    <sheet name="씨앗 분해 확률_첫달" sheetId="18" r:id="rId5"/>
    <sheet name="작물 분해 확률" sheetId="23" r:id="rId6"/>
    <sheet name="마법 걸기 씨앗 획득 확률" sheetId="22" r:id="rId7"/>
    <sheet name="작물 변경권 확률" sheetId="2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5" i="23" l="1"/>
  <c r="S98" i="23"/>
  <c r="S97" i="23"/>
  <c r="S96" i="23"/>
  <c r="S94" i="23"/>
  <c r="S93" i="23"/>
  <c r="S92" i="23"/>
  <c r="S91" i="23"/>
  <c r="S10" i="23" l="1"/>
  <c r="S9" i="23"/>
  <c r="S11" i="23"/>
  <c r="S8" i="23" l="1"/>
  <c r="J49" i="18" l="1"/>
  <c r="J53" i="18"/>
  <c r="J57" i="18"/>
  <c r="F7" i="18"/>
  <c r="G7" i="18"/>
  <c r="H7" i="18"/>
  <c r="G31" i="18" l="1"/>
  <c r="G27" i="18"/>
  <c r="G23" i="18"/>
  <c r="G19" i="18"/>
  <c r="G15" i="18"/>
  <c r="G11" i="18"/>
  <c r="G3" i="18"/>
  <c r="N19" i="18"/>
  <c r="N23" i="18"/>
  <c r="S13" i="23" l="1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3" i="23"/>
  <c r="S4" i="23"/>
  <c r="S5" i="23"/>
  <c r="S7" i="23"/>
  <c r="S12" i="23"/>
  <c r="S6" i="23"/>
  <c r="S81" i="18" l="1"/>
  <c r="R81" i="18"/>
  <c r="Q81" i="18"/>
  <c r="P81" i="18"/>
  <c r="O81" i="18"/>
  <c r="N81" i="18"/>
  <c r="M81" i="18"/>
  <c r="L81" i="18"/>
  <c r="K81" i="18"/>
  <c r="J81" i="18"/>
  <c r="I81" i="18"/>
  <c r="H81" i="18"/>
  <c r="F81" i="18"/>
  <c r="E81" i="18"/>
  <c r="D81" i="18"/>
  <c r="C81" i="18"/>
  <c r="B80" i="18"/>
  <c r="M77" i="18"/>
  <c r="L77" i="18"/>
  <c r="K77" i="18"/>
  <c r="J77" i="18"/>
  <c r="I77" i="18"/>
  <c r="H77" i="18"/>
  <c r="F77" i="18"/>
  <c r="E77" i="18"/>
  <c r="D77" i="18"/>
  <c r="C77" i="18"/>
  <c r="R67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F71" i="18"/>
  <c r="E71" i="18"/>
  <c r="D71" i="18"/>
  <c r="C71" i="18"/>
  <c r="B70" i="18"/>
  <c r="S67" i="18"/>
  <c r="Q67" i="18"/>
  <c r="P67" i="18"/>
  <c r="O67" i="18"/>
  <c r="N67" i="18"/>
  <c r="M67" i="18"/>
  <c r="L67" i="18"/>
  <c r="K67" i="18"/>
  <c r="J67" i="18"/>
  <c r="I67" i="18"/>
  <c r="H67" i="18"/>
  <c r="F67" i="18"/>
  <c r="E67" i="18"/>
  <c r="D67" i="18"/>
  <c r="C67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F61" i="18"/>
  <c r="E61" i="18"/>
  <c r="D61" i="18"/>
  <c r="C61" i="18"/>
  <c r="B60" i="18"/>
  <c r="S57" i="18"/>
  <c r="R57" i="18"/>
  <c r="Q57" i="18"/>
  <c r="P57" i="18"/>
  <c r="O57" i="18"/>
  <c r="N57" i="18"/>
  <c r="M57" i="18"/>
  <c r="H57" i="18"/>
  <c r="F57" i="18"/>
  <c r="E57" i="18"/>
  <c r="D57" i="18"/>
  <c r="C57" i="18"/>
  <c r="T53" i="18"/>
  <c r="S53" i="18"/>
  <c r="R53" i="18"/>
  <c r="Q53" i="18"/>
  <c r="P53" i="18"/>
  <c r="O53" i="18"/>
  <c r="N53" i="18"/>
  <c r="M53" i="18"/>
  <c r="L53" i="18"/>
  <c r="K53" i="18"/>
  <c r="I53" i="18"/>
  <c r="H53" i="18"/>
  <c r="F53" i="18"/>
  <c r="E53" i="18"/>
  <c r="D53" i="18"/>
  <c r="C53" i="18"/>
  <c r="B52" i="18"/>
  <c r="T49" i="18"/>
  <c r="S49" i="18"/>
  <c r="R49" i="18"/>
  <c r="Q49" i="18"/>
  <c r="L49" i="18"/>
  <c r="K49" i="18"/>
  <c r="I49" i="18"/>
  <c r="H49" i="18"/>
  <c r="F49" i="18"/>
  <c r="E49" i="18"/>
  <c r="D49" i="18"/>
  <c r="C49" i="18"/>
  <c r="B53" i="18" l="1"/>
  <c r="B61" i="18"/>
  <c r="B81" i="18"/>
  <c r="B71" i="18"/>
  <c r="G36" i="22"/>
  <c r="G3" i="22"/>
  <c r="R4" i="22" l="1"/>
  <c r="R6" i="22"/>
  <c r="D66" i="22" l="1"/>
  <c r="C66" i="22" s="1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F36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" i="22"/>
  <c r="F37" i="22" l="1"/>
  <c r="H36" i="22"/>
  <c r="G37" i="22"/>
  <c r="F3" i="22"/>
  <c r="F4" i="22" s="1"/>
  <c r="H37" i="22" l="1"/>
  <c r="G38" i="22"/>
  <c r="F38" i="22"/>
  <c r="H3" i="22"/>
  <c r="G4" i="22"/>
  <c r="H4" i="22" s="1"/>
  <c r="F5" i="22"/>
  <c r="G5" i="22"/>
  <c r="AK9" i="11"/>
  <c r="H38" i="22" l="1"/>
  <c r="F39" i="22"/>
  <c r="G39" i="22"/>
  <c r="H5" i="22"/>
  <c r="F6" i="22"/>
  <c r="G6" i="22"/>
  <c r="K3" i="22" s="1"/>
  <c r="M3" i="22" s="1"/>
  <c r="S6" i="22" s="1"/>
  <c r="K36" i="22" l="1"/>
  <c r="M36" i="22" s="1"/>
  <c r="H39" i="22"/>
  <c r="G40" i="22"/>
  <c r="F40" i="22"/>
  <c r="F7" i="22"/>
  <c r="G7" i="22"/>
  <c r="H6" i="22"/>
  <c r="H40" i="22" l="1"/>
  <c r="F41" i="22"/>
  <c r="G41" i="22"/>
  <c r="H7" i="22"/>
  <c r="G8" i="22"/>
  <c r="F8" i="22"/>
  <c r="H41" i="22" l="1"/>
  <c r="G42" i="22"/>
  <c r="F42" i="22"/>
  <c r="F9" i="22"/>
  <c r="G9" i="22"/>
  <c r="H8" i="22"/>
  <c r="H42" i="22" l="1"/>
  <c r="G43" i="22"/>
  <c r="F43" i="22"/>
  <c r="H9" i="22"/>
  <c r="F10" i="22"/>
  <c r="G10" i="22"/>
  <c r="H43" i="22" l="1"/>
  <c r="G44" i="22"/>
  <c r="F44" i="22"/>
  <c r="H10" i="22"/>
  <c r="F11" i="22"/>
  <c r="G11" i="22"/>
  <c r="H44" i="22" l="1"/>
  <c r="G45" i="22"/>
  <c r="F45" i="22"/>
  <c r="H11" i="22"/>
  <c r="F12" i="22"/>
  <c r="G12" i="22"/>
  <c r="H45" i="22" l="1"/>
  <c r="H12" i="22"/>
  <c r="G46" i="22"/>
  <c r="F46" i="22"/>
  <c r="F13" i="22"/>
  <c r="G13" i="22"/>
  <c r="H46" i="22" l="1"/>
  <c r="G47" i="22"/>
  <c r="F47" i="22"/>
  <c r="H13" i="22"/>
  <c r="G14" i="22"/>
  <c r="F14" i="22"/>
  <c r="H47" i="22" l="1"/>
  <c r="G48" i="22"/>
  <c r="F48" i="22"/>
  <c r="G15" i="22"/>
  <c r="F15" i="22"/>
  <c r="H14" i="22"/>
  <c r="H48" i="22" l="1"/>
  <c r="G49" i="22"/>
  <c r="F49" i="22"/>
  <c r="H15" i="22"/>
  <c r="F16" i="22"/>
  <c r="G16" i="22"/>
  <c r="H49" i="22" l="1"/>
  <c r="G50" i="22"/>
  <c r="F50" i="22"/>
  <c r="H16" i="22"/>
  <c r="F17" i="22"/>
  <c r="G17" i="22"/>
  <c r="H17" i="22" l="1"/>
  <c r="H50" i="22"/>
  <c r="G51" i="22"/>
  <c r="F51" i="22"/>
  <c r="G18" i="22"/>
  <c r="F18" i="22"/>
  <c r="H51" i="22" l="1"/>
  <c r="G52" i="22"/>
  <c r="F52" i="22"/>
  <c r="H18" i="22"/>
  <c r="G19" i="22"/>
  <c r="F19" i="22"/>
  <c r="H52" i="22" l="1"/>
  <c r="G53" i="22"/>
  <c r="F53" i="22"/>
  <c r="H19" i="22"/>
  <c r="G20" i="22"/>
  <c r="F20" i="22"/>
  <c r="H53" i="22" l="1"/>
  <c r="G54" i="22"/>
  <c r="F54" i="22"/>
  <c r="H20" i="22"/>
  <c r="F21" i="22"/>
  <c r="G21" i="22"/>
  <c r="H21" i="22" l="1"/>
  <c r="H54" i="22"/>
  <c r="G55" i="22"/>
  <c r="F55" i="22"/>
  <c r="G22" i="22"/>
  <c r="F22" i="22"/>
  <c r="H55" i="22" l="1"/>
  <c r="G56" i="22"/>
  <c r="F56" i="22"/>
  <c r="G23" i="22"/>
  <c r="F23" i="22"/>
  <c r="H22" i="22"/>
  <c r="H56" i="22" l="1"/>
  <c r="G57" i="22"/>
  <c r="F57" i="22"/>
  <c r="H23" i="22"/>
  <c r="G24" i="22"/>
  <c r="F24" i="22"/>
  <c r="H57" i="22" l="1"/>
  <c r="G58" i="22"/>
  <c r="F58" i="22"/>
  <c r="H24" i="22"/>
  <c r="F25" i="22"/>
  <c r="G25" i="22"/>
  <c r="H58" i="22" l="1"/>
  <c r="G59" i="22"/>
  <c r="F59" i="22"/>
  <c r="H25" i="22"/>
  <c r="G26" i="22"/>
  <c r="F26" i="22"/>
  <c r="H59" i="22" l="1"/>
  <c r="G60" i="22"/>
  <c r="F60" i="22"/>
  <c r="G27" i="22"/>
  <c r="F27" i="22"/>
  <c r="H26" i="22"/>
  <c r="H60" i="22" l="1"/>
  <c r="G61" i="22"/>
  <c r="F61" i="22"/>
  <c r="H27" i="22"/>
  <c r="G28" i="22"/>
  <c r="K4" i="22" s="1"/>
  <c r="M4" i="22" s="1"/>
  <c r="F28" i="22"/>
  <c r="K37" i="22" l="1"/>
  <c r="M37" i="22" s="1"/>
  <c r="H61" i="22"/>
  <c r="G62" i="22"/>
  <c r="F62" i="22"/>
  <c r="H28" i="22"/>
  <c r="G29" i="22"/>
  <c r="F29" i="22"/>
  <c r="H62" i="22" l="1"/>
  <c r="G63" i="22"/>
  <c r="F63" i="22"/>
  <c r="K38" i="22"/>
  <c r="M38" i="22" s="1"/>
  <c r="H29" i="22"/>
  <c r="K5" i="22"/>
  <c r="M5" i="22" s="1"/>
  <c r="G30" i="22"/>
  <c r="K6" i="22" s="1"/>
  <c r="M6" i="22" s="1"/>
  <c r="F30" i="22"/>
  <c r="H63" i="22" l="1"/>
  <c r="G64" i="22"/>
  <c r="F64" i="22"/>
  <c r="K39" i="22"/>
  <c r="M39" i="22" s="1"/>
  <c r="S4" i="22" s="1"/>
  <c r="S8" i="22" s="1"/>
  <c r="H30" i="22"/>
  <c r="F31" i="22"/>
  <c r="G31" i="22"/>
  <c r="K7" i="22" s="1"/>
  <c r="M7" i="22" s="1"/>
  <c r="P4" i="22" l="1"/>
  <c r="Q4" i="22"/>
  <c r="H64" i="22"/>
  <c r="G65" i="22"/>
  <c r="F65" i="22"/>
  <c r="K40" i="22"/>
  <c r="M40" i="22" s="1"/>
  <c r="G32" i="22"/>
  <c r="F32" i="22"/>
  <c r="H31" i="22"/>
  <c r="H65" i="22" l="1"/>
  <c r="G66" i="22"/>
  <c r="F66" i="22"/>
  <c r="H32" i="22"/>
  <c r="G33" i="22"/>
  <c r="K8" i="22" s="1"/>
  <c r="M8" i="22" s="1"/>
  <c r="F33" i="22"/>
  <c r="P3" i="22" l="1"/>
  <c r="P5" i="22" s="1"/>
  <c r="Q3" i="22"/>
  <c r="Q5" i="22" s="1"/>
  <c r="K41" i="22"/>
  <c r="M41" i="22" s="1"/>
  <c r="H66" i="22"/>
  <c r="H33" i="22"/>
  <c r="S31" i="18" l="1"/>
  <c r="R31" i="18"/>
  <c r="Q31" i="18"/>
  <c r="P31" i="18"/>
  <c r="O31" i="18"/>
  <c r="N31" i="18"/>
  <c r="M31" i="18"/>
  <c r="L31" i="18"/>
  <c r="K31" i="18"/>
  <c r="J31" i="18"/>
  <c r="I31" i="18"/>
  <c r="H31" i="18"/>
  <c r="F31" i="18"/>
  <c r="E31" i="18"/>
  <c r="D31" i="18"/>
  <c r="C31" i="18"/>
  <c r="B30" i="18"/>
  <c r="M27" i="18"/>
  <c r="L27" i="18"/>
  <c r="K27" i="18"/>
  <c r="J27" i="18"/>
  <c r="I27" i="18"/>
  <c r="H27" i="18"/>
  <c r="F27" i="18"/>
  <c r="E27" i="18"/>
  <c r="D27" i="18"/>
  <c r="C27" i="18"/>
  <c r="R23" i="18"/>
  <c r="Q23" i="18"/>
  <c r="P23" i="18"/>
  <c r="O23" i="18"/>
  <c r="M23" i="18"/>
  <c r="L23" i="18"/>
  <c r="K23" i="18"/>
  <c r="J23" i="18"/>
  <c r="I23" i="18"/>
  <c r="H23" i="18"/>
  <c r="F23" i="18"/>
  <c r="E23" i="18"/>
  <c r="D23" i="18"/>
  <c r="C23" i="18"/>
  <c r="B22" i="18"/>
  <c r="M19" i="18"/>
  <c r="L19" i="18"/>
  <c r="K19" i="18"/>
  <c r="J19" i="18"/>
  <c r="I19" i="18"/>
  <c r="H19" i="18"/>
  <c r="F19" i="18"/>
  <c r="E19" i="18"/>
  <c r="D19" i="18"/>
  <c r="C19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F15" i="18"/>
  <c r="E15" i="18"/>
  <c r="D15" i="18"/>
  <c r="C15" i="18"/>
  <c r="B14" i="18"/>
  <c r="Q11" i="18"/>
  <c r="P11" i="18"/>
  <c r="O11" i="18"/>
  <c r="N11" i="18"/>
  <c r="M11" i="18"/>
  <c r="H11" i="18"/>
  <c r="F11" i="18"/>
  <c r="E11" i="18"/>
  <c r="D11" i="18"/>
  <c r="C11" i="18"/>
  <c r="S7" i="18"/>
  <c r="R7" i="18"/>
  <c r="Q7" i="18"/>
  <c r="P7" i="18"/>
  <c r="O7" i="18"/>
  <c r="N7" i="18"/>
  <c r="M7" i="18"/>
  <c r="L7" i="18"/>
  <c r="K7" i="18"/>
  <c r="J7" i="18"/>
  <c r="I7" i="18"/>
  <c r="E7" i="18"/>
  <c r="D7" i="18"/>
  <c r="C7" i="18"/>
  <c r="B6" i="18"/>
  <c r="S3" i="18"/>
  <c r="R3" i="18"/>
  <c r="Q3" i="18"/>
  <c r="H3" i="18"/>
  <c r="F3" i="18"/>
  <c r="E3" i="18"/>
  <c r="D3" i="18"/>
  <c r="C3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B7" i="18" l="1"/>
  <c r="B31" i="18"/>
  <c r="B23" i="18"/>
  <c r="B15" i="18"/>
  <c r="F66" i="16"/>
  <c r="F65" i="16"/>
  <c r="I66" i="16" s="1"/>
  <c r="E65" i="16"/>
  <c r="L66" i="16" s="1"/>
  <c r="F64" i="16"/>
  <c r="I65" i="16" s="1"/>
  <c r="E64" i="16"/>
  <c r="L65" i="16" s="1"/>
  <c r="F57" i="16"/>
  <c r="F56" i="16"/>
  <c r="I57" i="16" s="1"/>
  <c r="E56" i="16"/>
  <c r="F55" i="16"/>
  <c r="I56" i="16" s="1"/>
  <c r="E55" i="16"/>
  <c r="L56" i="16" s="1"/>
  <c r="F48" i="16"/>
  <c r="F47" i="16"/>
  <c r="I48" i="16" s="1"/>
  <c r="E47" i="16"/>
  <c r="L48" i="16" s="1"/>
  <c r="F46" i="16"/>
  <c r="I47" i="16" s="1"/>
  <c r="E46" i="16"/>
  <c r="L47" i="16" s="1"/>
  <c r="F39" i="16"/>
  <c r="F38" i="16"/>
  <c r="I39" i="16" s="1"/>
  <c r="E38" i="16"/>
  <c r="L39" i="16" s="1"/>
  <c r="F37" i="16"/>
  <c r="I38" i="16" s="1"/>
  <c r="E37" i="16"/>
  <c r="L38" i="16" s="1"/>
  <c r="I58" i="16" l="1"/>
  <c r="E57" i="16"/>
  <c r="L58" i="16" s="1"/>
  <c r="I40" i="16"/>
  <c r="E39" i="16"/>
  <c r="L40" i="16" s="1"/>
  <c r="D56" i="16"/>
  <c r="K57" i="16" s="1"/>
  <c r="L57" i="16"/>
  <c r="D64" i="16"/>
  <c r="K65" i="16" s="1"/>
  <c r="E66" i="16"/>
  <c r="L67" i="16" s="1"/>
  <c r="I67" i="16"/>
  <c r="I49" i="16"/>
  <c r="E48" i="16"/>
  <c r="L49" i="16" s="1"/>
  <c r="D65" i="16"/>
  <c r="K66" i="16" s="1"/>
  <c r="D55" i="16"/>
  <c r="K56" i="16" s="1"/>
  <c r="D47" i="16"/>
  <c r="K48" i="16" s="1"/>
  <c r="D46" i="16"/>
  <c r="K47" i="16" s="1"/>
  <c r="D38" i="16"/>
  <c r="K39" i="16" s="1"/>
  <c r="D37" i="16"/>
  <c r="K38" i="16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6" i="15"/>
  <c r="H46" i="15"/>
  <c r="T46" i="15" s="1"/>
  <c r="I45" i="15"/>
  <c r="H45" i="15"/>
  <c r="T45" i="15" s="1"/>
  <c r="P44" i="15"/>
  <c r="I44" i="15"/>
  <c r="H44" i="15"/>
  <c r="I43" i="15"/>
  <c r="H43" i="15"/>
  <c r="I42" i="15"/>
  <c r="H42" i="15"/>
  <c r="I41" i="15"/>
  <c r="M43" i="15" s="1"/>
  <c r="H41" i="15"/>
  <c r="I37" i="15"/>
  <c r="H37" i="15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8" i="15"/>
  <c r="H28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9" i="15"/>
  <c r="H19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10" i="15"/>
  <c r="H10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E28" i="16" l="1"/>
  <c r="L29" i="16" s="1"/>
  <c r="F28" i="16"/>
  <c r="I29" i="16" s="1"/>
  <c r="F29" i="16"/>
  <c r="I30" i="16" s="1"/>
  <c r="E29" i="16"/>
  <c r="L30" i="16" s="1"/>
  <c r="T18" i="15"/>
  <c r="T19" i="15"/>
  <c r="T28" i="15"/>
  <c r="T37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T10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Q66" i="16" l="1"/>
  <c r="Q39" i="16"/>
  <c r="Q29" i="16"/>
  <c r="D29" i="16"/>
  <c r="D28" i="16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55" i="16"/>
  <c r="P37" i="16"/>
  <c r="Q37" i="16"/>
  <c r="Q4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P28" i="16"/>
  <c r="T28" i="16" s="1" a="1"/>
  <c r="K29" i="16"/>
  <c r="V65" i="16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F38" i="18" l="1"/>
  <c r="G41" i="11"/>
  <c r="W66" i="16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F37" i="18" l="1"/>
  <c r="G40" i="11"/>
  <c r="F39" i="18"/>
  <c r="G42" i="11"/>
  <c r="M41" i="11"/>
  <c r="M38" i="18"/>
  <c r="W37" i="16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D37" i="18" l="1"/>
  <c r="E40" i="11"/>
  <c r="B39" i="18"/>
  <c r="I39" i="18" s="1"/>
  <c r="C42" i="11"/>
  <c r="I42" i="11" s="1"/>
  <c r="D42" i="11"/>
  <c r="C39" i="18"/>
  <c r="J39" i="18" s="1"/>
  <c r="F40" i="11"/>
  <c r="L40" i="11" s="1"/>
  <c r="E37" i="18"/>
  <c r="L37" i="18" s="1"/>
  <c r="M42" i="11"/>
  <c r="L42" i="11"/>
  <c r="J42" i="11"/>
  <c r="E38" i="18"/>
  <c r="L38" i="18" s="1"/>
  <c r="F41" i="11"/>
  <c r="L41" i="11" s="1"/>
  <c r="B38" i="18"/>
  <c r="I38" i="18" s="1"/>
  <c r="C41" i="11"/>
  <c r="I41" i="11" s="1"/>
  <c r="E41" i="11"/>
  <c r="K41" i="11" s="1"/>
  <c r="D38" i="18"/>
  <c r="K38" i="18" s="1"/>
  <c r="E42" i="11"/>
  <c r="K42" i="11" s="1"/>
  <c r="D39" i="18"/>
  <c r="K39" i="18" s="1"/>
  <c r="K40" i="11"/>
  <c r="M40" i="11"/>
  <c r="C37" i="18"/>
  <c r="J37" i="18" s="1"/>
  <c r="Z3" i="18" s="1"/>
  <c r="D40" i="11"/>
  <c r="J40" i="11" s="1"/>
  <c r="M39" i="18"/>
  <c r="R3" i="22"/>
  <c r="S3" i="22" s="1"/>
  <c r="S5" i="22" s="1"/>
  <c r="AK13" i="11"/>
  <c r="B37" i="18"/>
  <c r="I37" i="18" s="1"/>
  <c r="C40" i="11"/>
  <c r="I40" i="11" s="1"/>
  <c r="D41" i="11"/>
  <c r="J41" i="11" s="1"/>
  <c r="C38" i="18"/>
  <c r="J38" i="18" s="1"/>
  <c r="F42" i="11"/>
  <c r="E39" i="18"/>
  <c r="L39" i="18" s="1"/>
  <c r="K37" i="18"/>
  <c r="M37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W15" i="11" l="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R16" i="18"/>
  <c r="R11" i="18" s="1"/>
  <c r="R32" i="18"/>
  <c r="R27" i="18" s="1"/>
  <c r="R24" i="18"/>
  <c r="R19" i="18" s="1"/>
  <c r="S16" i="18"/>
  <c r="S11" i="18" s="1"/>
  <c r="S32" i="18"/>
  <c r="S27" i="18" s="1"/>
  <c r="Q24" i="18"/>
  <c r="Q19" i="18" s="1"/>
  <c r="Q32" i="18"/>
  <c r="Q27" i="18" s="1"/>
  <c r="P24" i="18"/>
  <c r="P19" i="18" s="1"/>
  <c r="J8" i="18"/>
  <c r="J3" i="18" s="1"/>
  <c r="O24" i="18"/>
  <c r="O19" i="18" s="1"/>
  <c r="K8" i="18"/>
  <c r="K3" i="18" s="1"/>
  <c r="Z11" i="18"/>
  <c r="P32" i="18"/>
  <c r="P27" i="18" s="1"/>
  <c r="I8" i="18"/>
  <c r="I3" i="18" s="1"/>
  <c r="L8" i="18"/>
  <c r="L3" i="18" s="1"/>
  <c r="Z19" i="18"/>
  <c r="I16" i="18"/>
  <c r="I11" i="18" s="1"/>
  <c r="N32" i="18"/>
  <c r="N27" i="18" s="1"/>
  <c r="J16" i="18"/>
  <c r="J11" i="18" s="1"/>
  <c r="K16" i="18"/>
  <c r="K11" i="18" s="1"/>
  <c r="N8" i="18"/>
  <c r="N3" i="18" s="1"/>
  <c r="L16" i="18"/>
  <c r="L11" i="18" s="1"/>
  <c r="P8" i="18"/>
  <c r="P3" i="18" s="1"/>
  <c r="O32" i="18"/>
  <c r="O27" i="18" s="1"/>
  <c r="O8" i="18"/>
  <c r="O3" i="18" s="1"/>
  <c r="M8" i="18"/>
  <c r="M3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X11" i="18" l="1"/>
  <c r="Y11" i="18" s="1"/>
  <c r="X27" i="18"/>
  <c r="Y27" i="18" s="1"/>
  <c r="X3" i="18"/>
  <c r="Y3" i="18" s="1"/>
  <c r="X19" i="18"/>
  <c r="Y19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X67" i="18"/>
  <c r="N49" i="18" s="1"/>
  <c r="O77" i="18" l="1"/>
  <c r="P49" i="18"/>
  <c r="M49" i="18"/>
  <c r="X49" i="18" s="1"/>
  <c r="I57" i="18"/>
  <c r="O49" i="18"/>
  <c r="K57" i="18"/>
  <c r="N77" i="18"/>
  <c r="L57" i="18"/>
  <c r="X57" i="18" l="1"/>
  <c r="R77" i="18"/>
  <c r="S77" i="18"/>
  <c r="Q77" i="18" l="1"/>
  <c r="P77" i="18"/>
  <c r="X77" i="18" l="1"/>
</calcChain>
</file>

<file path=xl/sharedStrings.xml><?xml version="1.0" encoding="utf-8"?>
<sst xmlns="http://schemas.openxmlformats.org/spreadsheetml/2006/main" count="2066" uniqueCount="490">
  <si>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</si>
  <si>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</si>
  <si>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</si>
  <si>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</si>
  <si>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</si>
  <si>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</si>
  <si>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</si>
  <si>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</si>
  <si>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</si>
  <si>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</si>
  <si>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</si>
  <si>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</si>
  <si>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</si>
  <si>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</si>
  <si>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</si>
  <si>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</si>
  <si>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</si>
  <si>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</si>
  <si>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</si>
  <si>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</si>
  <si>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</si>
  <si>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</si>
  <si>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</si>
  <si>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</si>
  <si>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</si>
  <si>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</si>
  <si>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</si>
  <si>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</si>
  <si>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</si>
  <si>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</si>
  <si>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</si>
  <si>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</si>
  <si>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</si>
  <si>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</si>
  <si>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</si>
  <si>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</si>
  <si>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</si>
  <si>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</si>
  <si>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</si>
  <si>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</si>
  <si>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</si>
  <si>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</si>
  <si>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</si>
  <si>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</si>
  <si>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</si>
  <si>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</si>
  <si>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</si>
  <si>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</si>
  <si>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</si>
  <si>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</si>
  <si>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</si>
  <si>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</si>
  <si>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</si>
  <si>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</si>
  <si>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</si>
  <si>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</si>
  <si>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</si>
  <si>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</si>
  <si>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</si>
  <si>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</si>
  <si>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</si>
  <si>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</si>
  <si>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</si>
  <si>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</si>
  <si>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</si>
  <si>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</si>
  <si>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</si>
  <si>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</si>
  <si>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</si>
  <si>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</si>
  <si>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</si>
  <si>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</si>
  <si>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</si>
  <si>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</si>
  <si>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</si>
  <si>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</si>
  <si>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</si>
  <si>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</si>
  <si>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</si>
  <si>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</si>
  <si>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</si>
  <si>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</si>
  <si>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</si>
  <si>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</si>
  <si>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</si>
  <si>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</si>
  <si>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</si>
  <si>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</si>
  <si>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</si>
  <si>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</si>
  <si>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</si>
  <si>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</si>
  <si>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</si>
  <si>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</si>
  <si>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</si>
  <si>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</si>
  <si>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</si>
  <si>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</si>
  <si>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</si>
  <si>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</si>
  <si>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</si>
  <si>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</si>
  <si>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</si>
  <si>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</si>
  <si>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</si>
  <si>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</si>
  <si>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</si>
  <si>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</si>
  <si>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</si>
  <si>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</si>
  <si>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</si>
  <si>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</si>
  <si>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</si>
  <si>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</si>
  <si>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</si>
  <si>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</si>
  <si>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</si>
  <si>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</si>
  <si>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</si>
  <si>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</si>
  <si>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</si>
  <si>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</si>
  <si>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</si>
  <si>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</si>
  <si>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</si>
  <si>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</si>
  <si>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</si>
  <si>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</si>
  <si>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</si>
  <si>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</si>
  <si>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갤럭시 기준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</si>
  <si>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</si>
  <si>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</si>
  <si>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</si>
  <si>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펫</t>
    <phoneticPr fontId="2" type="noConversion"/>
  </si>
  <si>
    <t>그달 펫</t>
    <phoneticPr fontId="2" type="noConversion"/>
  </si>
  <si>
    <t>요정</t>
    <phoneticPr fontId="2" type="noConversion"/>
  </si>
  <si>
    <t>클랜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</si>
  <si>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</si>
  <si>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</si>
  <si>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</si>
  <si>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</si>
  <si>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</si>
  <si>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</si>
  <si>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</si>
  <si>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</si>
  <si>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</si>
  <si>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</si>
  <si>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</si>
  <si>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</si>
  <si>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</si>
  <si>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</si>
  <si>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</si>
  <si>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</si>
  <si>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</si>
  <si>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</si>
  <si>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</si>
  <si>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</si>
  <si>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</si>
  <si>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</si>
  <si>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</si>
  <si>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</si>
  <si>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</si>
  <si>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</si>
  <si>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</si>
  <si>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</si>
  <si>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</si>
  <si>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</si>
  <si>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</si>
  <si>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</si>
  <si>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</si>
  <si>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</si>
  <si>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</si>
  <si>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</si>
  <si>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</si>
  <si>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</si>
  <si>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</si>
  <si>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</si>
  <si>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</si>
  <si>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</si>
  <si>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</si>
  <si>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</si>
  <si>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</si>
  <si>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</si>
  <si>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</si>
  <si>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</si>
  <si>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</si>
  <si>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</si>
  <si>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</si>
  <si>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</si>
  <si>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</si>
  <si>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</si>
  <si>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</si>
  <si>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</si>
  <si>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</si>
  <si>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</si>
  <si>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</si>
  <si>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</si>
  <si>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</si>
  <si>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</si>
  <si>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</si>
  <si>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</si>
  <si>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</si>
  <si>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</si>
  <si>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</si>
  <si>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</si>
  <si>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</si>
  <si>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</si>
  <si>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</si>
  <si>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</si>
  <si>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</si>
  <si>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</si>
  <si>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</si>
  <si>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</si>
  <si>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</si>
  <si>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</si>
  <si>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</si>
  <si>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</si>
  <si>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</si>
  <si>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</si>
  <si>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</si>
  <si>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</si>
  <si>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</si>
  <si>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</si>
  <si>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</si>
  <si>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</si>
  <si>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</si>
  <si>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</si>
  <si>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</si>
  <si>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</si>
  <si>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</si>
  <si>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</si>
  <si>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</si>
  <si>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</si>
  <si>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</si>
  <si>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</si>
  <si>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</si>
  <si>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</si>
  <si>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</si>
  <si>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</si>
  <si>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</si>
  <si>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</si>
  <si>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</si>
  <si>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</si>
  <si>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</si>
  <si>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</si>
  <si>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</si>
  <si>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</si>
  <si>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</si>
  <si>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</si>
  <si>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</si>
  <si>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</si>
  <si>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</si>
  <si>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</si>
  <si>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</si>
  <si>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</si>
  <si>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</si>
  <si>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</si>
  <si>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</si>
  <si>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</si>
  <si>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</si>
  <si>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</si>
  <si>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</si>
  <si>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</si>
  <si>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</si>
  <si>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</si>
  <si>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</si>
  <si>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</si>
  <si>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</si>
  <si>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</si>
  <si>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</si>
  <si>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</si>
  <si>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</si>
  <si>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</si>
  <si>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</si>
  <si>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</si>
  <si>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</si>
  <si>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</si>
  <si>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</si>
  <si>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</si>
  <si>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</si>
  <si>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</si>
  <si>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</si>
  <si>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</si>
  <si>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</si>
  <si>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</si>
  <si>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</si>
  <si>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</si>
  <si>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</si>
  <si>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</si>
  <si>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</si>
  <si>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</si>
  <si>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</si>
  <si>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</si>
  <si>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</si>
  <si>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</si>
  <si>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</si>
  <si>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</si>
  <si>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</si>
  <si>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</si>
  <si>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</si>
  <si>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</si>
  <si>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</si>
  <si>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</si>
  <si>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</si>
  <si>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</si>
  <si>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</si>
  <si>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</si>
  <si>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</si>
  <si>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</si>
  <si>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</si>
  <si>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</si>
  <si>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</si>
  <si>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</si>
  <si>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</si>
  <si>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</si>
  <si>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</si>
  <si>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</si>
  <si>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</si>
  <si>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</si>
  <si>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</si>
  <si>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</si>
  <si>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</si>
  <si>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</si>
  <si>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</si>
  <si>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</si>
  <si>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</si>
  <si>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</si>
  <si>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</si>
  <si>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</si>
  <si>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</si>
  <si>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</si>
  <si>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</si>
  <si>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</si>
  <si>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</si>
  <si>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</si>
  <si>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</si>
  <si>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</si>
  <si>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</si>
  <si>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</si>
  <si>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</si>
  <si>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</si>
  <si>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</t>
  </si>
  <si>
    <t>백조자리 카드</t>
  </si>
  <si>
    <t>헤라클레스 카드</t>
  </si>
  <si>
    <t>사자자리</t>
  </si>
  <si>
    <t>방패자리 카드</t>
  </si>
  <si>
    <t>돌고래자리 카드</t>
  </si>
  <si>
    <t>처녀자리</t>
  </si>
  <si>
    <t>이리자리</t>
  </si>
  <si>
    <t>남쪽왕관자리</t>
  </si>
  <si>
    <t>천칭자리</t>
  </si>
  <si>
    <t>페가수스자리</t>
  </si>
  <si>
    <t>인디언자리</t>
  </si>
  <si>
    <t>전갈자리</t>
  </si>
  <si>
    <t>봉황자리</t>
  </si>
  <si>
    <t>큰곰자리</t>
  </si>
  <si>
    <t>사수자리</t>
  </si>
  <si>
    <t>용자리</t>
  </si>
  <si>
    <t>토끼자리</t>
  </si>
  <si>
    <t>염소자리</t>
  </si>
  <si>
    <t>공작자리</t>
  </si>
  <si>
    <t>마차부자리</t>
  </si>
  <si>
    <t>물병자리</t>
  </si>
  <si>
    <t>황새치자리</t>
  </si>
  <si>
    <t>북쪽왕관자리</t>
  </si>
  <si>
    <t>물고기자리</t>
  </si>
  <si>
    <t>비둘기자리</t>
  </si>
  <si>
    <t>머리털자리</t>
  </si>
  <si>
    <t>양자리</t>
  </si>
  <si>
    <t>사냥개자리</t>
  </si>
  <si>
    <t>돛자리</t>
  </si>
  <si>
    <t>황소자리</t>
  </si>
  <si>
    <t>날치자리</t>
  </si>
  <si>
    <t>카멜레온자리</t>
  </si>
  <si>
    <t>쌍둥이자리</t>
  </si>
  <si>
    <t>나침반자리</t>
  </si>
  <si>
    <t>여우자리</t>
  </si>
  <si>
    <t>페르세우스 자리</t>
  </si>
  <si>
    <t>메두사 자리</t>
  </si>
  <si>
    <t>안드로메다 자리</t>
  </si>
  <si>
    <t>아테나의 계시</t>
  </si>
  <si>
    <t>괴수 키메라</t>
  </si>
  <si>
    <t>마이더스의 손</t>
  </si>
  <si>
    <t>술의 신 디오니소스</t>
  </si>
  <si>
    <t>저승의 강 스틱스</t>
  </si>
  <si>
    <t>프로메테우스 자리</t>
  </si>
  <si>
    <t>불의 신전 자리</t>
  </si>
  <si>
    <t>코카서스 절벽 자리</t>
  </si>
  <si>
    <t>프로메테우스 자리 홀로그램</t>
  </si>
  <si>
    <t>판도라의 호기심</t>
  </si>
  <si>
    <t>아버지 헤파이스토스</t>
  </si>
  <si>
    <t>에피메테우스와의 결혼</t>
  </si>
  <si>
    <t>승리자 오디세우스</t>
  </si>
  <si>
    <t>대왕 아가멤논</t>
  </si>
  <si>
    <t>영웅 아킬레우스</t>
  </si>
  <si>
    <t>벨레로폰의 승리</t>
  </si>
  <si>
    <t>오르페우스의 노래</t>
  </si>
  <si>
    <t>명계의 하데스</t>
  </si>
  <si>
    <t>연인 에우리디케</t>
  </si>
  <si>
    <t>테세우스 자리</t>
  </si>
  <si>
    <t>미노타우로스 자리</t>
  </si>
  <si>
    <t>포세이돈 자리</t>
  </si>
  <si>
    <t>테세우스 자리 홀로그램</t>
  </si>
  <si>
    <t>태양의 아폴론</t>
  </si>
  <si>
    <t>달의 아르테미스</t>
  </si>
  <si>
    <t>해와 달의 어머니 레토</t>
  </si>
  <si>
    <t>아폴론 자리 홀로그램</t>
  </si>
  <si>
    <t>헤라의 자비</t>
  </si>
  <si>
    <t>헤르메스의 묘책</t>
  </si>
  <si>
    <t>파수꾼 아르고스</t>
  </si>
  <si>
    <t>전쟁의 신 아레스</t>
  </si>
  <si>
    <t>대적자 기가스</t>
  </si>
  <si>
    <t>어머니 가이아</t>
  </si>
  <si>
    <t>큐피트의 결혼</t>
  </si>
  <si>
    <t>미의 여신 아프로디테</t>
  </si>
  <si>
    <t>공주 프시케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</si>
  <si>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</si>
  <si>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</si>
  <si>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</si>
  <si>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</si>
  <si>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</si>
  <si>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</si>
  <si>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</si>
  <si>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</si>
  <si>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</si>
  <si>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</si>
  <si>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</si>
  <si>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</si>
  <si>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</si>
  <si>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</si>
  <si>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</si>
  <si>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</si>
  <si>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</si>
  <si>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</si>
  <si>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</si>
  <si>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</si>
  <si>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</si>
  <si>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</si>
  <si>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</si>
  <si>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</si>
  <si>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페어리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</si>
  <si>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</si>
  <si>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</si>
  <si>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</si>
  <si>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휴화산섬</t>
  </si>
  <si>
    <t>요동치는 회오리섬</t>
  </si>
  <si>
    <t>얼어붙은 빙산지대</t>
  </si>
  <si>
    <t>유령선 출몰지역</t>
  </si>
  <si>
    <t>둥실둥실 천공 섬</t>
  </si>
  <si>
    <t>UFO 섬</t>
  </si>
  <si>
    <t>휴화산 섬의 아기 용</t>
  </si>
  <si>
    <t>하트 캔디 머신 로보보</t>
  </si>
  <si>
    <t>귀염 멍뭉이 아루</t>
  </si>
  <si>
    <t>아기 거북 도토</t>
  </si>
  <si>
    <t>욕심쟁이 쀼쀼</t>
  </si>
  <si>
    <t>큰 바위 얼굴의 돌잔치</t>
  </si>
  <si>
    <t>눈 내리는 크리스마스 성</t>
  </si>
  <si>
    <t>뜨겁게 달아오른 불화산섬</t>
  </si>
  <si>
    <t>발렌타인데이 초코섬</t>
  </si>
  <si>
    <t>화이트데이 캔디섬</t>
  </si>
  <si>
    <t>거북섬</t>
  </si>
  <si>
    <t>회오리 섬의 '뀨'</t>
  </si>
  <si>
    <t>바위 섬의 '뭄바'</t>
  </si>
  <si>
    <t>얼음섬의 '울라쿵'</t>
  </si>
  <si>
    <t>유령선의 '잭'</t>
  </si>
  <si>
    <t>크리스마스 트리 '크리'</t>
  </si>
  <si>
    <t>불화산 섬의 '이프'</t>
  </si>
  <si>
    <t>사랑의 큐피트 움머</t>
  </si>
  <si>
    <t>변경 후 TreeID 1</t>
    <phoneticPr fontId="2" type="noConversion"/>
  </si>
  <si>
    <t>변경 후 TreeID 2</t>
  </si>
  <si>
    <t>변경 후 TreeID 3</t>
  </si>
  <si>
    <t>변경 후 TreeID 4</t>
  </si>
  <si>
    <t>변경 후 TreeID 5</t>
  </si>
  <si>
    <t>변경 후 작물 이름 1</t>
    <phoneticPr fontId="2" type="noConversion"/>
  </si>
  <si>
    <t>변경 후 작물 이름 2</t>
  </si>
  <si>
    <t>변경 후 작물 이름 3</t>
  </si>
  <si>
    <t>변경 후 작물 이름 4</t>
  </si>
  <si>
    <t>변경 후 작물 이름 5</t>
  </si>
  <si>
    <t>변경 확률 1</t>
    <phoneticPr fontId="2" type="noConversion"/>
  </si>
  <si>
    <t>변경 확률 2</t>
  </si>
  <si>
    <t>변경 확률 3</t>
  </si>
  <si>
    <t>변경 확률 4</t>
  </si>
  <si>
    <t>변경 확률 5</t>
  </si>
  <si>
    <t>변경 전 작물</t>
    <phoneticPr fontId="2" type="noConversion"/>
  </si>
  <si>
    <t>갤럭시 일반</t>
    <phoneticPr fontId="2" type="noConversion"/>
  </si>
  <si>
    <t>몬스터/블루오션</t>
    <phoneticPr fontId="2" type="noConversion"/>
  </si>
  <si>
    <t>블루오션/몬스터</t>
    <phoneticPr fontId="2" type="noConversion"/>
  </si>
  <si>
    <t>스페셜 행성석은 행성석과 동급으로 취급</t>
    <phoneticPr fontId="2" type="noConversion"/>
  </si>
  <si>
    <t>스페셜 행성석 / 행성석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</si>
</sst>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11" borderId="0" xfId="1" applyNumberFormat="1" applyFont="1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11" borderId="1" xfId="1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77" fontId="3" fillId="11" borderId="0" xfId="1" applyNumberFormat="1" applyFont="1" applyFill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10" fontId="3" fillId="11" borderId="0" xfId="1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11" borderId="0" xfId="0" quotePrefix="1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7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58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9" fontId="3" fillId="11" borderId="1" xfId="1" applyFont="1" applyFill="1" applyBorder="1" applyAlignment="1">
      <alignment horizontal="center" vertical="center"/>
    </xf>
    <xf numFmtId="9" fontId="3" fillId="11" borderId="19" xfId="1" applyFont="1" applyFill="1" applyBorder="1" applyAlignment="1">
      <alignment horizontal="center" vertical="center"/>
    </xf>
    <xf numFmtId="9" fontId="3" fillId="11" borderId="5" xfId="1" applyFont="1" applyFill="1" applyBorder="1" applyAlignment="1">
      <alignment horizontal="center" vertical="center"/>
    </xf>
    <xf numFmtId="9" fontId="3" fillId="11" borderId="7" xfId="1" applyFont="1" applyFill="1" applyBorder="1" applyAlignment="1">
      <alignment horizontal="center" vertical="center"/>
    </xf>
    <xf numFmtId="9" fontId="3" fillId="11" borderId="34" xfId="1" applyFont="1" applyFill="1" applyBorder="1" applyAlignment="1">
      <alignment horizontal="center" vertical="center"/>
    </xf>
    <xf numFmtId="9" fontId="3" fillId="11" borderId="35" xfId="1" applyFont="1" applyFill="1" applyBorder="1" applyAlignment="1">
      <alignment horizontal="center" vertical="center"/>
    </xf>
    <xf numFmtId="176" fontId="4" fillId="11" borderId="0" xfId="0" applyNumberFormat="1" applyFont="1" applyFill="1">
      <alignment vertical="center"/>
    </xf>
    <xf numFmtId="10" fontId="4" fillId="11" borderId="0" xfId="0" applyNumberFormat="1" applyFont="1" applyFill="1">
      <alignment vertical="center"/>
    </xf>
    <xf numFmtId="10" fontId="4" fillId="15" borderId="44" xfId="1" applyNumberFormat="1" applyFont="1" applyFill="1" applyBorder="1">
      <alignment vertical="center"/>
    </xf>
    <xf numFmtId="10" fontId="4" fillId="15" borderId="6" xfId="1" applyNumberFormat="1" applyFont="1" applyFill="1" applyBorder="1">
      <alignment vertical="center"/>
    </xf>
    <xf numFmtId="10" fontId="4" fillId="15" borderId="1" xfId="1" applyNumberFormat="1" applyFont="1" applyFill="1" applyBorder="1">
      <alignment vertical="center"/>
    </xf>
    <xf numFmtId="10" fontId="4" fillId="15" borderId="45" xfId="1" applyNumberFormat="1" applyFont="1" applyFill="1" applyBorder="1">
      <alignment vertical="center"/>
    </xf>
    <xf numFmtId="10" fontId="4" fillId="15" borderId="8" xfId="1" applyNumberFormat="1" applyFont="1" applyFill="1" applyBorder="1">
      <alignment vertical="center"/>
    </xf>
    <xf numFmtId="10" fontId="4" fillId="15" borderId="34" xfId="1" applyNumberFormat="1" applyFont="1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10" fontId="3" fillId="9" borderId="1" xfId="1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9" fontId="3" fillId="11" borderId="54" xfId="1" applyNumberFormat="1" applyFont="1" applyFill="1" applyBorder="1" applyAlignment="1">
      <alignment horizontal="center" vertical="center"/>
    </xf>
    <xf numFmtId="9" fontId="9" fillId="11" borderId="59" xfId="1" applyNumberFormat="1" applyFont="1" applyFill="1" applyBorder="1" applyAlignment="1">
      <alignment horizontal="center" vertical="center"/>
    </xf>
    <xf numFmtId="9" fontId="9" fillId="11" borderId="0" xfId="1" applyNumberFormat="1" applyFont="1" applyFill="1" applyBorder="1" applyAlignment="1">
      <alignment horizontal="center" vertical="center"/>
    </xf>
    <xf numFmtId="9" fontId="9" fillId="11" borderId="13" xfId="1" applyNumberFormat="1" applyFont="1" applyFill="1" applyBorder="1" applyAlignment="1">
      <alignment horizontal="center" vertical="center"/>
    </xf>
    <xf numFmtId="9" fontId="9" fillId="11" borderId="14" xfId="1" applyNumberFormat="1" applyFont="1" applyFill="1" applyBorder="1" applyAlignment="1">
      <alignment horizontal="center" vertical="center"/>
    </xf>
    <xf numFmtId="9" fontId="9" fillId="11" borderId="36" xfId="1" applyNumberFormat="1" applyFont="1" applyFill="1" applyBorder="1" applyAlignment="1">
      <alignment horizontal="center" vertical="center"/>
    </xf>
    <xf numFmtId="9" fontId="9" fillId="11" borderId="60" xfId="1" applyNumberFormat="1" applyFont="1" applyFill="1" applyBorder="1" applyAlignment="1">
      <alignment horizontal="center" vertical="center"/>
    </xf>
    <xf numFmtId="9" fontId="9" fillId="11" borderId="38" xfId="1" applyNumberFormat="1" applyFont="1" applyFill="1" applyBorder="1" applyAlignment="1">
      <alignment horizontal="center" vertical="center"/>
    </xf>
    <xf numFmtId="0" fontId="9" fillId="18" borderId="44" xfId="0" applyFont="1" applyFill="1" applyBorder="1" applyAlignment="1">
      <alignment horizontal="center" vertical="center"/>
    </xf>
    <xf numFmtId="0" fontId="9" fillId="18" borderId="45" xfId="0" applyFont="1" applyFill="1" applyBorder="1" applyAlignment="1">
      <alignment horizontal="center" vertical="center"/>
    </xf>
    <xf numFmtId="9" fontId="3" fillId="13" borderId="1" xfId="1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2" xfId="0" applyFont="1" applyFill="1" applyBorder="1" applyAlignment="1">
      <alignment horizontal="center" vertical="center"/>
    </xf>
    <xf numFmtId="9" fontId="9" fillId="11" borderId="18" xfId="1" applyNumberFormat="1" applyFont="1" applyFill="1" applyBorder="1" applyAlignment="1">
      <alignment horizontal="center" vertical="center"/>
    </xf>
    <xf numFmtId="9" fontId="9" fillId="11" borderId="15" xfId="1" applyNumberFormat="1" applyFont="1" applyFill="1" applyBorder="1" applyAlignment="1">
      <alignment horizontal="center" vertical="center"/>
    </xf>
    <xf numFmtId="9" fontId="9" fillId="11" borderId="16" xfId="1" applyNumberFormat="1" applyFont="1" applyFill="1" applyBorder="1" applyAlignment="1">
      <alignment horizontal="center" vertical="center"/>
    </xf>
    <xf numFmtId="9" fontId="9" fillId="11" borderId="17" xfId="1" applyNumberFormat="1" applyFont="1" applyFill="1" applyBorder="1" applyAlignment="1">
      <alignment horizontal="center" vertical="center"/>
    </xf>
    <xf numFmtId="9" fontId="9" fillId="13" borderId="1" xfId="1" applyNumberFormat="1" applyFont="1" applyFill="1" applyBorder="1" applyAlignment="1">
      <alignment horizontal="center" vertical="center"/>
    </xf>
    <xf numFmtId="9" fontId="9" fillId="19" borderId="1" xfId="1" applyNumberFormat="1" applyFont="1" applyFill="1" applyBorder="1" applyAlignment="1">
      <alignment horizontal="center" vertical="center"/>
    </xf>
    <xf numFmtId="9" fontId="3" fillId="17" borderId="1" xfId="1" applyNumberFormat="1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9" fontId="9" fillId="16" borderId="4" xfId="1" applyNumberFormat="1" applyFont="1" applyFill="1" applyBorder="1" applyAlignment="1">
      <alignment horizontal="center" vertical="center"/>
    </xf>
    <xf numFmtId="9" fontId="9" fillId="16" borderId="19" xfId="1" applyNumberFormat="1" applyFont="1" applyFill="1" applyBorder="1" applyAlignment="1">
      <alignment horizontal="center" vertical="center"/>
    </xf>
    <xf numFmtId="9" fontId="9" fillId="16" borderId="9" xfId="1" applyNumberFormat="1" applyFont="1" applyFill="1" applyBorder="1" applyAlignment="1">
      <alignment horizontal="center" vertical="center"/>
    </xf>
    <xf numFmtId="9" fontId="9" fillId="16" borderId="5" xfId="1" applyNumberFormat="1" applyFont="1" applyFill="1" applyBorder="1" applyAlignment="1">
      <alignment horizontal="center" vertical="center"/>
    </xf>
    <xf numFmtId="9" fontId="9" fillId="16" borderId="12" xfId="1" applyNumberFormat="1" applyFont="1" applyFill="1" applyBorder="1" applyAlignment="1">
      <alignment horizontal="center" vertical="center"/>
    </xf>
    <xf numFmtId="9" fontId="9" fillId="16" borderId="13" xfId="1" applyNumberFormat="1" applyFont="1" applyFill="1" applyBorder="1" applyAlignment="1">
      <alignment horizontal="center" vertical="center"/>
    </xf>
    <xf numFmtId="9" fontId="9" fillId="16" borderId="14" xfId="1" applyNumberFormat="1" applyFont="1" applyFill="1" applyBorder="1" applyAlignment="1">
      <alignment horizontal="center" vertical="center"/>
    </xf>
    <xf numFmtId="9" fontId="9" fillId="16" borderId="11" xfId="1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9" fontId="9" fillId="16" borderId="6" xfId="1" applyNumberFormat="1" applyFont="1" applyFill="1" applyBorder="1" applyAlignment="1">
      <alignment horizontal="center" vertical="center"/>
    </xf>
    <xf numFmtId="9" fontId="9" fillId="16" borderId="1" xfId="1" applyNumberFormat="1" applyFont="1" applyFill="1" applyBorder="1" applyAlignment="1">
      <alignment horizontal="center" vertical="center"/>
    </xf>
    <xf numFmtId="9" fontId="9" fillId="16" borderId="2" xfId="1" applyNumberFormat="1" applyFont="1" applyFill="1" applyBorder="1" applyAlignment="1">
      <alignment horizontal="center" vertical="center"/>
    </xf>
    <xf numFmtId="9" fontId="9" fillId="16" borderId="7" xfId="1" applyNumberFormat="1" applyFont="1" applyFill="1" applyBorder="1" applyAlignment="1">
      <alignment horizontal="center" vertical="center"/>
    </xf>
    <xf numFmtId="9" fontId="9" fillId="16" borderId="3" xfId="1" applyNumberFormat="1" applyFont="1" applyFill="1" applyBorder="1" applyAlignment="1">
      <alignment horizontal="center" vertical="center"/>
    </xf>
    <xf numFmtId="9" fontId="9" fillId="16" borderId="10" xfId="1" applyNumberFormat="1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9" fontId="9" fillId="16" borderId="8" xfId="1" applyNumberFormat="1" applyFont="1" applyFill="1" applyBorder="1" applyAlignment="1">
      <alignment horizontal="center" vertical="center"/>
    </xf>
    <xf numFmtId="9" fontId="9" fillId="16" borderId="34" xfId="1" applyNumberFormat="1" applyFont="1" applyFill="1" applyBorder="1" applyAlignment="1">
      <alignment horizontal="center" vertical="center"/>
    </xf>
    <xf numFmtId="9" fontId="9" fillId="16" borderId="56" xfId="1" applyNumberFormat="1" applyFont="1" applyFill="1" applyBorder="1" applyAlignment="1">
      <alignment horizontal="center" vertical="center"/>
    </xf>
    <xf numFmtId="9" fontId="9" fillId="16" borderId="35" xfId="1" applyNumberFormat="1" applyFont="1" applyFill="1" applyBorder="1" applyAlignment="1">
      <alignment horizontal="center" vertical="center"/>
    </xf>
    <xf numFmtId="9" fontId="9" fillId="16" borderId="54" xfId="1" applyNumberFormat="1" applyFont="1" applyFill="1" applyBorder="1" applyAlignment="1">
      <alignment horizontal="center" vertical="center"/>
    </xf>
    <xf numFmtId="9" fontId="9" fillId="16" borderId="55" xfId="1" applyNumberFormat="1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9" fontId="3" fillId="5" borderId="1" xfId="1" applyNumberFormat="1" applyFont="1" applyFill="1" applyBorder="1" applyAlignment="1">
      <alignment horizontal="center" vertical="center"/>
    </xf>
    <xf numFmtId="9" fontId="9" fillId="3" borderId="2" xfId="1" applyNumberFormat="1" applyFont="1" applyFill="1" applyBorder="1" applyAlignment="1">
      <alignment horizontal="center" vertical="center"/>
    </xf>
    <xf numFmtId="9" fontId="9" fillId="3" borderId="3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R16" sqref="R16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2" t="s">
        <v>19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6"/>
      <c r="O2" s="83"/>
      <c r="P2" s="83"/>
      <c r="Q2" s="83"/>
    </row>
    <row r="3" spans="1:17" x14ac:dyDescent="0.3">
      <c r="A3" s="335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4"/>
      <c r="P3" s="84"/>
      <c r="Q3" s="84"/>
    </row>
    <row r="4" spans="1:17" ht="12" thickBot="1" x14ac:dyDescent="0.35">
      <c r="A4" s="335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5"/>
      <c r="P4" s="85"/>
      <c r="Q4" s="84"/>
    </row>
    <row r="5" spans="1:17" x14ac:dyDescent="0.3">
      <c r="A5" s="335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4"/>
      <c r="P5" s="84"/>
      <c r="Q5" s="84"/>
    </row>
    <row r="6" spans="1:17" ht="12" thickBot="1" x14ac:dyDescent="0.35">
      <c r="A6" s="335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5"/>
      <c r="P6" s="85"/>
      <c r="Q6" s="85"/>
    </row>
    <row r="7" spans="1:17" ht="12" thickTop="1" x14ac:dyDescent="0.3">
      <c r="A7" s="336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7"/>
      <c r="O7" s="84"/>
      <c r="P7" s="84"/>
      <c r="Q7" s="84"/>
    </row>
    <row r="8" spans="1:17" ht="12" thickBot="1" x14ac:dyDescent="0.35">
      <c r="A8" s="336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88"/>
      <c r="O8" s="85"/>
      <c r="P8" s="85"/>
      <c r="Q8" s="85"/>
    </row>
    <row r="9" spans="1:17" x14ac:dyDescent="0.3">
      <c r="A9" s="336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4"/>
      <c r="P9" s="84"/>
      <c r="Q9" s="84"/>
    </row>
    <row r="10" spans="1:17" ht="12" thickBot="1" x14ac:dyDescent="0.35">
      <c r="A10" s="336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5"/>
      <c r="P10" s="85"/>
      <c r="Q10" s="85"/>
    </row>
    <row r="11" spans="1:17" x14ac:dyDescent="0.3">
      <c r="A11" s="336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4"/>
      <c r="P11" s="84"/>
      <c r="Q11" s="84"/>
    </row>
    <row r="12" spans="1:17" ht="12" thickBot="1" x14ac:dyDescent="0.35">
      <c r="A12" s="336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5"/>
      <c r="P12" s="85"/>
      <c r="Q12" s="85"/>
    </row>
    <row r="13" spans="1:17" ht="12.75" thickTop="1" thickBot="1" x14ac:dyDescent="0.35">
      <c r="A13" s="16"/>
      <c r="B13" s="82" t="s">
        <v>37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6"/>
      <c r="O13" s="83"/>
      <c r="P13" s="83"/>
      <c r="Q13" s="83"/>
    </row>
    <row r="14" spans="1:17" x14ac:dyDescent="0.3">
      <c r="A14" s="335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4"/>
      <c r="P14" s="84"/>
      <c r="Q14" s="84"/>
    </row>
    <row r="15" spans="1:17" ht="12" thickBot="1" x14ac:dyDescent="0.35">
      <c r="A15" s="335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5"/>
      <c r="P15" s="85"/>
      <c r="Q15" s="84"/>
    </row>
    <row r="16" spans="1:17" x14ac:dyDescent="0.3">
      <c r="A16" s="335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4"/>
      <c r="P16" s="84"/>
      <c r="Q16" s="84"/>
    </row>
    <row r="17" spans="1:21" ht="12" thickBot="1" x14ac:dyDescent="0.35">
      <c r="A17" s="335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5"/>
      <c r="P17" s="85"/>
      <c r="Q17" s="85"/>
    </row>
    <row r="18" spans="1:21" ht="12" thickTop="1" x14ac:dyDescent="0.3">
      <c r="A18" s="336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7"/>
      <c r="O18" s="84"/>
      <c r="P18" s="84"/>
      <c r="Q18" s="84"/>
    </row>
    <row r="19" spans="1:21" ht="12" thickBot="1" x14ac:dyDescent="0.35">
      <c r="A19" s="336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88"/>
      <c r="O19" s="85"/>
      <c r="P19" s="85"/>
      <c r="Q19" s="85"/>
    </row>
    <row r="20" spans="1:21" x14ac:dyDescent="0.3">
      <c r="A20" s="336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4"/>
      <c r="P20" s="84"/>
      <c r="Q20" s="84"/>
    </row>
    <row r="21" spans="1:21" ht="12" thickBot="1" x14ac:dyDescent="0.35">
      <c r="A21" s="336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5"/>
      <c r="P21" s="85"/>
      <c r="Q21" s="85"/>
    </row>
    <row r="22" spans="1:21" x14ac:dyDescent="0.3">
      <c r="A22" s="336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4"/>
      <c r="P22" s="84"/>
      <c r="Q22" s="84"/>
    </row>
    <row r="23" spans="1:21" ht="12" thickBot="1" x14ac:dyDescent="0.35">
      <c r="A23" s="336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5"/>
      <c r="P23" s="85"/>
      <c r="Q23" s="85"/>
    </row>
    <row r="24" spans="1:21" ht="12.75" thickTop="1" thickBot="1" x14ac:dyDescent="0.35">
      <c r="A24" s="16"/>
      <c r="B24" s="82" t="s">
        <v>40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6"/>
      <c r="O24" s="83"/>
      <c r="P24" s="83"/>
      <c r="Q24" s="83"/>
    </row>
    <row r="25" spans="1:21" x14ac:dyDescent="0.3">
      <c r="A25" s="335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4"/>
      <c r="P25" s="84"/>
      <c r="Q25" s="84"/>
    </row>
    <row r="26" spans="1:21" ht="12" thickBot="1" x14ac:dyDescent="0.35">
      <c r="A26" s="335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5"/>
      <c r="P26" s="85"/>
      <c r="Q26" s="84"/>
      <c r="T26" s="78"/>
      <c r="U26" s="79"/>
    </row>
    <row r="27" spans="1:21" x14ac:dyDescent="0.3">
      <c r="A27" s="335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4"/>
      <c r="P27" s="84"/>
      <c r="Q27" s="84"/>
      <c r="U27" s="79"/>
    </row>
    <row r="28" spans="1:21" ht="12" thickBot="1" x14ac:dyDescent="0.35">
      <c r="A28" s="335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5"/>
      <c r="P28" s="85"/>
      <c r="Q28" s="85"/>
      <c r="T28" s="78"/>
      <c r="U28" s="80"/>
    </row>
    <row r="29" spans="1:21" ht="12" thickTop="1" x14ac:dyDescent="0.3">
      <c r="A29" s="336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7"/>
      <c r="O29" s="84"/>
      <c r="P29" s="84"/>
      <c r="Q29" s="84"/>
      <c r="U29" s="80"/>
    </row>
    <row r="30" spans="1:21" ht="12" thickBot="1" x14ac:dyDescent="0.35">
      <c r="A30" s="336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88"/>
      <c r="O30" s="85"/>
      <c r="P30" s="85"/>
      <c r="Q30" s="85"/>
      <c r="T30" s="78"/>
      <c r="U30" s="80"/>
    </row>
    <row r="31" spans="1:21" x14ac:dyDescent="0.3">
      <c r="A31" s="336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4"/>
      <c r="P31" s="84"/>
      <c r="Q31" s="84"/>
      <c r="U31" s="80"/>
    </row>
    <row r="32" spans="1:21" ht="12" thickBot="1" x14ac:dyDescent="0.35">
      <c r="A32" s="336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5"/>
      <c r="P32" s="85"/>
      <c r="Q32" s="85"/>
      <c r="T32" s="78"/>
      <c r="U32" s="80"/>
    </row>
    <row r="33" spans="1:24" x14ac:dyDescent="0.3">
      <c r="A33" s="336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4"/>
      <c r="P33" s="84"/>
      <c r="Q33" s="84"/>
      <c r="U33" s="80"/>
    </row>
    <row r="34" spans="1:24" ht="12" thickBot="1" x14ac:dyDescent="0.35">
      <c r="A34" s="336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5"/>
      <c r="P34" s="85"/>
      <c r="Q34" s="85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2" t="s">
        <v>41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3"/>
      <c r="P35" s="83"/>
      <c r="Q35" s="83"/>
    </row>
    <row r="36" spans="1:24" x14ac:dyDescent="0.3">
      <c r="A36" s="335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4"/>
      <c r="P36" s="84"/>
      <c r="Q36" s="84"/>
    </row>
    <row r="37" spans="1:24" ht="12" thickBot="1" x14ac:dyDescent="0.35">
      <c r="A37" s="335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5"/>
      <c r="P37" s="85"/>
      <c r="Q37" s="84"/>
      <c r="T37" s="78"/>
    </row>
    <row r="38" spans="1:24" x14ac:dyDescent="0.3">
      <c r="A38" s="335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4"/>
      <c r="P38" s="84"/>
      <c r="Q38" s="84"/>
    </row>
    <row r="39" spans="1:24" ht="12" thickBot="1" x14ac:dyDescent="0.35">
      <c r="A39" s="335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5"/>
      <c r="P39" s="85"/>
      <c r="Q39" s="85"/>
      <c r="T39" s="78"/>
    </row>
    <row r="40" spans="1:24" ht="12" thickTop="1" x14ac:dyDescent="0.3">
      <c r="A40" s="336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7"/>
      <c r="O40" s="84"/>
      <c r="P40" s="84"/>
      <c r="Q40" s="84"/>
    </row>
    <row r="41" spans="1:24" ht="12" thickBot="1" x14ac:dyDescent="0.35">
      <c r="A41" s="336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88"/>
      <c r="O41" s="85"/>
      <c r="P41" s="85"/>
      <c r="Q41" s="85"/>
      <c r="T41" s="78"/>
    </row>
    <row r="42" spans="1:24" x14ac:dyDescent="0.3">
      <c r="A42" s="336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4"/>
      <c r="P42" s="84"/>
      <c r="Q42" s="84"/>
    </row>
    <row r="43" spans="1:24" ht="12" thickBot="1" x14ac:dyDescent="0.35">
      <c r="A43" s="336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5"/>
      <c r="P43" s="85"/>
      <c r="Q43" s="85"/>
      <c r="T43" s="78"/>
    </row>
    <row r="44" spans="1:24" x14ac:dyDescent="0.3">
      <c r="A44" s="336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4"/>
      <c r="P44" s="84"/>
      <c r="Q44" s="84"/>
    </row>
    <row r="45" spans="1:24" ht="12" thickBot="1" x14ac:dyDescent="0.35">
      <c r="A45" s="336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5"/>
      <c r="P45" s="85"/>
      <c r="Q45" s="85"/>
      <c r="T45" s="78"/>
    </row>
    <row r="46" spans="1:24" ht="12.75" thickTop="1" thickBot="1" x14ac:dyDescent="0.35">
      <c r="A46" s="16"/>
      <c r="B46" s="82" t="s">
        <v>38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6"/>
      <c r="O46" s="83"/>
      <c r="P46" s="83"/>
      <c r="Q46" s="83"/>
    </row>
    <row r="47" spans="1:24" x14ac:dyDescent="0.3">
      <c r="A47" s="335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4"/>
      <c r="P47" s="84"/>
      <c r="Q47" s="84"/>
    </row>
    <row r="48" spans="1:24" ht="12" thickBot="1" x14ac:dyDescent="0.35">
      <c r="A48" s="335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5"/>
      <c r="P48" s="85"/>
      <c r="Q48" s="84"/>
    </row>
    <row r="49" spans="1:17" x14ac:dyDescent="0.3">
      <c r="A49" s="335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4"/>
      <c r="P49" s="84"/>
      <c r="Q49" s="84"/>
    </row>
    <row r="50" spans="1:17" ht="12" thickBot="1" x14ac:dyDescent="0.35">
      <c r="A50" s="335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5"/>
      <c r="P50" s="85"/>
      <c r="Q50" s="85"/>
    </row>
    <row r="51" spans="1:17" ht="12" thickTop="1" x14ac:dyDescent="0.3">
      <c r="A51" s="336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7"/>
      <c r="O51" s="84"/>
      <c r="P51" s="84"/>
      <c r="Q51" s="84"/>
    </row>
    <row r="52" spans="1:17" ht="12" thickBot="1" x14ac:dyDescent="0.35">
      <c r="A52" s="336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88"/>
      <c r="O52" s="85"/>
      <c r="P52" s="85"/>
      <c r="Q52" s="85"/>
    </row>
    <row r="53" spans="1:17" x14ac:dyDescent="0.3">
      <c r="A53" s="336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4"/>
      <c r="P53" s="84"/>
      <c r="Q53" s="84"/>
    </row>
    <row r="54" spans="1:17" ht="12" thickBot="1" x14ac:dyDescent="0.35">
      <c r="A54" s="336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5"/>
      <c r="P54" s="85"/>
      <c r="Q54" s="85"/>
    </row>
    <row r="55" spans="1:17" x14ac:dyDescent="0.3">
      <c r="A55" s="336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4"/>
      <c r="P55" s="84"/>
      <c r="Q55" s="84"/>
    </row>
    <row r="56" spans="1:17" ht="12" thickBot="1" x14ac:dyDescent="0.35">
      <c r="A56" s="336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5"/>
      <c r="P56" s="85"/>
      <c r="Q56" s="8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V21" sqref="V21"/>
    </sheetView>
  </sheetViews>
  <sheetFormatPr defaultRowHeight="11.25" x14ac:dyDescent="0.3"/>
  <cols>
    <col min="1" max="1" width="2.625" style="142" customWidth="1"/>
    <col min="2" max="2" width="8.875" style="142" bestFit="1" customWidth="1"/>
    <col min="3" max="3" width="7.375" style="142" bestFit="1" customWidth="1"/>
    <col min="4" max="4" width="6.25" style="142" bestFit="1" customWidth="1"/>
    <col min="5" max="5" width="6.625" style="142" bestFit="1" customWidth="1"/>
    <col min="6" max="6" width="7.375" style="142" bestFit="1" customWidth="1"/>
    <col min="7" max="8" width="9.75" style="142" bestFit="1" customWidth="1"/>
    <col min="9" max="9" width="6.125" style="142" bestFit="1" customWidth="1"/>
    <col min="10" max="11" width="9.75" style="142" hidden="1" customWidth="1"/>
    <col min="12" max="12" width="5.5" style="142" hidden="1" customWidth="1"/>
    <col min="13" max="13" width="6" style="142" hidden="1" customWidth="1"/>
    <col min="14" max="14" width="5.5" style="142" hidden="1" customWidth="1"/>
    <col min="15" max="15" width="7.25" style="142" hidden="1" customWidth="1"/>
    <col min="16" max="16" width="10.625" style="142" hidden="1" customWidth="1"/>
    <col min="17" max="17" width="2.625" style="142" customWidth="1"/>
    <col min="18" max="20" width="9" style="142" hidden="1" customWidth="1"/>
    <col min="21" max="16384" width="9" style="142"/>
  </cols>
  <sheetData>
    <row r="1" spans="1:20" ht="12" thickBot="1" x14ac:dyDescent="0.35"/>
    <row r="2" spans="1:20" ht="12" thickBot="1" x14ac:dyDescent="0.35">
      <c r="A2" s="140"/>
      <c r="B2" s="140"/>
      <c r="C2" s="340" t="s">
        <v>19</v>
      </c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2"/>
    </row>
    <row r="3" spans="1:20" ht="12" thickBot="1" x14ac:dyDescent="0.35">
      <c r="A3" s="141"/>
      <c r="B3" s="180"/>
      <c r="C3" s="28" t="s">
        <v>140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3" t="s">
        <v>54</v>
      </c>
    </row>
    <row r="4" spans="1:20" x14ac:dyDescent="0.3">
      <c r="A4" s="141"/>
      <c r="B4" s="181" t="s">
        <v>141</v>
      </c>
      <c r="C4" s="144">
        <v>0.25</v>
      </c>
      <c r="D4" s="89">
        <v>0.02</v>
      </c>
      <c r="E4" s="89">
        <v>0.01</v>
      </c>
      <c r="F4" s="89">
        <v>0.03</v>
      </c>
      <c r="G4" s="89">
        <v>1.4999999999999999E-2</v>
      </c>
      <c r="H4" s="90">
        <f t="shared" ref="H4:H10" si="0">SUM(C4,D4,F4,G4)</f>
        <v>0.31500000000000006</v>
      </c>
      <c r="I4" s="90">
        <f t="shared" ref="I4:I10" si="1">SUM(C4,E4,F4,G4)</f>
        <v>0.30500000000000005</v>
      </c>
      <c r="J4" s="90"/>
      <c r="K4" s="90"/>
      <c r="L4" s="90"/>
      <c r="M4" s="90"/>
      <c r="N4" s="90"/>
      <c r="O4" s="90"/>
      <c r="P4" s="145">
        <f>'작물 업그레이드 가데이터 확률'!B4</f>
        <v>0.31100700000000009</v>
      </c>
      <c r="R4" s="142" t="s">
        <v>42</v>
      </c>
      <c r="S4" s="142" t="s">
        <v>47</v>
      </c>
    </row>
    <row r="5" spans="1:20" x14ac:dyDescent="0.3">
      <c r="A5" s="141"/>
      <c r="B5" s="182" t="s">
        <v>142</v>
      </c>
      <c r="C5" s="144">
        <v>0.15</v>
      </c>
      <c r="D5" s="89">
        <v>0.02</v>
      </c>
      <c r="E5" s="89">
        <v>0.01</v>
      </c>
      <c r="F5" s="89">
        <v>0.03</v>
      </c>
      <c r="G5" s="89">
        <v>1.4999999999999999E-2</v>
      </c>
      <c r="H5" s="89">
        <f t="shared" si="0"/>
        <v>0.21499999999999997</v>
      </c>
      <c r="I5" s="90">
        <f t="shared" si="1"/>
        <v>0.20500000000000002</v>
      </c>
      <c r="J5" s="91">
        <f t="shared" ref="J5:K8" si="2">H4/H5</f>
        <v>1.4651162790697678</v>
      </c>
      <c r="K5" s="92">
        <f t="shared" si="2"/>
        <v>1.4878048780487807</v>
      </c>
      <c r="L5" s="92"/>
      <c r="M5" s="92"/>
      <c r="N5" s="92"/>
      <c r="O5" s="92"/>
      <c r="P5" s="145">
        <f>'작물 업그레이드 가데이터 확률'!B6</f>
        <v>0.18573800000000007</v>
      </c>
      <c r="S5" s="142" t="s">
        <v>48</v>
      </c>
    </row>
    <row r="6" spans="1:20" x14ac:dyDescent="0.3">
      <c r="A6" s="141"/>
      <c r="B6" s="182" t="s">
        <v>143</v>
      </c>
      <c r="C6" s="144">
        <v>0.1</v>
      </c>
      <c r="D6" s="89">
        <v>0.02</v>
      </c>
      <c r="E6" s="89">
        <v>0.01</v>
      </c>
      <c r="F6" s="89">
        <v>0.03</v>
      </c>
      <c r="G6" s="89">
        <v>1.4999999999999999E-2</v>
      </c>
      <c r="H6" s="89">
        <f t="shared" si="0"/>
        <v>0.16500000000000004</v>
      </c>
      <c r="I6" s="89">
        <f t="shared" si="1"/>
        <v>0.15500000000000003</v>
      </c>
      <c r="J6" s="91">
        <f t="shared" si="2"/>
        <v>1.3030303030303025</v>
      </c>
      <c r="K6" s="92">
        <f t="shared" si="2"/>
        <v>1.3225806451612903</v>
      </c>
      <c r="L6" s="94">
        <f t="shared" ref="L6:M8" si="3">H4/H6</f>
        <v>1.9090909090909089</v>
      </c>
      <c r="M6" s="92">
        <f t="shared" si="3"/>
        <v>1.967741935483871</v>
      </c>
      <c r="N6" s="92"/>
      <c r="O6" s="92"/>
      <c r="P6" s="145">
        <f>'작물 업그레이드 가데이터 확률'!B8</f>
        <v>0.11417000000000005</v>
      </c>
      <c r="S6" s="142" t="s">
        <v>49</v>
      </c>
    </row>
    <row r="7" spans="1:20" x14ac:dyDescent="0.3">
      <c r="A7" s="141"/>
      <c r="B7" s="182" t="s">
        <v>144</v>
      </c>
      <c r="C7" s="144">
        <v>7.0000000000000007E-2</v>
      </c>
      <c r="D7" s="89">
        <v>0.02</v>
      </c>
      <c r="E7" s="89">
        <v>0.01</v>
      </c>
      <c r="F7" s="89">
        <v>0.03</v>
      </c>
      <c r="G7" s="89">
        <v>1.4999999999999999E-2</v>
      </c>
      <c r="H7" s="89">
        <f t="shared" si="0"/>
        <v>0.13500000000000001</v>
      </c>
      <c r="I7" s="89">
        <f t="shared" si="1"/>
        <v>0.125</v>
      </c>
      <c r="J7" s="91">
        <f t="shared" si="2"/>
        <v>1.2222222222222223</v>
      </c>
      <c r="K7" s="92">
        <f t="shared" si="2"/>
        <v>1.2400000000000002</v>
      </c>
      <c r="L7" s="94">
        <f t="shared" si="3"/>
        <v>1.5925925925925923</v>
      </c>
      <c r="M7" s="92">
        <f t="shared" si="3"/>
        <v>1.6400000000000001</v>
      </c>
      <c r="N7" s="94">
        <f>H4/H7</f>
        <v>2.3333333333333335</v>
      </c>
      <c r="O7" s="92">
        <f>I4/I7</f>
        <v>2.4400000000000004</v>
      </c>
      <c r="P7" s="145">
        <f>'작물 업그레이드 가데이터 확률'!B10</f>
        <v>7.290000000000002E-2</v>
      </c>
      <c r="S7" s="142" t="s">
        <v>50</v>
      </c>
    </row>
    <row r="8" spans="1:20" x14ac:dyDescent="0.3">
      <c r="A8" s="141"/>
      <c r="B8" s="183" t="s">
        <v>145</v>
      </c>
      <c r="C8" s="146">
        <v>0.05</v>
      </c>
      <c r="D8" s="89">
        <v>0.02</v>
      </c>
      <c r="E8" s="89">
        <v>0.01</v>
      </c>
      <c r="F8" s="89">
        <v>0.03</v>
      </c>
      <c r="G8" s="89">
        <v>1.4999999999999999E-2</v>
      </c>
      <c r="H8" s="89">
        <f t="shared" si="0"/>
        <v>0.115</v>
      </c>
      <c r="I8" s="89">
        <f t="shared" si="1"/>
        <v>0.105</v>
      </c>
      <c r="J8" s="91">
        <f t="shared" si="2"/>
        <v>1.173913043478261</v>
      </c>
      <c r="K8" s="92">
        <f t="shared" si="2"/>
        <v>1.1904761904761905</v>
      </c>
      <c r="L8" s="94">
        <f t="shared" si="3"/>
        <v>1.4347826086956523</v>
      </c>
      <c r="M8" s="92">
        <f t="shared" si="3"/>
        <v>1.4761904761904765</v>
      </c>
      <c r="N8" s="94">
        <f>H5/H8</f>
        <v>1.869565217391304</v>
      </c>
      <c r="O8" s="92">
        <f>I5/I8</f>
        <v>1.9523809523809526</v>
      </c>
      <c r="P8" s="145">
        <f>'작물 업그레이드 가데이터 확률'!B12</f>
        <v>0.05</v>
      </c>
      <c r="S8" s="142" t="s">
        <v>51</v>
      </c>
    </row>
    <row r="9" spans="1:20" x14ac:dyDescent="0.3">
      <c r="A9" s="141"/>
      <c r="B9" s="280" t="s">
        <v>146</v>
      </c>
      <c r="C9" s="281">
        <v>1E-4</v>
      </c>
      <c r="D9" s="282">
        <v>0.02</v>
      </c>
      <c r="E9" s="282">
        <v>0.01</v>
      </c>
      <c r="F9" s="282">
        <v>0.03</v>
      </c>
      <c r="G9" s="282">
        <v>1.4999999999999999E-2</v>
      </c>
      <c r="H9" s="282">
        <f t="shared" si="0"/>
        <v>6.5099999999999991E-2</v>
      </c>
      <c r="I9" s="282">
        <f t="shared" si="1"/>
        <v>5.5099999999999996E-2</v>
      </c>
      <c r="J9" s="93"/>
      <c r="K9" s="93"/>
      <c r="L9" s="93"/>
      <c r="M9" s="93"/>
      <c r="N9" s="93"/>
      <c r="O9" s="93"/>
      <c r="P9" s="147"/>
      <c r="S9" s="142" t="s">
        <v>52</v>
      </c>
      <c r="T9" s="279">
        <f>H7</f>
        <v>0.13500000000000001</v>
      </c>
    </row>
    <row r="10" spans="1:20" ht="12" thickBot="1" x14ac:dyDescent="0.35">
      <c r="A10" s="141"/>
      <c r="B10" s="283" t="s">
        <v>147</v>
      </c>
      <c r="C10" s="281">
        <v>1E-4</v>
      </c>
      <c r="D10" s="282">
        <v>0.02</v>
      </c>
      <c r="E10" s="282">
        <v>0.01</v>
      </c>
      <c r="F10" s="282">
        <v>0.03</v>
      </c>
      <c r="G10" s="282">
        <v>1.4999999999999999E-2</v>
      </c>
      <c r="H10" s="282">
        <f t="shared" si="0"/>
        <v>6.5099999999999991E-2</v>
      </c>
      <c r="I10" s="282">
        <f t="shared" si="1"/>
        <v>5.5099999999999996E-2</v>
      </c>
      <c r="J10" s="93"/>
      <c r="K10" s="93"/>
      <c r="L10" s="93"/>
      <c r="M10" s="93"/>
      <c r="N10" s="93"/>
      <c r="O10" s="93"/>
      <c r="P10" s="147"/>
      <c r="S10" s="142" t="s">
        <v>53</v>
      </c>
      <c r="T10" s="279">
        <f>H8</f>
        <v>0.115</v>
      </c>
    </row>
    <row r="11" spans="1:20" ht="12" thickBot="1" x14ac:dyDescent="0.35">
      <c r="A11" s="141"/>
      <c r="B11" s="141"/>
      <c r="C11" s="337" t="s">
        <v>22</v>
      </c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9"/>
      <c r="R11" s="279"/>
    </row>
    <row r="12" spans="1:20" ht="12" thickBot="1" x14ac:dyDescent="0.35">
      <c r="A12" s="141"/>
      <c r="B12" s="180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3" t="s">
        <v>54</v>
      </c>
    </row>
    <row r="13" spans="1:20" x14ac:dyDescent="0.3">
      <c r="B13" s="181" t="s">
        <v>141</v>
      </c>
      <c r="C13" s="144">
        <v>0.05</v>
      </c>
      <c r="D13" s="89">
        <v>0.01</v>
      </c>
      <c r="E13" s="89">
        <v>5.0000000000000001E-3</v>
      </c>
      <c r="F13" s="89">
        <v>2.5000000000000001E-2</v>
      </c>
      <c r="G13" s="89">
        <v>0.01</v>
      </c>
      <c r="H13" s="90">
        <f t="shared" ref="H13:H19" si="4">SUM(C13,D13,F13,G13)</f>
        <v>9.5000000000000001E-2</v>
      </c>
      <c r="I13" s="90">
        <f t="shared" ref="I13:I19" si="5">SUM(C13,E13,F13,G13)</f>
        <v>0.09</v>
      </c>
      <c r="J13" s="90"/>
      <c r="K13" s="90"/>
      <c r="L13" s="90"/>
      <c r="M13" s="90"/>
      <c r="N13" s="90"/>
      <c r="O13" s="90"/>
      <c r="P13" s="145">
        <f>'작물 업그레이드 가데이터 확률'!B15</f>
        <v>4.8669500000000102E-2</v>
      </c>
      <c r="R13" s="278" t="s">
        <v>43</v>
      </c>
      <c r="S13" s="142" t="s">
        <v>47</v>
      </c>
    </row>
    <row r="14" spans="1:20" x14ac:dyDescent="0.3">
      <c r="B14" s="182" t="s">
        <v>142</v>
      </c>
      <c r="C14" s="144">
        <v>0.02</v>
      </c>
      <c r="D14" s="89">
        <v>0.01</v>
      </c>
      <c r="E14" s="89">
        <v>5.0000000000000001E-3</v>
      </c>
      <c r="F14" s="89">
        <v>2.5000000000000001E-2</v>
      </c>
      <c r="G14" s="89">
        <v>0.01</v>
      </c>
      <c r="H14" s="89">
        <f t="shared" si="4"/>
        <v>6.5000000000000002E-2</v>
      </c>
      <c r="I14" s="90">
        <f t="shared" si="5"/>
        <v>6.0000000000000005E-2</v>
      </c>
      <c r="J14" s="91">
        <f t="shared" ref="J14:K17" si="6">H13/H14</f>
        <v>1.4615384615384615</v>
      </c>
      <c r="K14" s="92">
        <f t="shared" si="6"/>
        <v>1.4999999999999998</v>
      </c>
      <c r="L14" s="92"/>
      <c r="M14" s="92"/>
      <c r="N14" s="92"/>
      <c r="O14" s="92"/>
      <c r="P14" s="145">
        <f>'작물 업그레이드 가데이터 확률'!B17</f>
        <v>2.2515000000000063E-2</v>
      </c>
      <c r="R14" s="279"/>
      <c r="S14" s="142" t="s">
        <v>48</v>
      </c>
    </row>
    <row r="15" spans="1:20" x14ac:dyDescent="0.3">
      <c r="B15" s="182" t="s">
        <v>143</v>
      </c>
      <c r="C15" s="144">
        <v>0.01</v>
      </c>
      <c r="D15" s="89">
        <v>0.01</v>
      </c>
      <c r="E15" s="89">
        <v>5.0000000000000001E-3</v>
      </c>
      <c r="F15" s="89">
        <v>2.5000000000000001E-2</v>
      </c>
      <c r="G15" s="89">
        <v>0.01</v>
      </c>
      <c r="H15" s="89">
        <f t="shared" si="4"/>
        <v>5.5E-2</v>
      </c>
      <c r="I15" s="89">
        <f t="shared" si="5"/>
        <v>0.05</v>
      </c>
      <c r="J15" s="91">
        <f t="shared" si="6"/>
        <v>1.1818181818181819</v>
      </c>
      <c r="K15" s="92">
        <f t="shared" si="6"/>
        <v>1.2</v>
      </c>
      <c r="L15" s="94">
        <f t="shared" ref="L15:M17" si="7">H13/H15</f>
        <v>1.7272727272727273</v>
      </c>
      <c r="M15" s="92">
        <f t="shared" si="7"/>
        <v>1.7999999999999998</v>
      </c>
      <c r="N15" s="92"/>
      <c r="O15" s="92"/>
      <c r="P15" s="145">
        <f>'작물 업그레이드 가데이터 확률'!B19</f>
        <v>1.4650000000000038E-2</v>
      </c>
      <c r="R15" s="279"/>
      <c r="S15" s="142" t="s">
        <v>49</v>
      </c>
    </row>
    <row r="16" spans="1:20" x14ac:dyDescent="0.3">
      <c r="B16" s="182" t="s">
        <v>144</v>
      </c>
      <c r="C16" s="144">
        <v>5.0000000000000001E-3</v>
      </c>
      <c r="D16" s="89">
        <v>0.01</v>
      </c>
      <c r="E16" s="89">
        <v>5.0000000000000001E-3</v>
      </c>
      <c r="F16" s="89">
        <v>2.5000000000000001E-2</v>
      </c>
      <c r="G16" s="89">
        <v>0.01</v>
      </c>
      <c r="H16" s="89">
        <f t="shared" si="4"/>
        <v>0.05</v>
      </c>
      <c r="I16" s="89">
        <f t="shared" si="5"/>
        <v>4.5000000000000005E-2</v>
      </c>
      <c r="J16" s="91">
        <f t="shared" si="6"/>
        <v>1.0999999999999999</v>
      </c>
      <c r="K16" s="92">
        <f t="shared" si="6"/>
        <v>1.1111111111111109</v>
      </c>
      <c r="L16" s="94">
        <f t="shared" si="7"/>
        <v>1.3</v>
      </c>
      <c r="M16" s="92">
        <f t="shared" si="7"/>
        <v>1.3333333333333333</v>
      </c>
      <c r="N16" s="94">
        <f>H13/H16</f>
        <v>1.9</v>
      </c>
      <c r="O16" s="92">
        <f>I13/I16</f>
        <v>1.9999999999999998</v>
      </c>
      <c r="P16" s="145">
        <f>'작물 업그레이드 가데이터 확률'!B21</f>
        <v>7.5000000000000205E-3</v>
      </c>
      <c r="R16" s="279"/>
      <c r="S16" s="142" t="s">
        <v>50</v>
      </c>
    </row>
    <row r="17" spans="1:20" x14ac:dyDescent="0.3">
      <c r="A17" s="140"/>
      <c r="B17" s="183" t="s">
        <v>145</v>
      </c>
      <c r="C17" s="146">
        <v>1E-3</v>
      </c>
      <c r="D17" s="89">
        <v>0.01</v>
      </c>
      <c r="E17" s="89">
        <v>5.0000000000000001E-3</v>
      </c>
      <c r="F17" s="89">
        <v>2.5000000000000001E-2</v>
      </c>
      <c r="G17" s="89">
        <v>0.01</v>
      </c>
      <c r="H17" s="89">
        <f t="shared" si="4"/>
        <v>4.6000000000000006E-2</v>
      </c>
      <c r="I17" s="89">
        <f t="shared" si="5"/>
        <v>4.1000000000000002E-2</v>
      </c>
      <c r="J17" s="91">
        <f t="shared" si="6"/>
        <v>1.0869565217391304</v>
      </c>
      <c r="K17" s="92">
        <f t="shared" si="6"/>
        <v>1.0975609756097562</v>
      </c>
      <c r="L17" s="94">
        <f t="shared" si="7"/>
        <v>1.1956521739130432</v>
      </c>
      <c r="M17" s="92">
        <f t="shared" si="7"/>
        <v>1.2195121951219512</v>
      </c>
      <c r="N17" s="94">
        <f>H14/H17</f>
        <v>1.4130434782608694</v>
      </c>
      <c r="O17" s="92">
        <f>I14/I17</f>
        <v>1.4634146341463414</v>
      </c>
      <c r="P17" s="145">
        <f>'작물 업그레이드 가데이터 확률'!B23</f>
        <v>1E-3</v>
      </c>
      <c r="R17" s="278"/>
      <c r="S17" s="142" t="s">
        <v>51</v>
      </c>
    </row>
    <row r="18" spans="1:20" x14ac:dyDescent="0.3">
      <c r="A18" s="141"/>
      <c r="B18" s="280" t="s">
        <v>146</v>
      </c>
      <c r="C18" s="281">
        <v>1E-4</v>
      </c>
      <c r="D18" s="282">
        <v>0.02</v>
      </c>
      <c r="E18" s="282">
        <v>5.0000000000000001E-3</v>
      </c>
      <c r="F18" s="282">
        <v>2.5000000000000001E-2</v>
      </c>
      <c r="G18" s="282">
        <v>1.4999999999999999E-2</v>
      </c>
      <c r="H18" s="282">
        <f t="shared" si="4"/>
        <v>6.0100000000000001E-2</v>
      </c>
      <c r="I18" s="282">
        <f t="shared" si="5"/>
        <v>4.5100000000000001E-2</v>
      </c>
      <c r="J18" s="93"/>
      <c r="K18" s="93"/>
      <c r="L18" s="93"/>
      <c r="M18" s="93"/>
      <c r="N18" s="93"/>
      <c r="O18" s="93"/>
      <c r="P18" s="147"/>
      <c r="R18" s="279"/>
      <c r="S18" s="142" t="s">
        <v>52</v>
      </c>
      <c r="T18" s="279">
        <f t="shared" ref="T18:T19" si="8">(1-H9)*H18</f>
        <v>5.6187490000000007E-2</v>
      </c>
    </row>
    <row r="19" spans="1:20" ht="12" thickBot="1" x14ac:dyDescent="0.35">
      <c r="A19" s="141"/>
      <c r="B19" s="283" t="s">
        <v>147</v>
      </c>
      <c r="C19" s="281">
        <v>1E-4</v>
      </c>
      <c r="D19" s="282">
        <v>0.02</v>
      </c>
      <c r="E19" s="282">
        <v>5.0000000000000001E-3</v>
      </c>
      <c r="F19" s="282">
        <v>2.5000000000000001E-2</v>
      </c>
      <c r="G19" s="282">
        <v>1.4999999999999999E-2</v>
      </c>
      <c r="H19" s="282">
        <f t="shared" si="4"/>
        <v>6.0100000000000001E-2</v>
      </c>
      <c r="I19" s="282">
        <f t="shared" si="5"/>
        <v>4.5100000000000001E-2</v>
      </c>
      <c r="J19" s="93"/>
      <c r="K19" s="93"/>
      <c r="L19" s="93"/>
      <c r="M19" s="93"/>
      <c r="N19" s="93"/>
      <c r="O19" s="93"/>
      <c r="P19" s="147"/>
      <c r="R19" s="279"/>
      <c r="S19" s="142" t="s">
        <v>53</v>
      </c>
      <c r="T19" s="279">
        <f t="shared" si="8"/>
        <v>5.6187490000000007E-2</v>
      </c>
    </row>
    <row r="20" spans="1:20" ht="12" thickBot="1" x14ac:dyDescent="0.35">
      <c r="A20" s="141"/>
      <c r="B20" s="141"/>
      <c r="C20" s="337" t="s">
        <v>40</v>
      </c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9"/>
      <c r="T20" s="279"/>
    </row>
    <row r="21" spans="1:20" ht="12" thickBot="1" x14ac:dyDescent="0.35">
      <c r="A21" s="141"/>
      <c r="B21" s="180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3" t="s">
        <v>54</v>
      </c>
    </row>
    <row r="22" spans="1:20" x14ac:dyDescent="0.3">
      <c r="A22" s="141"/>
      <c r="B22" s="181" t="s">
        <v>141</v>
      </c>
      <c r="C22" s="144">
        <v>0.25</v>
      </c>
      <c r="D22" s="89">
        <v>0.03</v>
      </c>
      <c r="E22" s="89">
        <v>0.01</v>
      </c>
      <c r="F22" s="89">
        <v>0.03</v>
      </c>
      <c r="G22" s="89">
        <v>1.4999999999999999E-2</v>
      </c>
      <c r="H22" s="90">
        <f t="shared" ref="H22:H28" si="9">SUM(C22,D22,F22,G22)</f>
        <v>0.32500000000000007</v>
      </c>
      <c r="I22" s="90">
        <f t="shared" ref="I22:I28" si="10">SUM(C22,E22,F22,G22)</f>
        <v>0.30500000000000005</v>
      </c>
      <c r="J22" s="90"/>
      <c r="K22" s="90"/>
      <c r="L22" s="90"/>
      <c r="M22" s="90"/>
      <c r="N22" s="90"/>
      <c r="O22" s="90"/>
      <c r="P22" s="145">
        <f>'작물 업그레이드 가데이터 확률'!B26</f>
        <v>0.31100700000000009</v>
      </c>
      <c r="R22" s="142" t="s">
        <v>44</v>
      </c>
      <c r="S22" s="142" t="s">
        <v>47</v>
      </c>
    </row>
    <row r="23" spans="1:20" x14ac:dyDescent="0.3">
      <c r="A23" s="141"/>
      <c r="B23" s="182" t="s">
        <v>142</v>
      </c>
      <c r="C23" s="144">
        <v>0.15</v>
      </c>
      <c r="D23" s="89">
        <v>0.03</v>
      </c>
      <c r="E23" s="89">
        <v>0.01</v>
      </c>
      <c r="F23" s="89">
        <v>0.03</v>
      </c>
      <c r="G23" s="89">
        <v>1.4999999999999999E-2</v>
      </c>
      <c r="H23" s="89">
        <f t="shared" si="9"/>
        <v>0.22499999999999998</v>
      </c>
      <c r="I23" s="90">
        <f t="shared" si="10"/>
        <v>0.20500000000000002</v>
      </c>
      <c r="J23" s="91">
        <f t="shared" ref="J23:K26" si="11">H22/H23</f>
        <v>1.4444444444444449</v>
      </c>
      <c r="K23" s="92">
        <f t="shared" si="11"/>
        <v>1.4878048780487807</v>
      </c>
      <c r="L23" s="92"/>
      <c r="M23" s="92"/>
      <c r="N23" s="92"/>
      <c r="O23" s="92"/>
      <c r="P23" s="145">
        <f>'작물 업그레이드 가데이터 확률'!B28</f>
        <v>0.18573800000000007</v>
      </c>
      <c r="S23" s="142" t="s">
        <v>48</v>
      </c>
    </row>
    <row r="24" spans="1:20" x14ac:dyDescent="0.3">
      <c r="A24" s="141"/>
      <c r="B24" s="182" t="s">
        <v>143</v>
      </c>
      <c r="C24" s="144">
        <v>0.1</v>
      </c>
      <c r="D24" s="89">
        <v>0.03</v>
      </c>
      <c r="E24" s="89">
        <v>0.01</v>
      </c>
      <c r="F24" s="89">
        <v>0.03</v>
      </c>
      <c r="G24" s="89">
        <v>1.4999999999999999E-2</v>
      </c>
      <c r="H24" s="89">
        <f t="shared" si="9"/>
        <v>0.17499999999999999</v>
      </c>
      <c r="I24" s="89">
        <f t="shared" si="10"/>
        <v>0.15500000000000003</v>
      </c>
      <c r="J24" s="91">
        <f t="shared" si="11"/>
        <v>1.2857142857142856</v>
      </c>
      <c r="K24" s="92">
        <f t="shared" si="11"/>
        <v>1.3225806451612903</v>
      </c>
      <c r="L24" s="94">
        <f t="shared" ref="L24:M26" si="12">H22/H24</f>
        <v>1.8571428571428577</v>
      </c>
      <c r="M24" s="92">
        <f t="shared" si="12"/>
        <v>1.967741935483871</v>
      </c>
      <c r="N24" s="92"/>
      <c r="O24" s="92"/>
      <c r="P24" s="145">
        <f>'작물 업그레이드 가데이터 확률'!B30</f>
        <v>0.11417000000000005</v>
      </c>
      <c r="S24" s="142" t="s">
        <v>49</v>
      </c>
    </row>
    <row r="25" spans="1:20" x14ac:dyDescent="0.3">
      <c r="A25" s="141"/>
      <c r="B25" s="182" t="s">
        <v>144</v>
      </c>
      <c r="C25" s="144">
        <v>7.0000000000000007E-2</v>
      </c>
      <c r="D25" s="89">
        <v>0.03</v>
      </c>
      <c r="E25" s="89">
        <v>0.01</v>
      </c>
      <c r="F25" s="89">
        <v>0.03</v>
      </c>
      <c r="G25" s="89">
        <v>1.4999999999999999E-2</v>
      </c>
      <c r="H25" s="89">
        <f t="shared" si="9"/>
        <v>0.14500000000000002</v>
      </c>
      <c r="I25" s="89">
        <f t="shared" si="10"/>
        <v>0.125</v>
      </c>
      <c r="J25" s="91">
        <f t="shared" si="11"/>
        <v>1.2068965517241377</v>
      </c>
      <c r="K25" s="92">
        <f t="shared" si="11"/>
        <v>1.2400000000000002</v>
      </c>
      <c r="L25" s="94">
        <f t="shared" si="12"/>
        <v>1.551724137931034</v>
      </c>
      <c r="M25" s="92">
        <f t="shared" si="12"/>
        <v>1.6400000000000001</v>
      </c>
      <c r="N25" s="94">
        <f>H22/H25</f>
        <v>2.2413793103448278</v>
      </c>
      <c r="O25" s="92">
        <f>I22/I25</f>
        <v>2.4400000000000004</v>
      </c>
      <c r="P25" s="145">
        <f>'작물 업그레이드 가데이터 확률'!B32</f>
        <v>7.290000000000002E-2</v>
      </c>
      <c r="S25" s="142" t="s">
        <v>50</v>
      </c>
    </row>
    <row r="26" spans="1:20" x14ac:dyDescent="0.3">
      <c r="A26" s="141"/>
      <c r="B26" s="183" t="s">
        <v>145</v>
      </c>
      <c r="C26" s="146">
        <v>0.05</v>
      </c>
      <c r="D26" s="89">
        <v>0.03</v>
      </c>
      <c r="E26" s="89">
        <v>0.01</v>
      </c>
      <c r="F26" s="89">
        <v>0.03</v>
      </c>
      <c r="G26" s="89">
        <v>1.4999999999999999E-2</v>
      </c>
      <c r="H26" s="89">
        <f t="shared" si="9"/>
        <v>0.125</v>
      </c>
      <c r="I26" s="89">
        <f t="shared" si="10"/>
        <v>0.105</v>
      </c>
      <c r="J26" s="91">
        <f t="shared" si="11"/>
        <v>1.1600000000000001</v>
      </c>
      <c r="K26" s="92">
        <f t="shared" si="11"/>
        <v>1.1904761904761905</v>
      </c>
      <c r="L26" s="94">
        <f t="shared" si="12"/>
        <v>1.4</v>
      </c>
      <c r="M26" s="92">
        <f t="shared" si="12"/>
        <v>1.4761904761904765</v>
      </c>
      <c r="N26" s="94">
        <f>H23/H26</f>
        <v>1.7999999999999998</v>
      </c>
      <c r="O26" s="92">
        <f>I23/I26</f>
        <v>1.9523809523809526</v>
      </c>
      <c r="P26" s="145">
        <f>'작물 업그레이드 가데이터 확률'!B34</f>
        <v>0.05</v>
      </c>
      <c r="S26" s="142" t="s">
        <v>51</v>
      </c>
    </row>
    <row r="27" spans="1:20" x14ac:dyDescent="0.3">
      <c r="A27" s="141"/>
      <c r="B27" s="280" t="s">
        <v>146</v>
      </c>
      <c r="C27" s="281">
        <v>1E-4</v>
      </c>
      <c r="D27" s="282">
        <v>0.02</v>
      </c>
      <c r="E27" s="282">
        <v>0.01</v>
      </c>
      <c r="F27" s="282">
        <v>0.03</v>
      </c>
      <c r="G27" s="282">
        <v>1.4999999999999999E-2</v>
      </c>
      <c r="H27" s="282">
        <f t="shared" si="9"/>
        <v>6.5099999999999991E-2</v>
      </c>
      <c r="I27" s="282">
        <f t="shared" si="10"/>
        <v>5.5099999999999996E-2</v>
      </c>
      <c r="J27" s="93"/>
      <c r="K27" s="93"/>
      <c r="L27" s="93"/>
      <c r="M27" s="93"/>
      <c r="N27" s="93"/>
      <c r="O27" s="93"/>
      <c r="P27" s="147"/>
      <c r="S27" s="142" t="s">
        <v>52</v>
      </c>
      <c r="T27" s="279">
        <f t="shared" ref="T27:T28" si="13">H27</f>
        <v>6.5099999999999991E-2</v>
      </c>
    </row>
    <row r="28" spans="1:20" ht="12" thickBot="1" x14ac:dyDescent="0.35">
      <c r="B28" s="283" t="s">
        <v>147</v>
      </c>
      <c r="C28" s="281">
        <v>1E-4</v>
      </c>
      <c r="D28" s="282">
        <v>0.02</v>
      </c>
      <c r="E28" s="282">
        <v>0.01</v>
      </c>
      <c r="F28" s="282">
        <v>0.03</v>
      </c>
      <c r="G28" s="282">
        <v>1.4999999999999999E-2</v>
      </c>
      <c r="H28" s="282">
        <f t="shared" si="9"/>
        <v>6.5099999999999991E-2</v>
      </c>
      <c r="I28" s="282">
        <f t="shared" si="10"/>
        <v>5.5099999999999996E-2</v>
      </c>
      <c r="J28" s="93"/>
      <c r="K28" s="93"/>
      <c r="L28" s="93"/>
      <c r="M28" s="93"/>
      <c r="N28" s="93"/>
      <c r="O28" s="93"/>
      <c r="P28" s="147"/>
      <c r="S28" s="142" t="s">
        <v>53</v>
      </c>
      <c r="T28" s="279">
        <f t="shared" si="13"/>
        <v>6.5099999999999991E-2</v>
      </c>
    </row>
    <row r="29" spans="1:20" ht="12" thickBot="1" x14ac:dyDescent="0.35">
      <c r="C29" s="337" t="s">
        <v>41</v>
      </c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9"/>
      <c r="T29" s="279"/>
    </row>
    <row r="30" spans="1:20" ht="12" thickBot="1" x14ac:dyDescent="0.35">
      <c r="B30" s="180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3" t="s">
        <v>54</v>
      </c>
      <c r="T30" s="279"/>
    </row>
    <row r="31" spans="1:20" x14ac:dyDescent="0.3">
      <c r="B31" s="181" t="s">
        <v>141</v>
      </c>
      <c r="C31" s="144">
        <v>0.05</v>
      </c>
      <c r="D31" s="89">
        <v>0.01</v>
      </c>
      <c r="E31" s="89">
        <v>5.0000000000000001E-3</v>
      </c>
      <c r="F31" s="89">
        <v>2.5000000000000001E-2</v>
      </c>
      <c r="G31" s="89">
        <v>0.01</v>
      </c>
      <c r="H31" s="90">
        <f t="shared" ref="H31:H37" si="14">SUM(C31,D31,F31,G31)</f>
        <v>9.5000000000000001E-2</v>
      </c>
      <c r="I31" s="90">
        <f t="shared" ref="I31:I37" si="15">SUM(C31,E31,F31,G31)</f>
        <v>0.09</v>
      </c>
      <c r="J31" s="90"/>
      <c r="K31" s="90"/>
      <c r="L31" s="90"/>
      <c r="M31" s="90"/>
      <c r="N31" s="90"/>
      <c r="O31" s="90"/>
      <c r="P31" s="145">
        <f>'작물 업그레이드 가데이터 확률'!B37</f>
        <v>4.8669500000000102E-2</v>
      </c>
      <c r="R31" s="142" t="s">
        <v>45</v>
      </c>
      <c r="S31" s="142" t="s">
        <v>47</v>
      </c>
    </row>
    <row r="32" spans="1:20" x14ac:dyDescent="0.3">
      <c r="A32" s="140"/>
      <c r="B32" s="182" t="s">
        <v>142</v>
      </c>
      <c r="C32" s="144">
        <v>0.02</v>
      </c>
      <c r="D32" s="89">
        <v>0.01</v>
      </c>
      <c r="E32" s="89">
        <v>5.0000000000000001E-3</v>
      </c>
      <c r="F32" s="89">
        <v>2.5000000000000001E-2</v>
      </c>
      <c r="G32" s="89">
        <v>0.01</v>
      </c>
      <c r="H32" s="89">
        <f t="shared" si="14"/>
        <v>6.5000000000000002E-2</v>
      </c>
      <c r="I32" s="90">
        <f t="shared" si="15"/>
        <v>6.0000000000000005E-2</v>
      </c>
      <c r="J32" s="91">
        <f t="shared" ref="J32:K35" si="16">H31/H32</f>
        <v>1.4615384615384615</v>
      </c>
      <c r="K32" s="92">
        <f t="shared" si="16"/>
        <v>1.4999999999999998</v>
      </c>
      <c r="L32" s="92"/>
      <c r="M32" s="92"/>
      <c r="N32" s="92"/>
      <c r="O32" s="92"/>
      <c r="P32" s="145">
        <f>'작물 업그레이드 가데이터 확률'!B39</f>
        <v>2.2515000000000063E-2</v>
      </c>
      <c r="S32" s="142" t="s">
        <v>48</v>
      </c>
    </row>
    <row r="33" spans="1:20" x14ac:dyDescent="0.3">
      <c r="A33" s="141"/>
      <c r="B33" s="182" t="s">
        <v>143</v>
      </c>
      <c r="C33" s="144">
        <v>0.01</v>
      </c>
      <c r="D33" s="89">
        <v>0.01</v>
      </c>
      <c r="E33" s="89">
        <v>5.0000000000000001E-3</v>
      </c>
      <c r="F33" s="89">
        <v>2.5000000000000001E-2</v>
      </c>
      <c r="G33" s="89">
        <v>0.01</v>
      </c>
      <c r="H33" s="89">
        <f t="shared" si="14"/>
        <v>5.5E-2</v>
      </c>
      <c r="I33" s="89">
        <f t="shared" si="15"/>
        <v>0.05</v>
      </c>
      <c r="J33" s="91">
        <f t="shared" si="16"/>
        <v>1.1818181818181819</v>
      </c>
      <c r="K33" s="92">
        <f t="shared" si="16"/>
        <v>1.2</v>
      </c>
      <c r="L33" s="94">
        <f t="shared" ref="L33:M35" si="17">H31/H33</f>
        <v>1.7272727272727273</v>
      </c>
      <c r="M33" s="92">
        <f t="shared" si="17"/>
        <v>1.7999999999999998</v>
      </c>
      <c r="N33" s="92"/>
      <c r="O33" s="92"/>
      <c r="P33" s="145">
        <f>'작물 업그레이드 가데이터 확률'!B41</f>
        <v>1.4650000000000038E-2</v>
      </c>
      <c r="S33" s="142" t="s">
        <v>49</v>
      </c>
    </row>
    <row r="34" spans="1:20" x14ac:dyDescent="0.3">
      <c r="A34" s="141"/>
      <c r="B34" s="182" t="s">
        <v>144</v>
      </c>
      <c r="C34" s="144">
        <v>5.0000000000000001E-3</v>
      </c>
      <c r="D34" s="89">
        <v>0.01</v>
      </c>
      <c r="E34" s="89">
        <v>5.0000000000000001E-3</v>
      </c>
      <c r="F34" s="89">
        <v>2.5000000000000001E-2</v>
      </c>
      <c r="G34" s="89">
        <v>0.01</v>
      </c>
      <c r="H34" s="89">
        <f t="shared" si="14"/>
        <v>0.05</v>
      </c>
      <c r="I34" s="89">
        <f t="shared" si="15"/>
        <v>4.5000000000000005E-2</v>
      </c>
      <c r="J34" s="91">
        <f t="shared" si="16"/>
        <v>1.0999999999999999</v>
      </c>
      <c r="K34" s="92">
        <f t="shared" si="16"/>
        <v>1.1111111111111109</v>
      </c>
      <c r="L34" s="94">
        <f t="shared" si="17"/>
        <v>1.3</v>
      </c>
      <c r="M34" s="92">
        <f t="shared" si="17"/>
        <v>1.3333333333333333</v>
      </c>
      <c r="N34" s="94">
        <f>H31/H34</f>
        <v>1.9</v>
      </c>
      <c r="O34" s="92">
        <f>I31/I34</f>
        <v>1.9999999999999998</v>
      </c>
      <c r="P34" s="145">
        <f>'작물 업그레이드 가데이터 확률'!B43</f>
        <v>7.5000000000000205E-3</v>
      </c>
      <c r="S34" s="142" t="s">
        <v>50</v>
      </c>
    </row>
    <row r="35" spans="1:20" x14ac:dyDescent="0.3">
      <c r="A35" s="141"/>
      <c r="B35" s="183" t="s">
        <v>145</v>
      </c>
      <c r="C35" s="146">
        <v>1E-3</v>
      </c>
      <c r="D35" s="89">
        <v>0.01</v>
      </c>
      <c r="E35" s="89">
        <v>5.0000000000000001E-3</v>
      </c>
      <c r="F35" s="89">
        <v>2.5000000000000001E-2</v>
      </c>
      <c r="G35" s="89">
        <v>0.01</v>
      </c>
      <c r="H35" s="89">
        <f t="shared" si="14"/>
        <v>4.6000000000000006E-2</v>
      </c>
      <c r="I35" s="89">
        <f t="shared" si="15"/>
        <v>4.1000000000000002E-2</v>
      </c>
      <c r="J35" s="91">
        <f t="shared" si="16"/>
        <v>1.0869565217391304</v>
      </c>
      <c r="K35" s="92">
        <f t="shared" si="16"/>
        <v>1.0975609756097562</v>
      </c>
      <c r="L35" s="94">
        <f t="shared" si="17"/>
        <v>1.1956521739130432</v>
      </c>
      <c r="M35" s="92">
        <f t="shared" si="17"/>
        <v>1.2195121951219512</v>
      </c>
      <c r="N35" s="94">
        <f>H32/H35</f>
        <v>1.4130434782608694</v>
      </c>
      <c r="O35" s="92">
        <f>I32/I35</f>
        <v>1.4634146341463414</v>
      </c>
      <c r="P35" s="145">
        <f>'작물 업그레이드 가데이터 확률'!B45</f>
        <v>1E-3</v>
      </c>
      <c r="S35" s="142" t="s">
        <v>51</v>
      </c>
    </row>
    <row r="36" spans="1:20" x14ac:dyDescent="0.3">
      <c r="A36" s="141"/>
      <c r="B36" s="280" t="s">
        <v>146</v>
      </c>
      <c r="C36" s="281">
        <v>1E-4</v>
      </c>
      <c r="D36" s="282">
        <v>0.02</v>
      </c>
      <c r="E36" s="282">
        <v>5.0000000000000001E-3</v>
      </c>
      <c r="F36" s="282">
        <v>2.5000000000000001E-2</v>
      </c>
      <c r="G36" s="282">
        <v>1.4999999999999999E-2</v>
      </c>
      <c r="H36" s="282">
        <f t="shared" si="14"/>
        <v>6.0100000000000001E-2</v>
      </c>
      <c r="I36" s="282">
        <f t="shared" si="15"/>
        <v>4.5100000000000001E-2</v>
      </c>
      <c r="J36" s="93"/>
      <c r="K36" s="93"/>
      <c r="L36" s="93"/>
      <c r="M36" s="93"/>
      <c r="N36" s="93"/>
      <c r="O36" s="93"/>
      <c r="P36" s="147"/>
      <c r="S36" s="142" t="s">
        <v>52</v>
      </c>
      <c r="T36" s="279">
        <f t="shared" ref="T36:T37" si="18">(1-H27)*H36</f>
        <v>5.6187490000000007E-2</v>
      </c>
    </row>
    <row r="37" spans="1:20" ht="12" thickBot="1" x14ac:dyDescent="0.35">
      <c r="A37" s="141"/>
      <c r="B37" s="283" t="s">
        <v>147</v>
      </c>
      <c r="C37" s="281">
        <v>1E-4</v>
      </c>
      <c r="D37" s="282">
        <v>0.02</v>
      </c>
      <c r="E37" s="282">
        <v>5.0000000000000001E-3</v>
      </c>
      <c r="F37" s="282">
        <v>2.5000000000000001E-2</v>
      </c>
      <c r="G37" s="282">
        <v>1.4999999999999999E-2</v>
      </c>
      <c r="H37" s="282">
        <f t="shared" si="14"/>
        <v>6.0100000000000001E-2</v>
      </c>
      <c r="I37" s="282">
        <f t="shared" si="15"/>
        <v>4.5100000000000001E-2</v>
      </c>
      <c r="J37" s="93"/>
      <c r="K37" s="93"/>
      <c r="L37" s="93"/>
      <c r="M37" s="93"/>
      <c r="N37" s="93"/>
      <c r="O37" s="93"/>
      <c r="P37" s="147"/>
      <c r="S37" s="142" t="s">
        <v>53</v>
      </c>
      <c r="T37" s="279">
        <f t="shared" si="18"/>
        <v>5.6187490000000007E-2</v>
      </c>
    </row>
    <row r="38" spans="1:20" ht="12" thickBot="1" x14ac:dyDescent="0.35">
      <c r="A38" s="141"/>
      <c r="B38" s="141"/>
      <c r="C38" s="337" t="s">
        <v>39</v>
      </c>
      <c r="D38" s="338"/>
      <c r="E38" s="338"/>
      <c r="F38" s="338"/>
      <c r="G38" s="338"/>
      <c r="H38" s="338"/>
      <c r="I38" s="338"/>
      <c r="J38" s="338"/>
      <c r="K38" s="338"/>
      <c r="L38" s="338"/>
      <c r="M38" s="338"/>
      <c r="N38" s="338"/>
      <c r="O38" s="338"/>
      <c r="P38" s="339"/>
      <c r="T38" s="279"/>
    </row>
    <row r="39" spans="1:20" ht="12" thickBot="1" x14ac:dyDescent="0.35">
      <c r="A39" s="141"/>
      <c r="B39" s="180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3" t="s">
        <v>54</v>
      </c>
      <c r="T39" s="279"/>
    </row>
    <row r="40" spans="1:20" x14ac:dyDescent="0.3">
      <c r="A40" s="141"/>
      <c r="B40" s="181" t="s">
        <v>141</v>
      </c>
      <c r="C40" s="144">
        <v>0.2</v>
      </c>
      <c r="D40" s="89">
        <v>0.02</v>
      </c>
      <c r="E40" s="89">
        <v>5.0000000000000001E-3</v>
      </c>
      <c r="F40" s="89">
        <v>2.5000000000000001E-2</v>
      </c>
      <c r="G40" s="89">
        <v>1.4999999999999999E-2</v>
      </c>
      <c r="H40" s="90">
        <f t="shared" ref="H40:H46" si="19">SUM(C40,D40,F40,G40)</f>
        <v>0.26</v>
      </c>
      <c r="I40" s="90">
        <f t="shared" ref="I40:I46" si="20">SUM(C40,E40,F40,G40)</f>
        <v>0.245</v>
      </c>
      <c r="J40" s="90"/>
      <c r="K40" s="90"/>
      <c r="L40" s="90"/>
      <c r="M40" s="90"/>
      <c r="N40" s="90"/>
      <c r="O40" s="90"/>
      <c r="P40" s="145">
        <f>'작물 업그레이드 가데이터 확률'!B48</f>
        <v>0.22652400000000011</v>
      </c>
      <c r="R40" s="142" t="s">
        <v>46</v>
      </c>
      <c r="S40" s="142" t="s">
        <v>47</v>
      </c>
    </row>
    <row r="41" spans="1:20" x14ac:dyDescent="0.3">
      <c r="A41" s="141"/>
      <c r="B41" s="182" t="s">
        <v>142</v>
      </c>
      <c r="C41" s="144">
        <v>0.1</v>
      </c>
      <c r="D41" s="89">
        <v>0.02</v>
      </c>
      <c r="E41" s="89">
        <v>5.0000000000000001E-3</v>
      </c>
      <c r="F41" s="89">
        <v>2.5000000000000001E-2</v>
      </c>
      <c r="G41" s="89">
        <v>1.4999999999999999E-2</v>
      </c>
      <c r="H41" s="89">
        <f t="shared" si="19"/>
        <v>0.16000000000000003</v>
      </c>
      <c r="I41" s="90">
        <f t="shared" si="20"/>
        <v>0.14500000000000002</v>
      </c>
      <c r="J41" s="91">
        <f t="shared" ref="J41:K44" si="21">H40/H41</f>
        <v>1.6249999999999998</v>
      </c>
      <c r="K41" s="92">
        <f t="shared" si="21"/>
        <v>1.6896551724137929</v>
      </c>
      <c r="L41" s="92"/>
      <c r="M41" s="92"/>
      <c r="N41" s="92"/>
      <c r="O41" s="92"/>
      <c r="P41" s="145">
        <f>'작물 업그레이드 가데이터 확률'!B50</f>
        <v>0.12941600000000009</v>
      </c>
      <c r="S41" s="142" t="s">
        <v>48</v>
      </c>
    </row>
    <row r="42" spans="1:20" x14ac:dyDescent="0.3">
      <c r="A42" s="141"/>
      <c r="B42" s="182" t="s">
        <v>143</v>
      </c>
      <c r="C42" s="144">
        <v>7.0000000000000007E-2</v>
      </c>
      <c r="D42" s="89">
        <v>0.02</v>
      </c>
      <c r="E42" s="89">
        <v>5.0000000000000001E-3</v>
      </c>
      <c r="F42" s="89">
        <v>2.5000000000000001E-2</v>
      </c>
      <c r="G42" s="89">
        <v>1.4999999999999999E-2</v>
      </c>
      <c r="H42" s="89">
        <f t="shared" si="19"/>
        <v>0.13</v>
      </c>
      <c r="I42" s="89">
        <f t="shared" si="20"/>
        <v>0.115</v>
      </c>
      <c r="J42" s="91">
        <f t="shared" si="21"/>
        <v>1.2307692307692311</v>
      </c>
      <c r="K42" s="92">
        <f t="shared" si="21"/>
        <v>1.2608695652173914</v>
      </c>
      <c r="L42" s="94">
        <f t="shared" ref="L42:M44" si="22">H40/H42</f>
        <v>2</v>
      </c>
      <c r="M42" s="92">
        <f t="shared" si="22"/>
        <v>2.1304347826086953</v>
      </c>
      <c r="N42" s="92"/>
      <c r="O42" s="92"/>
      <c r="P42" s="145">
        <f>'작물 업그레이드 가데이터 확률'!B52</f>
        <v>7.3940000000000061E-2</v>
      </c>
      <c r="S42" s="142" t="s">
        <v>49</v>
      </c>
    </row>
    <row r="43" spans="1:20" x14ac:dyDescent="0.3">
      <c r="B43" s="182" t="s">
        <v>144</v>
      </c>
      <c r="C43" s="144">
        <v>0.05</v>
      </c>
      <c r="D43" s="89">
        <v>0.02</v>
      </c>
      <c r="E43" s="89">
        <v>5.0000000000000001E-3</v>
      </c>
      <c r="F43" s="89">
        <v>2.5000000000000001E-2</v>
      </c>
      <c r="G43" s="89">
        <v>1.4999999999999999E-2</v>
      </c>
      <c r="H43" s="89">
        <f t="shared" si="19"/>
        <v>0.11</v>
      </c>
      <c r="I43" s="89">
        <f t="shared" si="20"/>
        <v>9.5000000000000001E-2</v>
      </c>
      <c r="J43" s="91">
        <f t="shared" si="21"/>
        <v>1.1818181818181819</v>
      </c>
      <c r="K43" s="92">
        <f t="shared" si="21"/>
        <v>1.2105263157894737</v>
      </c>
      <c r="L43" s="94">
        <f t="shared" si="22"/>
        <v>1.4545454545454548</v>
      </c>
      <c r="M43" s="92">
        <f t="shared" si="22"/>
        <v>1.5263157894736843</v>
      </c>
      <c r="N43" s="94">
        <f>H40/H43</f>
        <v>2.3636363636363638</v>
      </c>
      <c r="O43" s="92">
        <f>I40/I43</f>
        <v>2.5789473684210527</v>
      </c>
      <c r="P43" s="145">
        <f>'작물 업그레이드 가데이터 확률'!B54</f>
        <v>6.1400000000000038E-2</v>
      </c>
      <c r="S43" s="142" t="s">
        <v>50</v>
      </c>
    </row>
    <row r="44" spans="1:20" x14ac:dyDescent="0.3">
      <c r="B44" s="183" t="s">
        <v>145</v>
      </c>
      <c r="C44" s="146">
        <v>0.03</v>
      </c>
      <c r="D44" s="89">
        <v>0.02</v>
      </c>
      <c r="E44" s="89">
        <v>5.0000000000000001E-3</v>
      </c>
      <c r="F44" s="89">
        <v>2.5000000000000001E-2</v>
      </c>
      <c r="G44" s="89">
        <v>1.4999999999999999E-2</v>
      </c>
      <c r="H44" s="89">
        <f t="shared" si="19"/>
        <v>9.0000000000000011E-2</v>
      </c>
      <c r="I44" s="89">
        <f t="shared" si="20"/>
        <v>7.4999999999999997E-2</v>
      </c>
      <c r="J44" s="91">
        <f t="shared" si="21"/>
        <v>1.2222222222222221</v>
      </c>
      <c r="K44" s="92">
        <f t="shared" si="21"/>
        <v>1.2666666666666668</v>
      </c>
      <c r="L44" s="94">
        <f t="shared" si="22"/>
        <v>1.4444444444444444</v>
      </c>
      <c r="M44" s="92">
        <f t="shared" si="22"/>
        <v>1.5333333333333334</v>
      </c>
      <c r="N44" s="94">
        <f>H41/H44</f>
        <v>1.7777777777777779</v>
      </c>
      <c r="O44" s="92">
        <f>I41/I44</f>
        <v>1.9333333333333336</v>
      </c>
      <c r="P44" s="145">
        <f>'작물 업그레이드 가데이터 확률'!B56</f>
        <v>0.05</v>
      </c>
      <c r="S44" s="142" t="s">
        <v>51</v>
      </c>
    </row>
    <row r="45" spans="1:20" x14ac:dyDescent="0.3">
      <c r="B45" s="280" t="s">
        <v>146</v>
      </c>
      <c r="C45" s="281">
        <v>1E-4</v>
      </c>
      <c r="D45" s="282">
        <v>0.02</v>
      </c>
      <c r="E45" s="282">
        <v>5.0000000000000001E-3</v>
      </c>
      <c r="F45" s="282">
        <v>2.5000000000000001E-2</v>
      </c>
      <c r="G45" s="282">
        <v>1.4999999999999999E-2</v>
      </c>
      <c r="H45" s="282">
        <f t="shared" si="19"/>
        <v>6.0100000000000001E-2</v>
      </c>
      <c r="I45" s="282">
        <f t="shared" si="20"/>
        <v>4.5100000000000001E-2</v>
      </c>
      <c r="J45" s="93"/>
      <c r="K45" s="93"/>
      <c r="L45" s="93"/>
      <c r="M45" s="93"/>
      <c r="N45" s="93"/>
      <c r="O45" s="93"/>
      <c r="P45" s="147"/>
      <c r="S45" s="142" t="s">
        <v>52</v>
      </c>
      <c r="T45" s="279">
        <f t="shared" ref="T45:T46" si="23">H45</f>
        <v>6.0100000000000001E-2</v>
      </c>
    </row>
    <row r="46" spans="1:20" ht="12" thickBot="1" x14ac:dyDescent="0.35">
      <c r="B46" s="283" t="s">
        <v>147</v>
      </c>
      <c r="C46" s="284">
        <v>1E-4</v>
      </c>
      <c r="D46" s="285">
        <v>0.02</v>
      </c>
      <c r="E46" s="285">
        <v>5.0000000000000001E-3</v>
      </c>
      <c r="F46" s="285">
        <v>2.5000000000000001E-2</v>
      </c>
      <c r="G46" s="285">
        <v>1.4999999999999999E-2</v>
      </c>
      <c r="H46" s="285">
        <f t="shared" si="19"/>
        <v>6.0100000000000001E-2</v>
      </c>
      <c r="I46" s="285">
        <f t="shared" si="20"/>
        <v>4.5100000000000001E-2</v>
      </c>
      <c r="J46" s="148"/>
      <c r="K46" s="148"/>
      <c r="L46" s="148"/>
      <c r="M46" s="148"/>
      <c r="N46" s="148"/>
      <c r="O46" s="148"/>
      <c r="P46" s="149"/>
      <c r="S46" s="142" t="s">
        <v>53</v>
      </c>
      <c r="T46" s="279">
        <f t="shared" si="23"/>
        <v>6.0100000000000001E-2</v>
      </c>
    </row>
    <row r="52" spans="2:3" x14ac:dyDescent="0.3">
      <c r="B52" s="278"/>
      <c r="C52" s="278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opLeftCell="A16" workbookViewId="0">
      <selection activeCell="O42" sqref="O42"/>
    </sheetView>
  </sheetViews>
  <sheetFormatPr defaultRowHeight="12" x14ac:dyDescent="0.3"/>
  <cols>
    <col min="1" max="1" width="2.625" style="95" customWidth="1"/>
    <col min="2" max="2" width="5.625" style="116" customWidth="1"/>
    <col min="3" max="6" width="10.625" style="95" customWidth="1"/>
    <col min="7" max="7" width="2.625" style="95" customWidth="1"/>
    <col min="8" max="8" width="5.625" style="116" customWidth="1"/>
    <col min="9" max="12" width="10.625" style="95" customWidth="1"/>
    <col min="13" max="13" width="2.625" style="95" customWidth="1"/>
    <col min="14" max="14" width="5.625" style="95" customWidth="1"/>
    <col min="15" max="17" width="10.625" style="95" customWidth="1"/>
    <col min="18" max="18" width="2.625" style="113" customWidth="1"/>
    <col min="19" max="19" width="5.625" style="116" customWidth="1"/>
    <col min="20" max="23" width="9" style="95"/>
    <col min="24" max="24" width="2.625" style="95" customWidth="1"/>
    <col min="25" max="16384" width="9" style="95"/>
  </cols>
  <sheetData>
    <row r="2" spans="1:23" x14ac:dyDescent="0.3">
      <c r="B2" s="343" t="s">
        <v>68</v>
      </c>
      <c r="C2" s="343"/>
      <c r="D2" s="343"/>
      <c r="E2" s="343"/>
      <c r="F2" s="343"/>
      <c r="H2" s="343" t="s">
        <v>74</v>
      </c>
      <c r="I2" s="343"/>
      <c r="J2" s="343"/>
      <c r="K2" s="343"/>
      <c r="L2" s="343"/>
      <c r="N2" s="343" t="s">
        <v>69</v>
      </c>
      <c r="O2" s="343"/>
      <c r="P2" s="343"/>
      <c r="Q2" s="343"/>
      <c r="S2" s="343" t="s">
        <v>75</v>
      </c>
      <c r="T2" s="343"/>
      <c r="U2" s="343"/>
      <c r="V2" s="343"/>
      <c r="W2" s="343"/>
    </row>
    <row r="3" spans="1:23" x14ac:dyDescent="0.3">
      <c r="C3" s="116"/>
      <c r="D3" s="116"/>
      <c r="E3" s="116"/>
      <c r="F3" s="116"/>
      <c r="I3" s="116"/>
      <c r="J3" s="116"/>
      <c r="K3" s="116"/>
      <c r="L3" s="116"/>
      <c r="N3" s="116"/>
      <c r="O3" s="116"/>
      <c r="P3" s="116"/>
      <c r="Q3" s="116"/>
      <c r="T3" s="116"/>
      <c r="U3" s="116"/>
      <c r="V3" s="116"/>
      <c r="W3" s="116"/>
    </row>
    <row r="4" spans="1:23" s="134" customFormat="1" ht="16.5" x14ac:dyDescent="0.3">
      <c r="A4" s="134" t="s">
        <v>73</v>
      </c>
      <c r="B4" s="135"/>
      <c r="C4" s="135"/>
      <c r="D4" s="135"/>
      <c r="E4" s="135"/>
      <c r="F4" s="135"/>
      <c r="H4" s="135"/>
      <c r="I4" s="135"/>
      <c r="J4" s="135"/>
      <c r="K4" s="135"/>
      <c r="L4" s="135"/>
      <c r="N4" s="135"/>
      <c r="O4" s="135"/>
      <c r="P4" s="135"/>
      <c r="Q4" s="135"/>
      <c r="R4" s="136"/>
      <c r="S4" s="135"/>
      <c r="T4" s="135"/>
      <c r="U4" s="135"/>
      <c r="V4" s="135"/>
      <c r="W4" s="135"/>
    </row>
    <row r="5" spans="1:23" x14ac:dyDescent="0.3">
      <c r="C5" s="116"/>
      <c r="D5" s="116"/>
      <c r="E5" s="116"/>
      <c r="F5" s="116"/>
      <c r="I5" s="116"/>
      <c r="J5" s="116"/>
      <c r="K5" s="116"/>
      <c r="L5" s="116"/>
      <c r="N5" s="116"/>
      <c r="O5" s="116"/>
      <c r="P5" s="116"/>
      <c r="Q5" s="116"/>
      <c r="T5" s="116"/>
      <c r="U5" s="116"/>
      <c r="V5" s="116"/>
      <c r="W5" s="116"/>
    </row>
    <row r="6" spans="1:23" x14ac:dyDescent="0.3">
      <c r="A6" s="137" t="s">
        <v>67</v>
      </c>
      <c r="B6" s="138"/>
      <c r="C6" s="138"/>
      <c r="D6" s="138"/>
      <c r="E6" s="138"/>
      <c r="F6" s="138"/>
      <c r="G6" s="137"/>
      <c r="H6" s="138"/>
      <c r="I6" s="138"/>
      <c r="J6" s="138"/>
      <c r="K6" s="138"/>
      <c r="L6" s="138"/>
      <c r="M6" s="137"/>
      <c r="N6" s="138"/>
      <c r="O6" s="138"/>
      <c r="P6" s="138"/>
      <c r="Q6" s="138"/>
      <c r="R6" s="139"/>
      <c r="S6" s="138"/>
      <c r="T6" s="138"/>
      <c r="U6" s="138"/>
      <c r="V6" s="138"/>
      <c r="W6" s="138"/>
    </row>
    <row r="7" spans="1:23" x14ac:dyDescent="0.3">
      <c r="C7" s="116"/>
      <c r="D7" s="116"/>
      <c r="E7" s="116"/>
      <c r="F7" s="116"/>
      <c r="I7" s="116"/>
      <c r="J7" s="116"/>
      <c r="K7" s="116"/>
      <c r="L7" s="116"/>
      <c r="N7" s="116"/>
      <c r="O7" s="116"/>
      <c r="P7" s="116"/>
      <c r="Q7" s="116"/>
      <c r="T7" s="116"/>
      <c r="U7" s="116"/>
      <c r="V7" s="116"/>
      <c r="W7" s="116"/>
    </row>
    <row r="8" spans="1:23" ht="12.75" thickBot="1" x14ac:dyDescent="0.35">
      <c r="B8" s="96"/>
      <c r="C8" s="96" t="s">
        <v>65</v>
      </c>
      <c r="D8" s="96" t="s">
        <v>66</v>
      </c>
      <c r="E8" s="96" t="s">
        <v>64</v>
      </c>
      <c r="H8" s="96"/>
      <c r="I8" s="101" t="s">
        <v>64</v>
      </c>
      <c r="J8" s="101" t="s">
        <v>65</v>
      </c>
      <c r="K8" s="101" t="s">
        <v>66</v>
      </c>
      <c r="N8" s="99"/>
      <c r="O8" s="114" t="s">
        <v>77</v>
      </c>
      <c r="P8" s="114" t="s">
        <v>78</v>
      </c>
      <c r="S8" s="99"/>
      <c r="T8" s="114" t="s">
        <v>77</v>
      </c>
      <c r="U8" s="114" t="s">
        <v>78</v>
      </c>
      <c r="V8" s="114" t="s">
        <v>72</v>
      </c>
    </row>
    <row r="9" spans="1:23" ht="12.75" thickBot="1" x14ac:dyDescent="0.35">
      <c r="B9" s="96" t="s">
        <v>62</v>
      </c>
      <c r="C9" s="96">
        <v>0</v>
      </c>
      <c r="D9" s="97">
        <f>1-E9-F9</f>
        <v>0.68500000000000005</v>
      </c>
      <c r="E9" s="97">
        <v>0.315</v>
      </c>
      <c r="H9" s="100" t="s">
        <v>64</v>
      </c>
      <c r="I9" s="121">
        <v>1</v>
      </c>
      <c r="J9" s="124">
        <v>0</v>
      </c>
      <c r="K9" s="125">
        <v>0</v>
      </c>
      <c r="N9" s="99" t="s">
        <v>76</v>
      </c>
      <c r="O9" s="133">
        <f>1-J10</f>
        <v>1</v>
      </c>
      <c r="P9" s="133">
        <f>0-K10</f>
        <v>-0.68500000000000005</v>
      </c>
      <c r="S9" s="99" t="s">
        <v>76</v>
      </c>
      <c r="T9" s="114">
        <f t="array" ref="T9:U10">MINVERSE(O9:P10)</f>
        <v>1</v>
      </c>
      <c r="U9" s="114">
        <v>2.1746031746031753</v>
      </c>
      <c r="V9" s="114">
        <f>SUM(T9:U9)</f>
        <v>3.1746031746031753</v>
      </c>
    </row>
    <row r="10" spans="1:23" x14ac:dyDescent="0.3">
      <c r="B10" s="96" t="s">
        <v>63</v>
      </c>
      <c r="C10" s="96">
        <v>0</v>
      </c>
      <c r="D10" s="97">
        <f>1-E10-F10</f>
        <v>0.68500000000000005</v>
      </c>
      <c r="E10" s="97">
        <v>0.315</v>
      </c>
      <c r="H10" s="100" t="s">
        <v>62</v>
      </c>
      <c r="I10" s="122">
        <f>31.5%</f>
        <v>0.315</v>
      </c>
      <c r="J10" s="117">
        <v>0</v>
      </c>
      <c r="K10" s="118">
        <v>0.68500000000000005</v>
      </c>
      <c r="N10" s="99" t="s">
        <v>77</v>
      </c>
      <c r="O10" s="133">
        <f>0-J11</f>
        <v>0</v>
      </c>
      <c r="P10" s="133">
        <f>1-K11</f>
        <v>0.31499999999999995</v>
      </c>
      <c r="S10" s="99" t="s">
        <v>77</v>
      </c>
      <c r="T10" s="114">
        <v>0</v>
      </c>
      <c r="U10" s="114">
        <v>3.1746031746031753</v>
      </c>
      <c r="V10" s="114">
        <f>SUM(T10:U10)</f>
        <v>3.1746031746031753</v>
      </c>
    </row>
    <row r="11" spans="1:23" ht="12.75" thickBot="1" x14ac:dyDescent="0.35">
      <c r="B11" s="96" t="s">
        <v>64</v>
      </c>
      <c r="C11" s="96">
        <v>0</v>
      </c>
      <c r="D11" s="97">
        <f>1-E11-F11</f>
        <v>0</v>
      </c>
      <c r="E11" s="97">
        <f>1-F11-G11</f>
        <v>1</v>
      </c>
      <c r="H11" s="100" t="s">
        <v>63</v>
      </c>
      <c r="I11" s="123">
        <f>31.5%</f>
        <v>0.315</v>
      </c>
      <c r="J11" s="119">
        <v>0</v>
      </c>
      <c r="K11" s="120">
        <v>0.68500000000000005</v>
      </c>
    </row>
    <row r="14" spans="1:23" x14ac:dyDescent="0.3">
      <c r="A14" s="137" t="s">
        <v>79</v>
      </c>
      <c r="B14" s="138"/>
      <c r="C14" s="138"/>
      <c r="D14" s="138"/>
      <c r="E14" s="138"/>
      <c r="F14" s="138"/>
      <c r="G14" s="137"/>
      <c r="H14" s="138"/>
      <c r="I14" s="138"/>
      <c r="J14" s="138"/>
      <c r="K14" s="138"/>
      <c r="L14" s="138"/>
      <c r="M14" s="137"/>
      <c r="N14" s="138"/>
      <c r="O14" s="138"/>
      <c r="P14" s="138"/>
      <c r="Q14" s="138"/>
      <c r="R14" s="139"/>
      <c r="S14" s="138"/>
      <c r="T14" s="138"/>
      <c r="U14" s="138"/>
      <c r="V14" s="138"/>
      <c r="W14" s="138"/>
    </row>
    <row r="15" spans="1:23" x14ac:dyDescent="0.3">
      <c r="C15" s="116"/>
      <c r="D15" s="116"/>
      <c r="E15" s="116"/>
      <c r="F15" s="116"/>
      <c r="I15" s="116"/>
      <c r="J15" s="116"/>
      <c r="K15" s="116"/>
      <c r="L15" s="116"/>
      <c r="N15" s="116"/>
      <c r="O15" s="116"/>
      <c r="P15" s="116"/>
      <c r="Q15" s="116"/>
      <c r="T15" s="116"/>
      <c r="U15" s="116"/>
      <c r="V15" s="116"/>
      <c r="W15" s="116"/>
    </row>
    <row r="16" spans="1:23" ht="12.75" thickBot="1" x14ac:dyDescent="0.35">
      <c r="B16" s="96"/>
      <c r="C16" s="96" t="s">
        <v>62</v>
      </c>
      <c r="D16" s="96" t="s">
        <v>63</v>
      </c>
      <c r="E16" s="96" t="s">
        <v>64</v>
      </c>
      <c r="H16" s="96"/>
      <c r="I16" s="101" t="s">
        <v>64</v>
      </c>
      <c r="J16" s="101" t="s">
        <v>62</v>
      </c>
      <c r="K16" s="101" t="s">
        <v>63</v>
      </c>
      <c r="N16" s="99"/>
      <c r="O16" s="114" t="s">
        <v>77</v>
      </c>
      <c r="P16" s="114" t="s">
        <v>78</v>
      </c>
      <c r="S16" s="99"/>
      <c r="T16" s="114" t="s">
        <v>77</v>
      </c>
      <c r="U16" s="114" t="s">
        <v>78</v>
      </c>
      <c r="V16" s="114" t="s">
        <v>72</v>
      </c>
    </row>
    <row r="17" spans="1:23" ht="12.75" thickBot="1" x14ac:dyDescent="0.35">
      <c r="B17" s="96" t="s">
        <v>62</v>
      </c>
      <c r="C17" s="96">
        <v>0</v>
      </c>
      <c r="D17" s="97">
        <f>1-E17-F17</f>
        <v>0.73499999999999999</v>
      </c>
      <c r="E17" s="97">
        <v>0.26500000000000001</v>
      </c>
      <c r="H17" s="100" t="s">
        <v>64</v>
      </c>
      <c r="I17" s="121">
        <v>1</v>
      </c>
      <c r="J17" s="124">
        <v>0</v>
      </c>
      <c r="K17" s="125">
        <v>0</v>
      </c>
      <c r="N17" s="99" t="s">
        <v>76</v>
      </c>
      <c r="O17" s="133">
        <f>1-J18</f>
        <v>1</v>
      </c>
      <c r="P17" s="133">
        <f>0-K18</f>
        <v>-0.73499999999999999</v>
      </c>
      <c r="S17" s="99" t="s">
        <v>76</v>
      </c>
      <c r="T17" s="114">
        <f t="array" ref="T17:U18">MINVERSE(O17:P18)</f>
        <v>1</v>
      </c>
      <c r="U17" s="114">
        <v>2.773584905660377</v>
      </c>
      <c r="V17" s="114">
        <f>SUM(T17:U17)</f>
        <v>3.773584905660377</v>
      </c>
    </row>
    <row r="18" spans="1:23" x14ac:dyDescent="0.3">
      <c r="B18" s="96" t="s">
        <v>63</v>
      </c>
      <c r="C18" s="96">
        <v>0</v>
      </c>
      <c r="D18" s="97">
        <f>1-E18-F18</f>
        <v>0.73499999999999999</v>
      </c>
      <c r="E18" s="97">
        <v>0.26500000000000001</v>
      </c>
      <c r="H18" s="100" t="s">
        <v>62</v>
      </c>
      <c r="I18" s="122">
        <v>0.26500000000000001</v>
      </c>
      <c r="J18" s="117">
        <v>0</v>
      </c>
      <c r="K18" s="118">
        <v>0.73499999999999999</v>
      </c>
      <c r="N18" s="99" t="s">
        <v>77</v>
      </c>
      <c r="O18" s="133">
        <f>0-J19</f>
        <v>0</v>
      </c>
      <c r="P18" s="133">
        <f>1-K19</f>
        <v>0.26500000000000001</v>
      </c>
      <c r="S18" s="99" t="s">
        <v>77</v>
      </c>
      <c r="T18" s="114">
        <v>0</v>
      </c>
      <c r="U18" s="114">
        <v>3.773584905660377</v>
      </c>
      <c r="V18" s="114">
        <f>SUM(T18:U18)</f>
        <v>3.773584905660377</v>
      </c>
    </row>
    <row r="19" spans="1:23" ht="12.75" thickBot="1" x14ac:dyDescent="0.35">
      <c r="B19" s="96" t="s">
        <v>64</v>
      </c>
      <c r="C19" s="96">
        <v>0</v>
      </c>
      <c r="D19" s="97">
        <f>1-E19-F19</f>
        <v>0</v>
      </c>
      <c r="E19" s="97">
        <f>1-F19-G19</f>
        <v>1</v>
      </c>
      <c r="H19" s="100" t="s">
        <v>63</v>
      </c>
      <c r="I19" s="123">
        <v>0.26500000000000001</v>
      </c>
      <c r="J19" s="119">
        <v>0</v>
      </c>
      <c r="K19" s="120">
        <v>0.73499999999999999</v>
      </c>
    </row>
    <row r="23" spans="1:23" s="134" customFormat="1" ht="16.5" x14ac:dyDescent="0.3">
      <c r="A23" s="134" t="s">
        <v>80</v>
      </c>
      <c r="B23" s="135"/>
      <c r="H23" s="135"/>
      <c r="R23" s="136"/>
      <c r="S23" s="135"/>
    </row>
    <row r="25" spans="1:23" x14ac:dyDescent="0.3">
      <c r="A25" s="137" t="s">
        <v>67</v>
      </c>
      <c r="B25" s="138"/>
      <c r="C25" s="137"/>
      <c r="D25" s="137"/>
      <c r="E25" s="137"/>
      <c r="F25" s="137"/>
      <c r="G25" s="137"/>
      <c r="H25" s="138"/>
      <c r="I25" s="137"/>
      <c r="J25" s="137"/>
      <c r="K25" s="137"/>
      <c r="L25" s="137"/>
      <c r="M25" s="137"/>
      <c r="N25" s="137"/>
      <c r="O25" s="137"/>
      <c r="P25" s="137"/>
      <c r="Q25" s="137"/>
      <c r="R25" s="139"/>
      <c r="S25" s="138"/>
      <c r="T25" s="137"/>
      <c r="U25" s="137"/>
      <c r="V25" s="137"/>
      <c r="W25" s="137"/>
    </row>
    <row r="27" spans="1:23" ht="12.75" thickBot="1" x14ac:dyDescent="0.35">
      <c r="B27" s="96"/>
      <c r="C27" s="96" t="s">
        <v>55</v>
      </c>
      <c r="D27" s="96" t="s">
        <v>59</v>
      </c>
      <c r="E27" s="96" t="s">
        <v>57</v>
      </c>
      <c r="F27" s="96" t="s">
        <v>58</v>
      </c>
      <c r="H27" s="96"/>
      <c r="I27" s="101" t="s">
        <v>60</v>
      </c>
      <c r="J27" s="101" t="s">
        <v>61</v>
      </c>
      <c r="K27" s="101" t="s">
        <v>59</v>
      </c>
      <c r="L27" s="101" t="s">
        <v>57</v>
      </c>
      <c r="N27" s="114"/>
      <c r="O27" s="96" t="s">
        <v>61</v>
      </c>
      <c r="P27" s="96" t="s">
        <v>59</v>
      </c>
      <c r="Q27" s="96" t="s">
        <v>57</v>
      </c>
      <c r="R27" s="110"/>
      <c r="S27" s="99"/>
      <c r="T27" s="96" t="s">
        <v>56</v>
      </c>
      <c r="U27" s="96" t="s">
        <v>70</v>
      </c>
      <c r="V27" s="96" t="s">
        <v>71</v>
      </c>
      <c r="W27" s="114" t="s">
        <v>72</v>
      </c>
    </row>
    <row r="28" spans="1:23" ht="12.75" thickBot="1" x14ac:dyDescent="0.35">
      <c r="B28" s="96" t="s">
        <v>55</v>
      </c>
      <c r="C28" s="96">
        <v>0</v>
      </c>
      <c r="D28" s="97">
        <f>1-SUM(E28:F28)</f>
        <v>0.61992499999999995</v>
      </c>
      <c r="E28" s="97">
        <f>'작물 업그레이드 확률'!H4</f>
        <v>0.31500000000000006</v>
      </c>
      <c r="F28" s="97">
        <f>(1-'작물 업그레이드 확률'!H4)*'작물 업그레이드 확률'!H13</f>
        <v>6.5074999999999994E-2</v>
      </c>
      <c r="H28" s="100" t="s">
        <v>60</v>
      </c>
      <c r="I28" s="132">
        <f>F31</f>
        <v>1</v>
      </c>
      <c r="J28" s="126">
        <f>C31</f>
        <v>0</v>
      </c>
      <c r="K28" s="127">
        <f>D31</f>
        <v>0</v>
      </c>
      <c r="L28" s="128">
        <f>E31</f>
        <v>0</v>
      </c>
      <c r="N28" s="96" t="s">
        <v>61</v>
      </c>
      <c r="O28" s="97">
        <f>1-J29</f>
        <v>1</v>
      </c>
      <c r="P28" s="97">
        <f>0-K29</f>
        <v>-0.61992499999999995</v>
      </c>
      <c r="Q28" s="97">
        <f>0-L29</f>
        <v>-0.31500000000000006</v>
      </c>
      <c r="R28" s="112"/>
      <c r="S28" s="96" t="s">
        <v>55</v>
      </c>
      <c r="T28" s="114">
        <f t="array" ref="T28:V30">MINVERSE(O28:Q30)</f>
        <v>1</v>
      </c>
      <c r="U28" s="114">
        <v>1.593125602312881</v>
      </c>
      <c r="V28" s="114">
        <v>3.2029454644295634</v>
      </c>
      <c r="W28" s="114">
        <f>SUM(T28:V28)</f>
        <v>5.796071066742444</v>
      </c>
    </row>
    <row r="29" spans="1:23" x14ac:dyDescent="0.3">
      <c r="B29" s="96" t="s">
        <v>56</v>
      </c>
      <c r="C29" s="96">
        <v>0</v>
      </c>
      <c r="D29" s="97">
        <f>1-SUM(E29:F29)</f>
        <v>0.61087499999999995</v>
      </c>
      <c r="E29" s="97">
        <f>'작물 업그레이드 확률'!H22</f>
        <v>0.32500000000000007</v>
      </c>
      <c r="F29" s="97">
        <f>(1-'작물 업그레이드 확률'!H22)*'작물 업그레이드 확률'!H31</f>
        <v>6.4124999999999988E-2</v>
      </c>
      <c r="H29" s="100" t="s">
        <v>61</v>
      </c>
      <c r="I29" s="129">
        <f>F28</f>
        <v>6.5074999999999994E-2</v>
      </c>
      <c r="J29" s="102">
        <f>C28</f>
        <v>0</v>
      </c>
      <c r="K29" s="103">
        <f>D28</f>
        <v>0.61992499999999995</v>
      </c>
      <c r="L29" s="104">
        <f>E28</f>
        <v>0.31500000000000006</v>
      </c>
      <c r="N29" s="96" t="s">
        <v>56</v>
      </c>
      <c r="O29" s="97">
        <f>0-J30</f>
        <v>0</v>
      </c>
      <c r="P29" s="97">
        <f>1-K30</f>
        <v>0.38912500000000005</v>
      </c>
      <c r="Q29" s="97">
        <f>0-L30</f>
        <v>-0.32500000000000007</v>
      </c>
      <c r="R29" s="112"/>
      <c r="S29" s="96" t="s">
        <v>56</v>
      </c>
      <c r="T29" s="114">
        <v>0</v>
      </c>
      <c r="U29" s="114">
        <v>2.5698682942499191</v>
      </c>
      <c r="V29" s="114">
        <v>3.2123353678123996</v>
      </c>
      <c r="W29" s="114">
        <f t="shared" ref="W29:W30" si="0">SUM(T29:V29)</f>
        <v>5.7822036620623187</v>
      </c>
    </row>
    <row r="30" spans="1:23" x14ac:dyDescent="0.3">
      <c r="B30" s="96" t="s">
        <v>57</v>
      </c>
      <c r="C30" s="96">
        <v>0</v>
      </c>
      <c r="D30" s="96">
        <v>0</v>
      </c>
      <c r="E30" s="150">
        <f>1-F30</f>
        <v>0.74</v>
      </c>
      <c r="F30" s="97">
        <f>'작물 업그레이드 확률'!H40</f>
        <v>0.26</v>
      </c>
      <c r="H30" s="100" t="s">
        <v>56</v>
      </c>
      <c r="I30" s="130">
        <f t="shared" ref="I30:I31" si="1">F29</f>
        <v>6.4124999999999988E-2</v>
      </c>
      <c r="J30" s="105">
        <f t="shared" ref="J30:L31" si="2">C29</f>
        <v>0</v>
      </c>
      <c r="K30" s="97">
        <f t="shared" si="2"/>
        <v>0.61087499999999995</v>
      </c>
      <c r="L30" s="106">
        <f t="shared" si="2"/>
        <v>0.32500000000000007</v>
      </c>
      <c r="N30" s="96" t="s">
        <v>57</v>
      </c>
      <c r="O30" s="97">
        <f>0-J31</f>
        <v>0</v>
      </c>
      <c r="P30" s="97">
        <f>0-K31</f>
        <v>0</v>
      </c>
      <c r="Q30" s="97">
        <f>1-L31</f>
        <v>0.26</v>
      </c>
      <c r="R30" s="112"/>
      <c r="S30" s="96" t="s">
        <v>57</v>
      </c>
      <c r="T30" s="114">
        <v>0</v>
      </c>
      <c r="U30" s="114">
        <v>0</v>
      </c>
      <c r="V30" s="114">
        <v>3.8461538461538458</v>
      </c>
      <c r="W30" s="114">
        <f t="shared" si="0"/>
        <v>3.8461538461538458</v>
      </c>
    </row>
    <row r="31" spans="1:23" ht="12.75" thickBot="1" x14ac:dyDescent="0.35">
      <c r="B31" s="96" t="s">
        <v>58</v>
      </c>
      <c r="C31" s="96">
        <v>0</v>
      </c>
      <c r="D31" s="96">
        <v>0</v>
      </c>
      <c r="E31" s="99">
        <v>0</v>
      </c>
      <c r="F31" s="98">
        <v>1</v>
      </c>
      <c r="H31" s="100" t="s">
        <v>57</v>
      </c>
      <c r="I31" s="131">
        <f t="shared" si="1"/>
        <v>0.26</v>
      </c>
      <c r="J31" s="107">
        <f t="shared" si="2"/>
        <v>0</v>
      </c>
      <c r="K31" s="108">
        <f t="shared" si="2"/>
        <v>0</v>
      </c>
      <c r="L31" s="109">
        <f t="shared" si="2"/>
        <v>0.74</v>
      </c>
      <c r="N31" s="110"/>
      <c r="O31" s="111"/>
      <c r="P31" s="112"/>
      <c r="Q31" s="112"/>
      <c r="R31" s="112"/>
    </row>
    <row r="33" spans="1:23" x14ac:dyDescent="0.3">
      <c r="H33" s="115"/>
      <c r="I33" s="113"/>
      <c r="J33" s="113"/>
      <c r="K33" s="113"/>
      <c r="L33" s="113"/>
    </row>
    <row r="34" spans="1:23" x14ac:dyDescent="0.3">
      <c r="A34" s="137" t="s">
        <v>81</v>
      </c>
      <c r="B34" s="138"/>
      <c r="C34" s="137"/>
      <c r="D34" s="137"/>
      <c r="E34" s="137"/>
      <c r="F34" s="137"/>
      <c r="G34" s="137"/>
      <c r="H34" s="138"/>
      <c r="I34" s="137"/>
      <c r="J34" s="137"/>
      <c r="K34" s="137"/>
      <c r="L34" s="137"/>
      <c r="M34" s="137"/>
      <c r="N34" s="137"/>
      <c r="O34" s="137"/>
      <c r="P34" s="137"/>
      <c r="Q34" s="137"/>
      <c r="R34" s="139"/>
      <c r="S34" s="138"/>
      <c r="T34" s="137"/>
      <c r="U34" s="137"/>
      <c r="V34" s="137"/>
      <c r="W34" s="137"/>
    </row>
    <row r="36" spans="1:23" ht="12.75" thickBot="1" x14ac:dyDescent="0.35">
      <c r="B36" s="96"/>
      <c r="C36" s="96" t="s">
        <v>87</v>
      </c>
      <c r="D36" s="96" t="s">
        <v>88</v>
      </c>
      <c r="E36" s="96" t="s">
        <v>85</v>
      </c>
      <c r="F36" s="96" t="s">
        <v>86</v>
      </c>
      <c r="H36" s="96"/>
      <c r="I36" s="101" t="s">
        <v>60</v>
      </c>
      <c r="J36" s="101" t="s">
        <v>55</v>
      </c>
      <c r="K36" s="101" t="s">
        <v>56</v>
      </c>
      <c r="L36" s="101" t="s">
        <v>57</v>
      </c>
      <c r="N36" s="114"/>
      <c r="O36" s="96" t="s">
        <v>55</v>
      </c>
      <c r="P36" s="96" t="s">
        <v>56</v>
      </c>
      <c r="Q36" s="96" t="s">
        <v>57</v>
      </c>
      <c r="R36" s="110"/>
      <c r="S36" s="99"/>
      <c r="T36" s="96" t="s">
        <v>56</v>
      </c>
      <c r="U36" s="96" t="s">
        <v>70</v>
      </c>
      <c r="V36" s="96" t="s">
        <v>71</v>
      </c>
      <c r="W36" s="114" t="s">
        <v>72</v>
      </c>
    </row>
    <row r="37" spans="1:23" ht="12.75" thickBot="1" x14ac:dyDescent="0.35">
      <c r="B37" s="96" t="s">
        <v>87</v>
      </c>
      <c r="C37" s="96">
        <v>0</v>
      </c>
      <c r="D37" s="97">
        <f>1-SUM(E37:F37)</f>
        <v>0.73397500000000004</v>
      </c>
      <c r="E37" s="97">
        <f>'작물 업그레이드 확률'!H5</f>
        <v>0.21499999999999997</v>
      </c>
      <c r="F37" s="97">
        <f>(1-'작물 업그레이드 확률'!H5)*'작물 업그레이드 확률'!H14</f>
        <v>5.1025000000000001E-2</v>
      </c>
      <c r="H37" s="100" t="s">
        <v>60</v>
      </c>
      <c r="I37" s="132">
        <f>F40</f>
        <v>1</v>
      </c>
      <c r="J37" s="126">
        <f>C40</f>
        <v>0</v>
      </c>
      <c r="K37" s="127">
        <f>D40</f>
        <v>0</v>
      </c>
      <c r="L37" s="128">
        <f>E40</f>
        <v>0</v>
      </c>
      <c r="N37" s="96" t="s">
        <v>55</v>
      </c>
      <c r="O37" s="97">
        <f>1-J38</f>
        <v>1</v>
      </c>
      <c r="P37" s="97">
        <f>0-K38</f>
        <v>-0.73397500000000004</v>
      </c>
      <c r="Q37" s="97">
        <f>0-L38</f>
        <v>-0.21499999999999997</v>
      </c>
      <c r="R37" s="112"/>
      <c r="S37" s="96" t="s">
        <v>55</v>
      </c>
      <c r="T37" s="114">
        <f t="array" ref="T37:V39">MINVERSE(O37:Q39)</f>
        <v>1</v>
      </c>
      <c r="U37" s="114">
        <v>2.6653654108034508</v>
      </c>
      <c r="V37" s="114">
        <v>5.0919201089423503</v>
      </c>
      <c r="W37" s="114">
        <f>SUM(T37:V37)</f>
        <v>8.7572855197458015</v>
      </c>
    </row>
    <row r="38" spans="1:23" x14ac:dyDescent="0.3">
      <c r="B38" s="96" t="s">
        <v>88</v>
      </c>
      <c r="C38" s="96">
        <v>0</v>
      </c>
      <c r="D38" s="97">
        <f>1-SUM(E38:F38)</f>
        <v>0.72462500000000007</v>
      </c>
      <c r="E38" s="97">
        <f>'작물 업그레이드 확률'!H23</f>
        <v>0.22499999999999998</v>
      </c>
      <c r="F38" s="97">
        <f>(1-'작물 업그레이드 확률'!H23)*'작물 업그레이드 확률'!H32</f>
        <v>5.0375000000000003E-2</v>
      </c>
      <c r="H38" s="100" t="s">
        <v>55</v>
      </c>
      <c r="I38" s="129">
        <f>F37</f>
        <v>5.1025000000000001E-2</v>
      </c>
      <c r="J38" s="102">
        <f>C37</f>
        <v>0</v>
      </c>
      <c r="K38" s="103">
        <f>D37</f>
        <v>0.73397500000000004</v>
      </c>
      <c r="L38" s="104">
        <f>E37</f>
        <v>0.21499999999999997</v>
      </c>
      <c r="N38" s="96" t="s">
        <v>56</v>
      </c>
      <c r="O38" s="97">
        <f>0-J39</f>
        <v>0</v>
      </c>
      <c r="P38" s="97">
        <f>1-K39</f>
        <v>0.27537499999999993</v>
      </c>
      <c r="Q38" s="97">
        <f>0-L39</f>
        <v>-0.22499999999999998</v>
      </c>
      <c r="R38" s="112"/>
      <c r="S38" s="96" t="s">
        <v>56</v>
      </c>
      <c r="T38" s="114">
        <v>0</v>
      </c>
      <c r="U38" s="114">
        <v>3.63141171130277</v>
      </c>
      <c r="V38" s="114">
        <v>5.1066727190195182</v>
      </c>
      <c r="W38" s="114">
        <f t="shared" ref="W38:W39" si="3">SUM(T38:V38)</f>
        <v>8.7380844303222887</v>
      </c>
    </row>
    <row r="39" spans="1:23" x14ac:dyDescent="0.3">
      <c r="B39" s="96" t="s">
        <v>85</v>
      </c>
      <c r="C39" s="96">
        <v>0</v>
      </c>
      <c r="D39" s="96">
        <v>0</v>
      </c>
      <c r="E39" s="150">
        <f>1-F39</f>
        <v>0.84</v>
      </c>
      <c r="F39" s="97">
        <f>'작물 업그레이드 확률'!H41</f>
        <v>0.16000000000000003</v>
      </c>
      <c r="H39" s="100" t="s">
        <v>56</v>
      </c>
      <c r="I39" s="130">
        <f t="shared" ref="I39:I40" si="4">F38</f>
        <v>5.0375000000000003E-2</v>
      </c>
      <c r="J39" s="105">
        <f t="shared" ref="J39:L40" si="5">C38</f>
        <v>0</v>
      </c>
      <c r="K39" s="97">
        <f t="shared" si="5"/>
        <v>0.72462500000000007</v>
      </c>
      <c r="L39" s="106">
        <f t="shared" si="5"/>
        <v>0.22499999999999998</v>
      </c>
      <c r="N39" s="96" t="s">
        <v>57</v>
      </c>
      <c r="O39" s="97">
        <f>0-J40</f>
        <v>0</v>
      </c>
      <c r="P39" s="97">
        <f>0-K40</f>
        <v>0</v>
      </c>
      <c r="Q39" s="97">
        <f>1-L40</f>
        <v>0.16000000000000003</v>
      </c>
      <c r="R39" s="112"/>
      <c r="S39" s="96" t="s">
        <v>57</v>
      </c>
      <c r="T39" s="114">
        <v>0</v>
      </c>
      <c r="U39" s="114">
        <v>0</v>
      </c>
      <c r="V39" s="114">
        <v>6.2499999999999991</v>
      </c>
      <c r="W39" s="114">
        <f t="shared" si="3"/>
        <v>6.2499999999999991</v>
      </c>
    </row>
    <row r="40" spans="1:23" ht="12.75" thickBot="1" x14ac:dyDescent="0.35">
      <c r="B40" s="96" t="s">
        <v>86</v>
      </c>
      <c r="C40" s="96">
        <v>0</v>
      </c>
      <c r="D40" s="96">
        <v>0</v>
      </c>
      <c r="E40" s="99">
        <v>0</v>
      </c>
      <c r="F40" s="98">
        <v>1</v>
      </c>
      <c r="H40" s="100" t="s">
        <v>57</v>
      </c>
      <c r="I40" s="131">
        <f t="shared" si="4"/>
        <v>0.16000000000000003</v>
      </c>
      <c r="J40" s="107">
        <f t="shared" si="5"/>
        <v>0</v>
      </c>
      <c r="K40" s="108">
        <f t="shared" si="5"/>
        <v>0</v>
      </c>
      <c r="L40" s="109">
        <f t="shared" si="5"/>
        <v>0.84</v>
      </c>
      <c r="N40" s="110"/>
      <c r="O40" s="111"/>
      <c r="P40" s="112"/>
      <c r="Q40" s="112"/>
      <c r="R40" s="112"/>
    </row>
    <row r="42" spans="1:23" x14ac:dyDescent="0.3">
      <c r="R42" s="95"/>
    </row>
    <row r="43" spans="1:23" x14ac:dyDescent="0.3">
      <c r="A43" s="137" t="s">
        <v>82</v>
      </c>
      <c r="B43" s="138"/>
      <c r="C43" s="137"/>
      <c r="D43" s="137"/>
      <c r="E43" s="137"/>
      <c r="F43" s="137"/>
      <c r="G43" s="137"/>
      <c r="H43" s="138"/>
      <c r="I43" s="137"/>
      <c r="J43" s="137"/>
      <c r="K43" s="137"/>
      <c r="L43" s="137"/>
      <c r="M43" s="137"/>
      <c r="N43" s="137"/>
      <c r="O43" s="137"/>
      <c r="P43" s="137"/>
      <c r="Q43" s="137"/>
      <c r="R43" s="139"/>
      <c r="S43" s="138"/>
      <c r="T43" s="137"/>
      <c r="U43" s="137"/>
      <c r="V43" s="137"/>
      <c r="W43" s="137"/>
    </row>
    <row r="45" spans="1:23" ht="12.75" thickBot="1" x14ac:dyDescent="0.35">
      <c r="B45" s="96"/>
      <c r="C45" s="96" t="s">
        <v>55</v>
      </c>
      <c r="D45" s="96" t="s">
        <v>56</v>
      </c>
      <c r="E45" s="96" t="s">
        <v>57</v>
      </c>
      <c r="F45" s="96" t="s">
        <v>58</v>
      </c>
      <c r="H45" s="96"/>
      <c r="I45" s="101" t="s">
        <v>60</v>
      </c>
      <c r="J45" s="101" t="s">
        <v>55</v>
      </c>
      <c r="K45" s="101" t="s">
        <v>56</v>
      </c>
      <c r="L45" s="101" t="s">
        <v>57</v>
      </c>
      <c r="N45" s="114"/>
      <c r="O45" s="96" t="s">
        <v>55</v>
      </c>
      <c r="P45" s="96" t="s">
        <v>56</v>
      </c>
      <c r="Q45" s="96" t="s">
        <v>57</v>
      </c>
      <c r="R45" s="110"/>
      <c r="S45" s="99"/>
      <c r="T45" s="96" t="s">
        <v>56</v>
      </c>
      <c r="U45" s="96" t="s">
        <v>70</v>
      </c>
      <c r="V45" s="96" t="s">
        <v>71</v>
      </c>
      <c r="W45" s="114" t="s">
        <v>72</v>
      </c>
    </row>
    <row r="46" spans="1:23" ht="12.75" thickBot="1" x14ac:dyDescent="0.35">
      <c r="B46" s="96" t="s">
        <v>55</v>
      </c>
      <c r="C46" s="96">
        <v>0</v>
      </c>
      <c r="D46" s="97">
        <f>1-SUM(E46:F46)</f>
        <v>0.78907499999999997</v>
      </c>
      <c r="E46" s="97">
        <f>'작물 업그레이드 확률'!H6</f>
        <v>0.16500000000000004</v>
      </c>
      <c r="F46" s="97">
        <f>(1-'작물 업그레이드 확률'!H6)*'작물 업그레이드 확률'!H15</f>
        <v>4.5925000000000001E-2</v>
      </c>
      <c r="H46" s="100" t="s">
        <v>60</v>
      </c>
      <c r="I46" s="132">
        <f>F49</f>
        <v>1</v>
      </c>
      <c r="J46" s="126">
        <f>C49</f>
        <v>0</v>
      </c>
      <c r="K46" s="127">
        <f>D49</f>
        <v>0</v>
      </c>
      <c r="L46" s="128">
        <f>E49</f>
        <v>0</v>
      </c>
      <c r="N46" s="96" t="s">
        <v>55</v>
      </c>
      <c r="O46" s="97">
        <f>1-J47</f>
        <v>1</v>
      </c>
      <c r="P46" s="97">
        <f>0-K47</f>
        <v>-0.78907499999999997</v>
      </c>
      <c r="Q46" s="97">
        <f>0-L47</f>
        <v>-0.16500000000000004</v>
      </c>
      <c r="R46" s="112"/>
      <c r="S46" s="96" t="s">
        <v>55</v>
      </c>
      <c r="T46" s="114">
        <f t="array" ref="T46:V48">MINVERSE(O46:Q48)</f>
        <v>1</v>
      </c>
      <c r="U46" s="114">
        <v>3.5806012478729441</v>
      </c>
      <c r="V46" s="114">
        <v>6.0892709105981933</v>
      </c>
      <c r="W46" s="114">
        <f>SUM(T46:V46)</f>
        <v>10.669872158471136</v>
      </c>
    </row>
    <row r="47" spans="1:23" x14ac:dyDescent="0.3">
      <c r="B47" s="96" t="s">
        <v>56</v>
      </c>
      <c r="C47" s="96">
        <v>0</v>
      </c>
      <c r="D47" s="97">
        <f>1-SUM(E47:F47)</f>
        <v>0.77962500000000001</v>
      </c>
      <c r="E47" s="97">
        <f>'작물 업그레이드 확률'!H24</f>
        <v>0.17499999999999999</v>
      </c>
      <c r="F47" s="97">
        <f>(1-'작물 업그레이드 확률'!H24)*'작물 업그레이드 확률'!H33</f>
        <v>4.5374999999999999E-2</v>
      </c>
      <c r="H47" s="100" t="s">
        <v>55</v>
      </c>
      <c r="I47" s="129">
        <f>F46</f>
        <v>4.5925000000000001E-2</v>
      </c>
      <c r="J47" s="102">
        <f>C46</f>
        <v>0</v>
      </c>
      <c r="K47" s="103">
        <f>D46</f>
        <v>0.78907499999999997</v>
      </c>
      <c r="L47" s="104">
        <f>E46</f>
        <v>0.16500000000000004</v>
      </c>
      <c r="N47" s="96" t="s">
        <v>56</v>
      </c>
      <c r="O47" s="97">
        <f>0-J48</f>
        <v>0</v>
      </c>
      <c r="P47" s="97">
        <f>1-K48</f>
        <v>0.22037499999999999</v>
      </c>
      <c r="Q47" s="97">
        <f>0-L48</f>
        <v>-0.17499999999999999</v>
      </c>
      <c r="R47" s="112"/>
      <c r="S47" s="96" t="s">
        <v>56</v>
      </c>
      <c r="T47" s="114">
        <v>0</v>
      </c>
      <c r="U47" s="114">
        <v>4.5377197958026096</v>
      </c>
      <c r="V47" s="114">
        <v>6.108468955888128</v>
      </c>
      <c r="W47" s="114">
        <f t="shared" ref="W47:W48" si="6">SUM(T47:V47)</f>
        <v>10.646188751690737</v>
      </c>
    </row>
    <row r="48" spans="1:23" x14ac:dyDescent="0.3">
      <c r="B48" s="96" t="s">
        <v>57</v>
      </c>
      <c r="C48" s="96">
        <v>0</v>
      </c>
      <c r="D48" s="96">
        <v>0</v>
      </c>
      <c r="E48" s="150">
        <f>1-F48</f>
        <v>0.87</v>
      </c>
      <c r="F48" s="97">
        <f>'작물 업그레이드 확률'!H42</f>
        <v>0.13</v>
      </c>
      <c r="H48" s="100" t="s">
        <v>56</v>
      </c>
      <c r="I48" s="130">
        <f t="shared" ref="I48:I49" si="7">F47</f>
        <v>4.5374999999999999E-2</v>
      </c>
      <c r="J48" s="105">
        <f t="shared" ref="J48:L49" si="8">C47</f>
        <v>0</v>
      </c>
      <c r="K48" s="97">
        <f t="shared" si="8"/>
        <v>0.77962500000000001</v>
      </c>
      <c r="L48" s="106">
        <f t="shared" si="8"/>
        <v>0.17499999999999999</v>
      </c>
      <c r="N48" s="96" t="s">
        <v>57</v>
      </c>
      <c r="O48" s="97">
        <f>0-J49</f>
        <v>0</v>
      </c>
      <c r="P48" s="97">
        <f>0-K49</f>
        <v>0</v>
      </c>
      <c r="Q48" s="97">
        <f>1-L49</f>
        <v>0.13</v>
      </c>
      <c r="R48" s="112"/>
      <c r="S48" s="96" t="s">
        <v>57</v>
      </c>
      <c r="T48" s="114">
        <v>0</v>
      </c>
      <c r="U48" s="114">
        <v>0</v>
      </c>
      <c r="V48" s="114">
        <v>7.6923076923076916</v>
      </c>
      <c r="W48" s="114">
        <f t="shared" si="6"/>
        <v>7.6923076923076916</v>
      </c>
    </row>
    <row r="49" spans="1:23" ht="12.75" thickBot="1" x14ac:dyDescent="0.35">
      <c r="B49" s="96" t="s">
        <v>58</v>
      </c>
      <c r="C49" s="96">
        <v>0</v>
      </c>
      <c r="D49" s="96">
        <v>0</v>
      </c>
      <c r="E49" s="99">
        <v>0</v>
      </c>
      <c r="F49" s="98">
        <v>1</v>
      </c>
      <c r="H49" s="100" t="s">
        <v>57</v>
      </c>
      <c r="I49" s="131">
        <f t="shared" si="7"/>
        <v>0.13</v>
      </c>
      <c r="J49" s="107">
        <f t="shared" si="8"/>
        <v>0</v>
      </c>
      <c r="K49" s="108">
        <f t="shared" si="8"/>
        <v>0</v>
      </c>
      <c r="L49" s="109">
        <f t="shared" si="8"/>
        <v>0.87</v>
      </c>
      <c r="N49" s="110"/>
      <c r="O49" s="111"/>
      <c r="P49" s="112"/>
      <c r="Q49" s="112"/>
      <c r="R49" s="112"/>
    </row>
    <row r="52" spans="1:23" x14ac:dyDescent="0.3">
      <c r="A52" s="137" t="s">
        <v>83</v>
      </c>
      <c r="B52" s="138"/>
      <c r="C52" s="137"/>
      <c r="D52" s="137"/>
      <c r="E52" s="137"/>
      <c r="F52" s="137"/>
      <c r="G52" s="137"/>
      <c r="H52" s="138"/>
      <c r="I52" s="137"/>
      <c r="J52" s="137"/>
      <c r="K52" s="137"/>
      <c r="L52" s="137"/>
      <c r="M52" s="137"/>
      <c r="N52" s="137"/>
      <c r="O52" s="137"/>
      <c r="P52" s="137"/>
      <c r="Q52" s="137"/>
      <c r="R52" s="139"/>
      <c r="S52" s="138"/>
      <c r="T52" s="137"/>
      <c r="U52" s="137"/>
      <c r="V52" s="137"/>
      <c r="W52" s="137"/>
    </row>
    <row r="54" spans="1:23" ht="12.75" thickBot="1" x14ac:dyDescent="0.35">
      <c r="B54" s="96"/>
      <c r="C54" s="96" t="s">
        <v>89</v>
      </c>
      <c r="D54" s="96" t="s">
        <v>90</v>
      </c>
      <c r="E54" s="96" t="s">
        <v>85</v>
      </c>
      <c r="F54" s="96" t="s">
        <v>86</v>
      </c>
      <c r="H54" s="96"/>
      <c r="I54" s="101" t="s">
        <v>60</v>
      </c>
      <c r="J54" s="101" t="s">
        <v>55</v>
      </c>
      <c r="K54" s="101" t="s">
        <v>56</v>
      </c>
      <c r="L54" s="101" t="s">
        <v>57</v>
      </c>
      <c r="N54" s="114"/>
      <c r="O54" s="96" t="s">
        <v>55</v>
      </c>
      <c r="P54" s="96" t="s">
        <v>56</v>
      </c>
      <c r="Q54" s="96" t="s">
        <v>57</v>
      </c>
      <c r="R54" s="110"/>
      <c r="S54" s="99"/>
      <c r="T54" s="96" t="s">
        <v>56</v>
      </c>
      <c r="U54" s="96" t="s">
        <v>70</v>
      </c>
      <c r="V54" s="96" t="s">
        <v>71</v>
      </c>
      <c r="W54" s="114" t="s">
        <v>72</v>
      </c>
    </row>
    <row r="55" spans="1:23" ht="12.75" thickBot="1" x14ac:dyDescent="0.35">
      <c r="B55" s="96" t="s">
        <v>55</v>
      </c>
      <c r="C55" s="96">
        <v>0</v>
      </c>
      <c r="D55" s="97">
        <f>1-SUM(E55:F55)</f>
        <v>0.82174999999999998</v>
      </c>
      <c r="E55" s="97">
        <f>'작물 업그레이드 확률'!H7</f>
        <v>0.13500000000000001</v>
      </c>
      <c r="F55" s="97">
        <f>(1-'작물 업그레이드 확률'!H7)*'작물 업그레이드 확률'!H16</f>
        <v>4.3250000000000004E-2</v>
      </c>
      <c r="H55" s="100" t="s">
        <v>60</v>
      </c>
      <c r="I55" s="132">
        <f>F58</f>
        <v>1</v>
      </c>
      <c r="J55" s="126">
        <f>C58</f>
        <v>0</v>
      </c>
      <c r="K55" s="127">
        <f>D58</f>
        <v>0</v>
      </c>
      <c r="L55" s="128">
        <f>E58</f>
        <v>0</v>
      </c>
      <c r="N55" s="96" t="s">
        <v>55</v>
      </c>
      <c r="O55" s="97">
        <f>1-J56</f>
        <v>1</v>
      </c>
      <c r="P55" s="97">
        <f>0-K56</f>
        <v>-0.82174999999999998</v>
      </c>
      <c r="Q55" s="97">
        <f>0-L56</f>
        <v>-0.13500000000000001</v>
      </c>
      <c r="R55" s="112"/>
      <c r="S55" s="96" t="s">
        <v>55</v>
      </c>
      <c r="T55" s="114">
        <f t="array" ref="T55:V57">MINVERSE(O55:Q57)</f>
        <v>1</v>
      </c>
      <c r="U55" s="114">
        <v>4.3768308921438059</v>
      </c>
      <c r="V55" s="114">
        <v>6.9967316305532012</v>
      </c>
      <c r="W55" s="114">
        <f>SUM(T55:V55)</f>
        <v>12.373562522697007</v>
      </c>
    </row>
    <row r="56" spans="1:23" x14ac:dyDescent="0.3">
      <c r="B56" s="96" t="s">
        <v>56</v>
      </c>
      <c r="C56" s="96">
        <v>0</v>
      </c>
      <c r="D56" s="97">
        <f>1-SUM(E56:F56)</f>
        <v>0.81224999999999992</v>
      </c>
      <c r="E56" s="97">
        <f>'작물 업그레이드 확률'!H25</f>
        <v>0.14500000000000002</v>
      </c>
      <c r="F56" s="97">
        <f>(1-'작물 업그레이드 확률'!H25)*'작물 업그레이드 확률'!H34</f>
        <v>4.2750000000000003E-2</v>
      </c>
      <c r="H56" s="100" t="s">
        <v>55</v>
      </c>
      <c r="I56" s="129">
        <f>F55</f>
        <v>4.3250000000000004E-2</v>
      </c>
      <c r="J56" s="102">
        <f>C55</f>
        <v>0</v>
      </c>
      <c r="K56" s="103">
        <f>D55</f>
        <v>0.82174999999999998</v>
      </c>
      <c r="L56" s="104">
        <f>E55</f>
        <v>0.13500000000000001</v>
      </c>
      <c r="N56" s="96" t="s">
        <v>56</v>
      </c>
      <c r="O56" s="97">
        <f>0-J57</f>
        <v>0</v>
      </c>
      <c r="P56" s="97">
        <f>1-K57</f>
        <v>0.18775000000000008</v>
      </c>
      <c r="Q56" s="97">
        <f>0-L57</f>
        <v>-0.14500000000000002</v>
      </c>
      <c r="R56" s="112"/>
      <c r="S56" s="96" t="s">
        <v>56</v>
      </c>
      <c r="T56" s="114">
        <v>0</v>
      </c>
      <c r="U56" s="114">
        <v>5.3262316910785596</v>
      </c>
      <c r="V56" s="114">
        <v>7.0209417746035578</v>
      </c>
      <c r="W56" s="114">
        <f t="shared" ref="W56:W57" si="9">SUM(T56:V56)</f>
        <v>12.347173465682118</v>
      </c>
    </row>
    <row r="57" spans="1:23" x14ac:dyDescent="0.3">
      <c r="B57" s="96" t="s">
        <v>57</v>
      </c>
      <c r="C57" s="96">
        <v>0</v>
      </c>
      <c r="D57" s="96">
        <v>0</v>
      </c>
      <c r="E57" s="150">
        <f>1-F57</f>
        <v>0.89</v>
      </c>
      <c r="F57" s="97">
        <f>'작물 업그레이드 확률'!H43</f>
        <v>0.11</v>
      </c>
      <c r="H57" s="100" t="s">
        <v>56</v>
      </c>
      <c r="I57" s="130">
        <f t="shared" ref="I57:I58" si="10">F56</f>
        <v>4.2750000000000003E-2</v>
      </c>
      <c r="J57" s="105">
        <f t="shared" ref="J57:L58" si="11">C56</f>
        <v>0</v>
      </c>
      <c r="K57" s="97">
        <f t="shared" si="11"/>
        <v>0.81224999999999992</v>
      </c>
      <c r="L57" s="106">
        <f t="shared" si="11"/>
        <v>0.14500000000000002</v>
      </c>
      <c r="N57" s="96" t="s">
        <v>57</v>
      </c>
      <c r="O57" s="97">
        <f>0-J58</f>
        <v>0</v>
      </c>
      <c r="P57" s="97">
        <f>0-K58</f>
        <v>0</v>
      </c>
      <c r="Q57" s="97">
        <f>1-L58</f>
        <v>0.10999999999999999</v>
      </c>
      <c r="R57" s="112"/>
      <c r="S57" s="96" t="s">
        <v>57</v>
      </c>
      <c r="T57" s="114">
        <v>0</v>
      </c>
      <c r="U57" s="114">
        <v>0</v>
      </c>
      <c r="V57" s="114">
        <v>9.0909090909090917</v>
      </c>
      <c r="W57" s="114">
        <f t="shared" si="9"/>
        <v>9.0909090909090917</v>
      </c>
    </row>
    <row r="58" spans="1:23" ht="12.75" thickBot="1" x14ac:dyDescent="0.35">
      <c r="B58" s="96" t="s">
        <v>58</v>
      </c>
      <c r="C58" s="96">
        <v>0</v>
      </c>
      <c r="D58" s="96">
        <v>0</v>
      </c>
      <c r="E58" s="99">
        <v>0</v>
      </c>
      <c r="F58" s="98">
        <v>1</v>
      </c>
      <c r="H58" s="100" t="s">
        <v>57</v>
      </c>
      <c r="I58" s="131">
        <f t="shared" si="10"/>
        <v>0.11</v>
      </c>
      <c r="J58" s="107">
        <f t="shared" si="11"/>
        <v>0</v>
      </c>
      <c r="K58" s="108">
        <f t="shared" si="11"/>
        <v>0</v>
      </c>
      <c r="L58" s="109">
        <f t="shared" si="11"/>
        <v>0.89</v>
      </c>
      <c r="N58" s="110"/>
      <c r="O58" s="111"/>
      <c r="P58" s="112"/>
      <c r="Q58" s="112"/>
      <c r="R58" s="112"/>
    </row>
    <row r="61" spans="1:23" x14ac:dyDescent="0.3">
      <c r="A61" s="137" t="s">
        <v>84</v>
      </c>
      <c r="B61" s="138"/>
      <c r="C61" s="137"/>
      <c r="D61" s="137"/>
      <c r="E61" s="137"/>
      <c r="F61" s="137"/>
      <c r="G61" s="137"/>
      <c r="H61" s="138"/>
      <c r="I61" s="137"/>
      <c r="J61" s="137"/>
      <c r="K61" s="137"/>
      <c r="L61" s="137"/>
      <c r="M61" s="137"/>
      <c r="N61" s="137"/>
      <c r="O61" s="137"/>
      <c r="P61" s="137"/>
      <c r="Q61" s="137"/>
      <c r="R61" s="139"/>
      <c r="S61" s="138"/>
      <c r="T61" s="137"/>
      <c r="U61" s="137"/>
      <c r="V61" s="137"/>
      <c r="W61" s="137"/>
    </row>
    <row r="63" spans="1:23" ht="12.75" thickBot="1" x14ac:dyDescent="0.35">
      <c r="B63" s="96"/>
      <c r="C63" s="96" t="s">
        <v>55</v>
      </c>
      <c r="D63" s="96" t="s">
        <v>56</v>
      </c>
      <c r="E63" s="96" t="s">
        <v>85</v>
      </c>
      <c r="F63" s="96" t="s">
        <v>86</v>
      </c>
      <c r="H63" s="96"/>
      <c r="I63" s="101" t="s">
        <v>60</v>
      </c>
      <c r="J63" s="101" t="s">
        <v>55</v>
      </c>
      <c r="K63" s="101" t="s">
        <v>56</v>
      </c>
      <c r="L63" s="101" t="s">
        <v>57</v>
      </c>
      <c r="N63" s="114"/>
      <c r="O63" s="96" t="s">
        <v>55</v>
      </c>
      <c r="P63" s="96" t="s">
        <v>56</v>
      </c>
      <c r="Q63" s="96" t="s">
        <v>57</v>
      </c>
      <c r="R63" s="110"/>
      <c r="S63" s="99"/>
      <c r="T63" s="96" t="s">
        <v>56</v>
      </c>
      <c r="U63" s="96" t="s">
        <v>70</v>
      </c>
      <c r="V63" s="96" t="s">
        <v>71</v>
      </c>
      <c r="W63" s="114" t="s">
        <v>72</v>
      </c>
    </row>
    <row r="64" spans="1:23" ht="12.75" thickBot="1" x14ac:dyDescent="0.35">
      <c r="B64" s="96" t="s">
        <v>55</v>
      </c>
      <c r="C64" s="96">
        <v>0</v>
      </c>
      <c r="D64" s="97">
        <f>1-SUM(E64:F64)</f>
        <v>0.79428999999999994</v>
      </c>
      <c r="E64" s="97">
        <f>'작물 업그레이드 확률'!H6</f>
        <v>0.16500000000000004</v>
      </c>
      <c r="F64" s="97">
        <f>(1-'작물 업그레이드 확률'!H8)*'작물 업그레이드 확률'!H17</f>
        <v>4.0710000000000003E-2</v>
      </c>
      <c r="H64" s="100" t="s">
        <v>60</v>
      </c>
      <c r="I64" s="132">
        <f>F67</f>
        <v>1</v>
      </c>
      <c r="J64" s="126">
        <f>C67</f>
        <v>0</v>
      </c>
      <c r="K64" s="127">
        <f>D67</f>
        <v>0</v>
      </c>
      <c r="L64" s="128">
        <f>E67</f>
        <v>0</v>
      </c>
      <c r="N64" s="96" t="s">
        <v>55</v>
      </c>
      <c r="O64" s="97">
        <f>1-J65</f>
        <v>1</v>
      </c>
      <c r="P64" s="97">
        <f>0-K65</f>
        <v>-0.79428999999999994</v>
      </c>
      <c r="Q64" s="97">
        <f>0-L65</f>
        <v>-0.16500000000000004</v>
      </c>
      <c r="R64" s="112"/>
      <c r="S64" s="96" t="s">
        <v>55</v>
      </c>
      <c r="T64" s="114">
        <f t="array" ref="T64:V66">MINVERSE(O64:Q66)</f>
        <v>1</v>
      </c>
      <c r="U64" s="114">
        <v>4.8065960665658087</v>
      </c>
      <c r="V64" s="114">
        <v>8.509161203563627</v>
      </c>
      <c r="W64" s="114">
        <f>SUM(T64:V64)</f>
        <v>14.315757270129435</v>
      </c>
    </row>
    <row r="65" spans="2:23" x14ac:dyDescent="0.3">
      <c r="B65" s="96" t="s">
        <v>56</v>
      </c>
      <c r="C65" s="96">
        <v>0</v>
      </c>
      <c r="D65" s="97">
        <f>1-SUM(E65:F65)</f>
        <v>0.83474999999999999</v>
      </c>
      <c r="E65" s="97">
        <f>'작물 업그레이드 확률'!H26</f>
        <v>0.125</v>
      </c>
      <c r="F65" s="97">
        <f>(1-'작물 업그레이드 확률'!H26)*'작물 업그레이드 확률'!H35</f>
        <v>4.0250000000000008E-2</v>
      </c>
      <c r="H65" s="100" t="s">
        <v>55</v>
      </c>
      <c r="I65" s="129">
        <f>F64</f>
        <v>4.0710000000000003E-2</v>
      </c>
      <c r="J65" s="102">
        <f>C64</f>
        <v>0</v>
      </c>
      <c r="K65" s="103">
        <f>D64</f>
        <v>0.79428999999999994</v>
      </c>
      <c r="L65" s="104">
        <f>E64</f>
        <v>0.16500000000000004</v>
      </c>
      <c r="N65" s="96" t="s">
        <v>56</v>
      </c>
      <c r="O65" s="97">
        <f>0-J66</f>
        <v>0</v>
      </c>
      <c r="P65" s="97">
        <f>1-K66</f>
        <v>0.16525000000000001</v>
      </c>
      <c r="Q65" s="97">
        <f>0-L66</f>
        <v>-0.125</v>
      </c>
      <c r="R65" s="112"/>
      <c r="S65" s="96" t="s">
        <v>56</v>
      </c>
      <c r="T65" s="114">
        <v>0</v>
      </c>
      <c r="U65" s="114">
        <v>6.0514372163388801</v>
      </c>
      <c r="V65" s="114">
        <v>8.4047739115817812</v>
      </c>
      <c r="W65" s="114">
        <f t="shared" ref="W65:W66" si="12">SUM(T65:V65)</f>
        <v>14.45621112792066</v>
      </c>
    </row>
    <row r="66" spans="2:23" x14ac:dyDescent="0.3">
      <c r="B66" s="96" t="s">
        <v>85</v>
      </c>
      <c r="C66" s="96">
        <v>0</v>
      </c>
      <c r="D66" s="96">
        <v>0</v>
      </c>
      <c r="E66" s="150">
        <f>1-F66</f>
        <v>0.91</v>
      </c>
      <c r="F66" s="97">
        <f>'작물 업그레이드 확률'!H44</f>
        <v>9.0000000000000011E-2</v>
      </c>
      <c r="H66" s="100" t="s">
        <v>56</v>
      </c>
      <c r="I66" s="130">
        <f t="shared" ref="I66:I67" si="13">F65</f>
        <v>4.0250000000000008E-2</v>
      </c>
      <c r="J66" s="105">
        <f t="shared" ref="J66:L67" si="14">C65</f>
        <v>0</v>
      </c>
      <c r="K66" s="97">
        <f t="shared" si="14"/>
        <v>0.83474999999999999</v>
      </c>
      <c r="L66" s="106">
        <f t="shared" si="14"/>
        <v>0.125</v>
      </c>
      <c r="N66" s="96" t="s">
        <v>57</v>
      </c>
      <c r="O66" s="97">
        <f>0-J67</f>
        <v>0</v>
      </c>
      <c r="P66" s="97">
        <f>0-K67</f>
        <v>0</v>
      </c>
      <c r="Q66" s="97">
        <f>1-L67</f>
        <v>8.9999999999999969E-2</v>
      </c>
      <c r="R66" s="112"/>
      <c r="S66" s="96" t="s">
        <v>57</v>
      </c>
      <c r="T66" s="114">
        <v>0</v>
      </c>
      <c r="U66" s="114">
        <v>0</v>
      </c>
      <c r="V66" s="114">
        <v>11.111111111111114</v>
      </c>
      <c r="W66" s="114">
        <f t="shared" si="12"/>
        <v>11.111111111111114</v>
      </c>
    </row>
    <row r="67" spans="2:23" ht="12.75" thickBot="1" x14ac:dyDescent="0.35">
      <c r="B67" s="96" t="s">
        <v>86</v>
      </c>
      <c r="C67" s="96">
        <v>0</v>
      </c>
      <c r="D67" s="96">
        <v>0</v>
      </c>
      <c r="E67" s="99">
        <v>0</v>
      </c>
      <c r="F67" s="98">
        <v>1</v>
      </c>
      <c r="H67" s="100" t="s">
        <v>57</v>
      </c>
      <c r="I67" s="131">
        <f t="shared" si="13"/>
        <v>9.0000000000000011E-2</v>
      </c>
      <c r="J67" s="107">
        <f t="shared" si="14"/>
        <v>0</v>
      </c>
      <c r="K67" s="108">
        <f t="shared" si="14"/>
        <v>0</v>
      </c>
      <c r="L67" s="109">
        <f t="shared" si="14"/>
        <v>0.91</v>
      </c>
      <c r="N67" s="110"/>
      <c r="O67" s="111"/>
      <c r="P67" s="112"/>
      <c r="Q67" s="112"/>
      <c r="R67" s="112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4"/>
  <sheetViews>
    <sheetView topLeftCell="A2" workbookViewId="0">
      <selection activeCell="L24" sqref="L24"/>
    </sheetView>
  </sheetViews>
  <sheetFormatPr defaultRowHeight="12" x14ac:dyDescent="0.3"/>
  <cols>
    <col min="1" max="1" width="2.625" style="184" customWidth="1"/>
    <col min="2" max="2" width="7.5" style="185" bestFit="1" customWidth="1"/>
    <col min="3" max="6" width="6.625" style="185" bestFit="1" customWidth="1"/>
    <col min="7" max="7" width="6.625" style="185" customWidth="1"/>
    <col min="8" max="8" width="6.625" style="185" bestFit="1" customWidth="1"/>
    <col min="9" max="10" width="7.625" style="185" bestFit="1" customWidth="1"/>
    <col min="11" max="11" width="8.5" style="185" bestFit="1" customWidth="1"/>
    <col min="12" max="12" width="7.625" style="185" bestFit="1" customWidth="1"/>
    <col min="13" max="13" width="6" style="185" bestFit="1" customWidth="1"/>
    <col min="14" max="14" width="6.625" style="185" bestFit="1" customWidth="1"/>
    <col min="15" max="15" width="6.75" style="185" bestFit="1" customWidth="1"/>
    <col min="16" max="17" width="6.625" style="185" customWidth="1"/>
    <col min="18" max="19" width="7.5" style="185" bestFit="1" customWidth="1"/>
    <col min="20" max="20" width="6.625" style="185" bestFit="1" customWidth="1"/>
    <col min="21" max="22" width="5.875" style="184" bestFit="1" customWidth="1"/>
    <col min="23" max="23" width="6.75" style="184" bestFit="1" customWidth="1"/>
    <col min="24" max="24" width="9.5" style="184" bestFit="1" customWidth="1"/>
    <col min="25" max="16384" width="9" style="184"/>
  </cols>
  <sheetData>
    <row r="2" spans="2:26" x14ac:dyDescent="0.3">
      <c r="B2" s="185" t="s">
        <v>441</v>
      </c>
      <c r="K2" s="253"/>
      <c r="L2" s="253"/>
      <c r="M2" s="253"/>
      <c r="N2" s="253"/>
      <c r="O2" s="253"/>
    </row>
    <row r="3" spans="2:26" hidden="1" x14ac:dyDescent="0.3">
      <c r="B3" s="192" t="s">
        <v>32</v>
      </c>
      <c r="C3" s="96">
        <f>C5*C6 *C8</f>
        <v>0</v>
      </c>
      <c r="D3" s="96">
        <f t="shared" ref="D3:E3" si="0">D5*D6 *D8</f>
        <v>0</v>
      </c>
      <c r="E3" s="96">
        <f t="shared" si="0"/>
        <v>0</v>
      </c>
      <c r="F3" s="96">
        <f t="shared" ref="F3:S3" si="1">F5*F6 *F8</f>
        <v>0</v>
      </c>
      <c r="G3" s="96">
        <f t="shared" si="1"/>
        <v>0</v>
      </c>
      <c r="H3" s="96">
        <f t="shared" si="1"/>
        <v>0</v>
      </c>
      <c r="I3" s="96">
        <f t="shared" si="1"/>
        <v>0.26833980871577212</v>
      </c>
      <c r="J3" s="96">
        <f t="shared" si="1"/>
        <v>0.20125485653682909</v>
      </c>
      <c r="K3" s="96">
        <f t="shared" si="1"/>
        <v>5.366796174315442E-2</v>
      </c>
      <c r="L3" s="96">
        <f t="shared" si="1"/>
        <v>6.708495217894303E-2</v>
      </c>
      <c r="M3" s="96">
        <f t="shared" si="1"/>
        <v>6.9417795774837671E-2</v>
      </c>
      <c r="N3" s="96">
        <f t="shared" si="1"/>
        <v>0.10412669366225651</v>
      </c>
      <c r="O3" s="96">
        <f t="shared" si="1"/>
        <v>0</v>
      </c>
      <c r="P3" s="96">
        <f t="shared" si="1"/>
        <v>5.7848163145698066E-2</v>
      </c>
      <c r="Q3" s="96">
        <f t="shared" si="1"/>
        <v>0.15000000000000002</v>
      </c>
      <c r="R3" s="96">
        <f t="shared" si="1"/>
        <v>0.2</v>
      </c>
      <c r="S3" s="96">
        <f t="shared" si="1"/>
        <v>0.3</v>
      </c>
      <c r="X3" s="184">
        <f>SUM(I3:S3)</f>
        <v>1.471740231757491</v>
      </c>
      <c r="Y3" s="184">
        <f>Z3-X3</f>
        <v>0.16298519061802375</v>
      </c>
      <c r="Z3" s="184">
        <f>J37</f>
        <v>1.6347254223755148</v>
      </c>
    </row>
    <row r="4" spans="2:26" x14ac:dyDescent="0.3">
      <c r="B4" s="191" t="s">
        <v>35</v>
      </c>
      <c r="C4" s="191" t="s">
        <v>4</v>
      </c>
      <c r="D4" s="191" t="s">
        <v>5</v>
      </c>
      <c r="E4" s="191" t="s">
        <v>6</v>
      </c>
      <c r="F4" s="286" t="s">
        <v>7</v>
      </c>
      <c r="G4" s="286" t="s">
        <v>30</v>
      </c>
      <c r="H4" s="286" t="s">
        <v>30</v>
      </c>
      <c r="I4" s="191" t="s">
        <v>8</v>
      </c>
      <c r="J4" s="191" t="s">
        <v>8</v>
      </c>
      <c r="K4" s="191" t="s">
        <v>8</v>
      </c>
      <c r="L4" s="191" t="s">
        <v>8</v>
      </c>
      <c r="M4" s="187" t="s">
        <v>1</v>
      </c>
      <c r="N4" s="187" t="s">
        <v>1</v>
      </c>
      <c r="O4" s="287" t="s">
        <v>1</v>
      </c>
      <c r="P4" s="187" t="s">
        <v>1</v>
      </c>
      <c r="Q4" s="191" t="s">
        <v>2</v>
      </c>
      <c r="R4" s="191" t="s">
        <v>2</v>
      </c>
      <c r="S4" s="191" t="s">
        <v>2</v>
      </c>
      <c r="U4" s="186"/>
      <c r="V4" s="186"/>
      <c r="W4" s="186"/>
      <c r="X4" s="186"/>
      <c r="Y4" s="186"/>
      <c r="Z4" s="186"/>
    </row>
    <row r="5" spans="2:26" x14ac:dyDescent="0.3">
      <c r="B5" s="96" t="s">
        <v>31</v>
      </c>
      <c r="C5" s="96">
        <v>1</v>
      </c>
      <c r="D5" s="96">
        <v>1</v>
      </c>
      <c r="E5" s="96">
        <v>1</v>
      </c>
      <c r="F5" s="286">
        <v>1</v>
      </c>
      <c r="G5" s="286">
        <v>1</v>
      </c>
      <c r="H5" s="286">
        <v>1</v>
      </c>
      <c r="I5" s="96">
        <v>2</v>
      </c>
      <c r="J5" s="96">
        <v>3</v>
      </c>
      <c r="K5" s="96">
        <v>4</v>
      </c>
      <c r="L5" s="96">
        <v>5</v>
      </c>
      <c r="M5" s="96">
        <v>2</v>
      </c>
      <c r="N5" s="96">
        <v>3</v>
      </c>
      <c r="O5" s="286">
        <v>4</v>
      </c>
      <c r="P5" s="96">
        <v>5</v>
      </c>
      <c r="Q5" s="96">
        <v>3</v>
      </c>
      <c r="R5" s="96">
        <v>4</v>
      </c>
      <c r="S5" s="96">
        <v>10</v>
      </c>
    </row>
    <row r="6" spans="2:26" s="186" customFormat="1" x14ac:dyDescent="0.3">
      <c r="B6" s="192">
        <f>SUM(C6:W6)</f>
        <v>1.0000000000000002</v>
      </c>
      <c r="C6" s="192">
        <v>0.5</v>
      </c>
      <c r="D6" s="192">
        <v>0.12</v>
      </c>
      <c r="E6" s="192">
        <v>0.01</v>
      </c>
      <c r="F6" s="287">
        <v>0</v>
      </c>
      <c r="G6" s="287">
        <v>0</v>
      </c>
      <c r="H6" s="287">
        <v>0</v>
      </c>
      <c r="I6" s="192">
        <v>0.1</v>
      </c>
      <c r="J6" s="192">
        <v>0.05</v>
      </c>
      <c r="K6" s="192">
        <v>0.01</v>
      </c>
      <c r="L6" s="192">
        <v>0.01</v>
      </c>
      <c r="M6" s="192">
        <v>0.03</v>
      </c>
      <c r="N6" s="192">
        <v>0.03</v>
      </c>
      <c r="O6" s="287">
        <v>0</v>
      </c>
      <c r="P6" s="192">
        <v>0.01</v>
      </c>
      <c r="Q6" s="192">
        <v>0.05</v>
      </c>
      <c r="R6" s="192">
        <v>0.05</v>
      </c>
      <c r="S6" s="192">
        <v>0.03</v>
      </c>
    </row>
    <row r="7" spans="2:26" x14ac:dyDescent="0.3">
      <c r="B7" s="96">
        <f>SUM(C7:W7)</f>
        <v>10000</v>
      </c>
      <c r="C7" s="96">
        <f>C6*10000</f>
        <v>5000</v>
      </c>
      <c r="D7" s="96">
        <f t="shared" ref="D7:H7" si="2">D6*10000</f>
        <v>1200</v>
      </c>
      <c r="E7" s="96">
        <f t="shared" si="2"/>
        <v>100</v>
      </c>
      <c r="F7" s="286">
        <f t="shared" si="2"/>
        <v>0</v>
      </c>
      <c r="G7" s="286">
        <f t="shared" ref="G7" si="3">G6*10000</f>
        <v>0</v>
      </c>
      <c r="H7" s="286">
        <f t="shared" si="2"/>
        <v>0</v>
      </c>
      <c r="I7" s="96">
        <f t="shared" ref="I7:S7" si="4">I6*10000</f>
        <v>1000</v>
      </c>
      <c r="J7" s="96">
        <f t="shared" si="4"/>
        <v>500</v>
      </c>
      <c r="K7" s="96">
        <f t="shared" si="4"/>
        <v>100</v>
      </c>
      <c r="L7" s="96">
        <f t="shared" si="4"/>
        <v>100</v>
      </c>
      <c r="M7" s="96">
        <f t="shared" si="4"/>
        <v>300</v>
      </c>
      <c r="N7" s="96">
        <f t="shared" si="4"/>
        <v>300</v>
      </c>
      <c r="O7" s="286">
        <f t="shared" si="4"/>
        <v>0</v>
      </c>
      <c r="P7" s="96">
        <f t="shared" si="4"/>
        <v>100</v>
      </c>
      <c r="Q7" s="96">
        <f t="shared" si="4"/>
        <v>500</v>
      </c>
      <c r="R7" s="96">
        <f t="shared" si="4"/>
        <v>500</v>
      </c>
      <c r="S7" s="96">
        <f t="shared" si="4"/>
        <v>300</v>
      </c>
    </row>
    <row r="8" spans="2:26" x14ac:dyDescent="0.3">
      <c r="B8" s="96" t="s">
        <v>33</v>
      </c>
      <c r="C8" s="96">
        <v>0</v>
      </c>
      <c r="D8" s="96">
        <v>0</v>
      </c>
      <c r="E8" s="96">
        <v>0</v>
      </c>
      <c r="F8" s="286">
        <v>0</v>
      </c>
      <c r="G8" s="286">
        <v>0</v>
      </c>
      <c r="H8" s="286">
        <v>0</v>
      </c>
      <c r="I8" s="254">
        <f>K37</f>
        <v>1.3416990435788605</v>
      </c>
      <c r="J8" s="254">
        <f>K37</f>
        <v>1.3416990435788605</v>
      </c>
      <c r="K8" s="254">
        <f>K37</f>
        <v>1.3416990435788605</v>
      </c>
      <c r="L8" s="254">
        <f>K37</f>
        <v>1.3416990435788605</v>
      </c>
      <c r="M8" s="254">
        <f>L37</f>
        <v>1.1569632629139612</v>
      </c>
      <c r="N8" s="254">
        <f>L37</f>
        <v>1.1569632629139612</v>
      </c>
      <c r="O8" s="288">
        <f>L37</f>
        <v>1.1569632629139612</v>
      </c>
      <c r="P8" s="254">
        <f>L37</f>
        <v>1.1569632629139612</v>
      </c>
      <c r="Q8" s="96">
        <v>1</v>
      </c>
      <c r="R8" s="96">
        <v>1</v>
      </c>
      <c r="S8" s="96">
        <v>1</v>
      </c>
    </row>
    <row r="10" spans="2:26" x14ac:dyDescent="0.3">
      <c r="B10" s="255" t="s">
        <v>442</v>
      </c>
    </row>
    <row r="11" spans="2:26" hidden="1" x14ac:dyDescent="0.3">
      <c r="B11" s="192" t="s">
        <v>32</v>
      </c>
      <c r="C11" s="96">
        <f>C13*C14 *C16</f>
        <v>0</v>
      </c>
      <c r="D11" s="96">
        <f t="shared" ref="D11:P11" si="5">D13*D14 *D16</f>
        <v>0</v>
      </c>
      <c r="E11" s="96">
        <f t="shared" si="5"/>
        <v>0</v>
      </c>
      <c r="F11" s="96">
        <f t="shared" si="5"/>
        <v>0</v>
      </c>
      <c r="G11" s="96">
        <f t="shared" ref="G11" si="6">G13*G14 *G16</f>
        <v>0</v>
      </c>
      <c r="H11" s="96">
        <f t="shared" si="5"/>
        <v>0</v>
      </c>
      <c r="I11" s="96">
        <f t="shared" si="5"/>
        <v>0.23139265258279226</v>
      </c>
      <c r="J11" s="96">
        <f t="shared" si="5"/>
        <v>0.17354448943709422</v>
      </c>
      <c r="K11" s="96">
        <f t="shared" si="5"/>
        <v>0.18511412206623379</v>
      </c>
      <c r="L11" s="96">
        <f t="shared" si="5"/>
        <v>5.7848163145698066E-2</v>
      </c>
      <c r="M11" s="96">
        <f t="shared" si="5"/>
        <v>0.1</v>
      </c>
      <c r="N11" s="96">
        <f t="shared" si="5"/>
        <v>0.12</v>
      </c>
      <c r="O11" s="96">
        <f t="shared" si="5"/>
        <v>0.08</v>
      </c>
      <c r="P11" s="96">
        <f t="shared" si="5"/>
        <v>0.05</v>
      </c>
      <c r="Q11" s="96">
        <f>Q13*Q14 *Q16</f>
        <v>0.1</v>
      </c>
      <c r="R11" s="96">
        <f>R13*R14 *R16</f>
        <v>2.4699071328287379E-2</v>
      </c>
      <c r="S11" s="96">
        <f>S13*S14 *S16</f>
        <v>4.9398142656574759E-2</v>
      </c>
      <c r="X11" s="184">
        <f>SUM(I11:T11)</f>
        <v>1.1719966412166805</v>
      </c>
      <c r="Y11" s="184">
        <f>Z11-X11</f>
        <v>0.16970240236218004</v>
      </c>
      <c r="Z11" s="184">
        <f>K37</f>
        <v>1.3416990435788605</v>
      </c>
    </row>
    <row r="12" spans="2:26" x14ac:dyDescent="0.3">
      <c r="B12" s="191" t="s">
        <v>35</v>
      </c>
      <c r="C12" s="191" t="s">
        <v>4</v>
      </c>
      <c r="D12" s="191" t="s">
        <v>5</v>
      </c>
      <c r="E12" s="191" t="s">
        <v>6</v>
      </c>
      <c r="F12" s="191" t="s">
        <v>7</v>
      </c>
      <c r="G12" s="191" t="s">
        <v>30</v>
      </c>
      <c r="H12" s="191" t="s">
        <v>30</v>
      </c>
      <c r="I12" s="191" t="s">
        <v>1</v>
      </c>
      <c r="J12" s="191" t="s">
        <v>1</v>
      </c>
      <c r="K12" s="191" t="s">
        <v>1</v>
      </c>
      <c r="L12" s="191" t="s">
        <v>1</v>
      </c>
      <c r="M12" s="191" t="s">
        <v>2</v>
      </c>
      <c r="N12" s="191" t="s">
        <v>2</v>
      </c>
      <c r="O12" s="191" t="s">
        <v>2</v>
      </c>
      <c r="P12" s="191" t="s">
        <v>2</v>
      </c>
      <c r="Q12" s="191" t="s">
        <v>2</v>
      </c>
      <c r="R12" s="191" t="s">
        <v>0</v>
      </c>
      <c r="S12" s="191" t="s">
        <v>0</v>
      </c>
    </row>
    <row r="13" spans="2:26" x14ac:dyDescent="0.3">
      <c r="B13" s="96" t="s">
        <v>31</v>
      </c>
      <c r="C13" s="96">
        <v>1</v>
      </c>
      <c r="D13" s="96">
        <v>1</v>
      </c>
      <c r="E13" s="96">
        <v>1</v>
      </c>
      <c r="F13" s="96">
        <v>1</v>
      </c>
      <c r="G13" s="96">
        <v>1</v>
      </c>
      <c r="H13" s="96">
        <v>1</v>
      </c>
      <c r="I13" s="96">
        <v>2</v>
      </c>
      <c r="J13" s="96">
        <v>3</v>
      </c>
      <c r="K13" s="96">
        <v>4</v>
      </c>
      <c r="L13" s="96">
        <v>5</v>
      </c>
      <c r="M13" s="96">
        <v>2</v>
      </c>
      <c r="N13" s="96">
        <v>3</v>
      </c>
      <c r="O13" s="96">
        <v>4</v>
      </c>
      <c r="P13" s="96">
        <v>5</v>
      </c>
      <c r="Q13" s="96">
        <v>10</v>
      </c>
      <c r="R13" s="96">
        <v>1</v>
      </c>
      <c r="S13" s="96">
        <v>2</v>
      </c>
    </row>
    <row r="14" spans="2:26" x14ac:dyDescent="0.3">
      <c r="B14" s="192">
        <f>SUM(C14:W14)</f>
        <v>1.0000000000000002</v>
      </c>
      <c r="C14" s="192">
        <v>0.15</v>
      </c>
      <c r="D14" s="192">
        <v>0.25</v>
      </c>
      <c r="E14" s="192">
        <v>0.2</v>
      </c>
      <c r="F14" s="192">
        <v>0.03</v>
      </c>
      <c r="G14" s="192">
        <v>0.01</v>
      </c>
      <c r="H14" s="192">
        <v>0.01</v>
      </c>
      <c r="I14" s="192">
        <v>0.1</v>
      </c>
      <c r="J14" s="192">
        <v>0.05</v>
      </c>
      <c r="K14" s="192">
        <v>0.04</v>
      </c>
      <c r="L14" s="192">
        <v>0.01</v>
      </c>
      <c r="M14" s="192">
        <v>0.05</v>
      </c>
      <c r="N14" s="192">
        <v>0.04</v>
      </c>
      <c r="O14" s="192">
        <v>0.02</v>
      </c>
      <c r="P14" s="192">
        <v>0.01</v>
      </c>
      <c r="Q14" s="192">
        <v>0.01</v>
      </c>
      <c r="R14" s="192">
        <v>0.01</v>
      </c>
      <c r="S14" s="192">
        <v>0.01</v>
      </c>
      <c r="T14" s="255"/>
      <c r="U14" s="186"/>
      <c r="V14" s="186"/>
      <c r="W14" s="186"/>
    </row>
    <row r="15" spans="2:26" x14ac:dyDescent="0.3">
      <c r="B15" s="96">
        <f>SUM(C15:W15)</f>
        <v>10000</v>
      </c>
      <c r="C15" s="96">
        <f>C14*10000</f>
        <v>1500</v>
      </c>
      <c r="D15" s="96">
        <f t="shared" ref="D15:P15" si="7">D14*10000</f>
        <v>2500</v>
      </c>
      <c r="E15" s="96">
        <f t="shared" si="7"/>
        <v>2000</v>
      </c>
      <c r="F15" s="96">
        <f t="shared" si="7"/>
        <v>300</v>
      </c>
      <c r="G15" s="96">
        <f t="shared" ref="G15" si="8">G14*10000</f>
        <v>100</v>
      </c>
      <c r="H15" s="96">
        <f t="shared" si="7"/>
        <v>100</v>
      </c>
      <c r="I15" s="96">
        <f t="shared" si="7"/>
        <v>1000</v>
      </c>
      <c r="J15" s="96">
        <f t="shared" si="7"/>
        <v>500</v>
      </c>
      <c r="K15" s="96">
        <f t="shared" si="7"/>
        <v>400</v>
      </c>
      <c r="L15" s="96">
        <f t="shared" si="7"/>
        <v>100</v>
      </c>
      <c r="M15" s="96">
        <f t="shared" si="7"/>
        <v>500</v>
      </c>
      <c r="N15" s="96">
        <f t="shared" si="7"/>
        <v>400</v>
      </c>
      <c r="O15" s="96">
        <f t="shared" si="7"/>
        <v>200</v>
      </c>
      <c r="P15" s="96">
        <f t="shared" si="7"/>
        <v>100</v>
      </c>
      <c r="Q15" s="96">
        <f>Q14*10000</f>
        <v>100</v>
      </c>
      <c r="R15" s="96">
        <f>R14*10000</f>
        <v>100</v>
      </c>
      <c r="S15" s="96">
        <f>S14*10000</f>
        <v>100</v>
      </c>
    </row>
    <row r="16" spans="2:26" x14ac:dyDescent="0.3">
      <c r="B16" s="96" t="s">
        <v>33</v>
      </c>
      <c r="C16" s="96">
        <v>0</v>
      </c>
      <c r="D16" s="96">
        <v>0</v>
      </c>
      <c r="E16" s="96">
        <v>0</v>
      </c>
      <c r="F16" s="96">
        <v>0</v>
      </c>
      <c r="G16" s="96">
        <v>0</v>
      </c>
      <c r="H16" s="96">
        <v>0</v>
      </c>
      <c r="I16" s="254">
        <f>L37</f>
        <v>1.1569632629139612</v>
      </c>
      <c r="J16" s="254">
        <f>L37</f>
        <v>1.1569632629139612</v>
      </c>
      <c r="K16" s="254">
        <f>L37</f>
        <v>1.1569632629139612</v>
      </c>
      <c r="L16" s="254">
        <f>L37</f>
        <v>1.1569632629139612</v>
      </c>
      <c r="M16" s="96">
        <v>1</v>
      </c>
      <c r="N16" s="96">
        <v>1</v>
      </c>
      <c r="O16" s="96">
        <v>1</v>
      </c>
      <c r="P16" s="96">
        <v>1</v>
      </c>
      <c r="Q16" s="96">
        <v>1</v>
      </c>
      <c r="R16" s="254">
        <f>I37</f>
        <v>2.4699071328287379</v>
      </c>
      <c r="S16" s="254">
        <f>I37</f>
        <v>2.4699071328287379</v>
      </c>
    </row>
    <row r="18" spans="2:26" x14ac:dyDescent="0.3">
      <c r="B18" s="255" t="s">
        <v>443</v>
      </c>
    </row>
    <row r="19" spans="2:26" hidden="1" x14ac:dyDescent="0.3">
      <c r="B19" s="192" t="s">
        <v>32</v>
      </c>
      <c r="C19" s="96">
        <f t="shared" ref="C19:M19" si="9">C21*C22 *C24</f>
        <v>0</v>
      </c>
      <c r="D19" s="96">
        <f t="shared" si="9"/>
        <v>0</v>
      </c>
      <c r="E19" s="96">
        <f t="shared" si="9"/>
        <v>0</v>
      </c>
      <c r="F19" s="96">
        <f t="shared" si="9"/>
        <v>0</v>
      </c>
      <c r="G19" s="96">
        <f t="shared" ref="G19" si="10">G21*G22 *G24</f>
        <v>0</v>
      </c>
      <c r="H19" s="96">
        <f t="shared" si="9"/>
        <v>0</v>
      </c>
      <c r="I19" s="96">
        <f t="shared" si="9"/>
        <v>0.4</v>
      </c>
      <c r="J19" s="96">
        <f t="shared" si="9"/>
        <v>0.21000000000000002</v>
      </c>
      <c r="K19" s="96">
        <f t="shared" si="9"/>
        <v>0.08</v>
      </c>
      <c r="L19" s="96">
        <f t="shared" si="9"/>
        <v>0.05</v>
      </c>
      <c r="M19" s="96">
        <f t="shared" si="9"/>
        <v>0.06</v>
      </c>
      <c r="N19" s="96">
        <f>N21*N22 *N24</f>
        <v>0.1</v>
      </c>
      <c r="O19" s="96">
        <f>O22*O24*O21</f>
        <v>1.3416990435788605E-2</v>
      </c>
      <c r="P19" s="96">
        <f>P22*P24*P21</f>
        <v>2.683398087157721E-2</v>
      </c>
      <c r="Q19" s="96">
        <f>Q22*Q24*Q21</f>
        <v>1.234953566414369E-2</v>
      </c>
      <c r="R19" s="96">
        <f>R22*R24*R21</f>
        <v>2.4699071328287379E-2</v>
      </c>
      <c r="X19" s="184">
        <f>SUM(I19:T19)</f>
        <v>0.97729957829979686</v>
      </c>
      <c r="Y19" s="184">
        <f>Z19-X19</f>
        <v>0.17966368461416438</v>
      </c>
      <c r="Z19" s="184">
        <f>L37</f>
        <v>1.1569632629139612</v>
      </c>
    </row>
    <row r="20" spans="2:26" x14ac:dyDescent="0.3">
      <c r="B20" s="191" t="s">
        <v>35</v>
      </c>
      <c r="C20" s="191" t="s">
        <v>4</v>
      </c>
      <c r="D20" s="191" t="s">
        <v>5</v>
      </c>
      <c r="E20" s="191" t="s">
        <v>6</v>
      </c>
      <c r="F20" s="191" t="s">
        <v>7</v>
      </c>
      <c r="G20" s="191" t="s">
        <v>30</v>
      </c>
      <c r="H20" s="191" t="s">
        <v>30</v>
      </c>
      <c r="I20" s="191" t="s">
        <v>2</v>
      </c>
      <c r="J20" s="191" t="s">
        <v>2</v>
      </c>
      <c r="K20" s="191" t="s">
        <v>2</v>
      </c>
      <c r="L20" s="191" t="s">
        <v>2</v>
      </c>
      <c r="M20" s="191" t="s">
        <v>2</v>
      </c>
      <c r="N20" s="191" t="s">
        <v>2</v>
      </c>
      <c r="O20" s="191" t="s">
        <v>8</v>
      </c>
      <c r="P20" s="191" t="s">
        <v>8</v>
      </c>
      <c r="Q20" s="191" t="s">
        <v>0</v>
      </c>
      <c r="R20" s="191" t="s">
        <v>0</v>
      </c>
    </row>
    <row r="21" spans="2:26" x14ac:dyDescent="0.3">
      <c r="B21" s="96" t="s">
        <v>31</v>
      </c>
      <c r="C21" s="96">
        <v>1</v>
      </c>
      <c r="D21" s="96">
        <v>1</v>
      </c>
      <c r="E21" s="96">
        <v>1</v>
      </c>
      <c r="F21" s="96">
        <v>1</v>
      </c>
      <c r="G21" s="96">
        <v>1</v>
      </c>
      <c r="H21" s="96">
        <v>1</v>
      </c>
      <c r="I21" s="96">
        <v>2</v>
      </c>
      <c r="J21" s="96">
        <v>3</v>
      </c>
      <c r="K21" s="96">
        <v>4</v>
      </c>
      <c r="L21" s="96">
        <v>5</v>
      </c>
      <c r="M21" s="96">
        <v>6</v>
      </c>
      <c r="N21" s="96">
        <v>10</v>
      </c>
      <c r="O21" s="96">
        <v>1</v>
      </c>
      <c r="P21" s="96">
        <v>2</v>
      </c>
      <c r="Q21" s="96">
        <v>1</v>
      </c>
      <c r="R21" s="96">
        <v>2</v>
      </c>
    </row>
    <row r="22" spans="2:26" x14ac:dyDescent="0.3">
      <c r="B22" s="192">
        <f>SUM(C22:W22)</f>
        <v>1.0000000000000002</v>
      </c>
      <c r="C22" s="192">
        <v>0.05</v>
      </c>
      <c r="D22" s="192">
        <v>0.12</v>
      </c>
      <c r="E22" s="192">
        <v>0.22</v>
      </c>
      <c r="F22" s="192">
        <v>0.16</v>
      </c>
      <c r="G22" s="192">
        <v>0.05</v>
      </c>
      <c r="H22" s="192">
        <v>0.05</v>
      </c>
      <c r="I22" s="192">
        <v>0.2</v>
      </c>
      <c r="J22" s="192">
        <v>7.0000000000000007E-2</v>
      </c>
      <c r="K22" s="192">
        <v>0.02</v>
      </c>
      <c r="L22" s="192">
        <v>0.01</v>
      </c>
      <c r="M22" s="192">
        <v>0.01</v>
      </c>
      <c r="N22" s="192">
        <v>0.01</v>
      </c>
      <c r="O22" s="192">
        <v>0.01</v>
      </c>
      <c r="P22" s="192">
        <v>0.01</v>
      </c>
      <c r="Q22" s="192">
        <v>5.0000000000000001E-3</v>
      </c>
      <c r="R22" s="192">
        <v>5.0000000000000001E-3</v>
      </c>
    </row>
    <row r="23" spans="2:26" x14ac:dyDescent="0.3">
      <c r="B23" s="96">
        <f>SUM(C23:W23)</f>
        <v>10000</v>
      </c>
      <c r="C23" s="96">
        <f>C22*10000</f>
        <v>500</v>
      </c>
      <c r="D23" s="96">
        <f t="shared" ref="D23:M23" si="11">D22*10000</f>
        <v>1200</v>
      </c>
      <c r="E23" s="96">
        <f t="shared" si="11"/>
        <v>2200</v>
      </c>
      <c r="F23" s="96">
        <f t="shared" si="11"/>
        <v>1600</v>
      </c>
      <c r="G23" s="96">
        <f t="shared" ref="G23" si="12">G22*10000</f>
        <v>500</v>
      </c>
      <c r="H23" s="96">
        <f t="shared" si="11"/>
        <v>500</v>
      </c>
      <c r="I23" s="96">
        <f t="shared" si="11"/>
        <v>2000</v>
      </c>
      <c r="J23" s="96">
        <f t="shared" si="11"/>
        <v>700.00000000000011</v>
      </c>
      <c r="K23" s="96">
        <f t="shared" si="11"/>
        <v>200</v>
      </c>
      <c r="L23" s="96">
        <f t="shared" si="11"/>
        <v>100</v>
      </c>
      <c r="M23" s="96">
        <f t="shared" si="11"/>
        <v>100</v>
      </c>
      <c r="N23" s="96">
        <f>N22*10000</f>
        <v>100</v>
      </c>
      <c r="O23" s="96">
        <f>O22*10000</f>
        <v>100</v>
      </c>
      <c r="P23" s="96">
        <f>P22*10000</f>
        <v>100</v>
      </c>
      <c r="Q23" s="96">
        <f>Q22*10000</f>
        <v>50</v>
      </c>
      <c r="R23" s="96">
        <f>R22*10000</f>
        <v>50</v>
      </c>
    </row>
    <row r="24" spans="2:26" x14ac:dyDescent="0.3">
      <c r="B24" s="96" t="s">
        <v>33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0</v>
      </c>
      <c r="I24" s="96">
        <v>1</v>
      </c>
      <c r="J24" s="96">
        <v>1</v>
      </c>
      <c r="K24" s="96">
        <v>1</v>
      </c>
      <c r="L24" s="96">
        <v>1</v>
      </c>
      <c r="M24" s="96">
        <v>1</v>
      </c>
      <c r="N24" s="96">
        <v>1</v>
      </c>
      <c r="O24" s="254">
        <f>K37</f>
        <v>1.3416990435788605</v>
      </c>
      <c r="P24" s="254">
        <f>K37</f>
        <v>1.3416990435788605</v>
      </c>
      <c r="Q24" s="254">
        <f>I37</f>
        <v>2.4699071328287379</v>
      </c>
      <c r="R24" s="254">
        <f>I37</f>
        <v>2.4699071328287379</v>
      </c>
    </row>
    <row r="26" spans="2:26" x14ac:dyDescent="0.3">
      <c r="B26" s="255" t="s">
        <v>444</v>
      </c>
    </row>
    <row r="27" spans="2:26" hidden="1" x14ac:dyDescent="0.3">
      <c r="B27" s="192" t="s">
        <v>32</v>
      </c>
      <c r="C27" s="96">
        <f>C29*C30 *C32</f>
        <v>0</v>
      </c>
      <c r="D27" s="96">
        <f>D29*D30 *D32</f>
        <v>0</v>
      </c>
      <c r="E27" s="96">
        <f>E29*E30 *E32</f>
        <v>0</v>
      </c>
      <c r="F27" s="96">
        <f t="shared" ref="F27:S27" si="13">F29*F30 *F32</f>
        <v>0</v>
      </c>
      <c r="G27" s="96">
        <f t="shared" ref="G27" si="14">G29*G30 *G32</f>
        <v>0</v>
      </c>
      <c r="H27" s="96">
        <f t="shared" si="13"/>
        <v>0</v>
      </c>
      <c r="I27" s="96">
        <f t="shared" si="13"/>
        <v>0.04</v>
      </c>
      <c r="J27" s="96">
        <f t="shared" si="13"/>
        <v>0.06</v>
      </c>
      <c r="K27" s="96">
        <f t="shared" si="13"/>
        <v>0.08</v>
      </c>
      <c r="L27" s="96">
        <f t="shared" si="13"/>
        <v>0.05</v>
      </c>
      <c r="M27" s="96">
        <f t="shared" si="13"/>
        <v>0.1</v>
      </c>
      <c r="N27" s="96">
        <f t="shared" si="13"/>
        <v>5.7848163145698059E-3</v>
      </c>
      <c r="O27" s="96">
        <f t="shared" si="13"/>
        <v>1.1569632629139612E-2</v>
      </c>
      <c r="P27" s="96">
        <f t="shared" si="13"/>
        <v>6.7084952178943025E-3</v>
      </c>
      <c r="Q27" s="96">
        <f t="shared" si="13"/>
        <v>1.3416990435788605E-2</v>
      </c>
      <c r="R27" s="96">
        <f t="shared" si="13"/>
        <v>1.234953566414369E-2</v>
      </c>
      <c r="S27" s="96">
        <f t="shared" si="13"/>
        <v>2.4699071328287379E-2</v>
      </c>
      <c r="X27" s="184">
        <f>SUM(I27:T27)</f>
        <v>0.40452854158982332</v>
      </c>
      <c r="Y27" s="184">
        <f>1-'씨앗 분해 확률_첫달'!X27</f>
        <v>0.59547145841017668</v>
      </c>
      <c r="Z27" s="184">
        <v>1</v>
      </c>
    </row>
    <row r="28" spans="2:26" x14ac:dyDescent="0.3">
      <c r="B28" s="191" t="s">
        <v>35</v>
      </c>
      <c r="C28" s="191" t="s">
        <v>4</v>
      </c>
      <c r="D28" s="191" t="s">
        <v>5</v>
      </c>
      <c r="E28" s="191" t="s">
        <v>6</v>
      </c>
      <c r="F28" s="191" t="s">
        <v>7</v>
      </c>
      <c r="G28" s="191" t="s">
        <v>30</v>
      </c>
      <c r="H28" s="191" t="s">
        <v>30</v>
      </c>
      <c r="I28" s="191" t="s">
        <v>2</v>
      </c>
      <c r="J28" s="191" t="s">
        <v>2</v>
      </c>
      <c r="K28" s="191" t="s">
        <v>2</v>
      </c>
      <c r="L28" s="191" t="s">
        <v>2</v>
      </c>
      <c r="M28" s="191" t="s">
        <v>2</v>
      </c>
      <c r="N28" s="191" t="s">
        <v>1</v>
      </c>
      <c r="O28" s="191" t="s">
        <v>1</v>
      </c>
      <c r="P28" s="191" t="s">
        <v>8</v>
      </c>
      <c r="Q28" s="191" t="s">
        <v>8</v>
      </c>
      <c r="R28" s="191" t="s">
        <v>23</v>
      </c>
      <c r="S28" s="191" t="s">
        <v>23</v>
      </c>
    </row>
    <row r="29" spans="2:26" x14ac:dyDescent="0.3">
      <c r="B29" s="96" t="s">
        <v>31</v>
      </c>
      <c r="C29" s="96">
        <v>1</v>
      </c>
      <c r="D29" s="96">
        <v>1</v>
      </c>
      <c r="E29" s="96">
        <v>1</v>
      </c>
      <c r="F29" s="96">
        <v>1</v>
      </c>
      <c r="G29" s="96">
        <v>1</v>
      </c>
      <c r="H29" s="96">
        <v>1</v>
      </c>
      <c r="I29" s="96">
        <v>2</v>
      </c>
      <c r="J29" s="96">
        <v>3</v>
      </c>
      <c r="K29" s="96">
        <v>4</v>
      </c>
      <c r="L29" s="96">
        <v>5</v>
      </c>
      <c r="M29" s="96">
        <v>10</v>
      </c>
      <c r="N29" s="96">
        <v>1</v>
      </c>
      <c r="O29" s="96">
        <v>2</v>
      </c>
      <c r="P29" s="96">
        <v>1</v>
      </c>
      <c r="Q29" s="96">
        <v>2</v>
      </c>
      <c r="R29" s="96">
        <v>1</v>
      </c>
      <c r="S29" s="96">
        <v>2</v>
      </c>
    </row>
    <row r="30" spans="2:26" x14ac:dyDescent="0.3">
      <c r="B30" s="192">
        <f>SUM(C30:W30)</f>
        <v>1</v>
      </c>
      <c r="C30" s="192">
        <v>0.01</v>
      </c>
      <c r="D30" s="192">
        <v>0.03</v>
      </c>
      <c r="E30" s="192">
        <v>0.4</v>
      </c>
      <c r="F30" s="192">
        <v>0.25</v>
      </c>
      <c r="G30" s="192">
        <v>0.1</v>
      </c>
      <c r="H30" s="192">
        <v>0.1</v>
      </c>
      <c r="I30" s="192">
        <v>0.02</v>
      </c>
      <c r="J30" s="192">
        <v>0.02</v>
      </c>
      <c r="K30" s="192">
        <v>0.02</v>
      </c>
      <c r="L30" s="192">
        <v>0.01</v>
      </c>
      <c r="M30" s="192">
        <v>0.01</v>
      </c>
      <c r="N30" s="192">
        <v>5.0000000000000001E-3</v>
      </c>
      <c r="O30" s="192">
        <v>5.0000000000000001E-3</v>
      </c>
      <c r="P30" s="192">
        <v>5.0000000000000001E-3</v>
      </c>
      <c r="Q30" s="192">
        <v>5.0000000000000001E-3</v>
      </c>
      <c r="R30" s="192">
        <v>5.0000000000000001E-3</v>
      </c>
      <c r="S30" s="192">
        <v>5.0000000000000001E-3</v>
      </c>
    </row>
    <row r="31" spans="2:26" x14ac:dyDescent="0.3">
      <c r="B31" s="96">
        <f>SUM(C31:W31)</f>
        <v>10000</v>
      </c>
      <c r="C31" s="96">
        <f>C30*10000</f>
        <v>100</v>
      </c>
      <c r="D31" s="96">
        <f t="shared" ref="D31:S31" si="15">D30*10000</f>
        <v>300</v>
      </c>
      <c r="E31" s="96">
        <f t="shared" si="15"/>
        <v>4000</v>
      </c>
      <c r="F31" s="96">
        <f t="shared" si="15"/>
        <v>2500</v>
      </c>
      <c r="G31" s="96">
        <f t="shared" ref="G31" si="16">G30*10000</f>
        <v>1000</v>
      </c>
      <c r="H31" s="96">
        <f t="shared" si="15"/>
        <v>1000</v>
      </c>
      <c r="I31" s="96">
        <f t="shared" si="15"/>
        <v>200</v>
      </c>
      <c r="J31" s="96">
        <f t="shared" si="15"/>
        <v>200</v>
      </c>
      <c r="K31" s="96">
        <f t="shared" si="15"/>
        <v>200</v>
      </c>
      <c r="L31" s="96">
        <f t="shared" si="15"/>
        <v>100</v>
      </c>
      <c r="M31" s="96">
        <f t="shared" si="15"/>
        <v>100</v>
      </c>
      <c r="N31" s="96">
        <f t="shared" si="15"/>
        <v>50</v>
      </c>
      <c r="O31" s="96">
        <f t="shared" si="15"/>
        <v>50</v>
      </c>
      <c r="P31" s="96">
        <f t="shared" si="15"/>
        <v>50</v>
      </c>
      <c r="Q31" s="96">
        <f t="shared" si="15"/>
        <v>50</v>
      </c>
      <c r="R31" s="96">
        <f t="shared" si="15"/>
        <v>50</v>
      </c>
      <c r="S31" s="96">
        <f t="shared" si="15"/>
        <v>50</v>
      </c>
    </row>
    <row r="32" spans="2:26" x14ac:dyDescent="0.3">
      <c r="B32" s="96" t="s">
        <v>33</v>
      </c>
      <c r="C32" s="96">
        <v>0</v>
      </c>
      <c r="D32" s="96">
        <v>0</v>
      </c>
      <c r="E32" s="96">
        <v>0</v>
      </c>
      <c r="F32" s="96">
        <v>0</v>
      </c>
      <c r="G32" s="96">
        <v>0</v>
      </c>
      <c r="H32" s="96">
        <v>0</v>
      </c>
      <c r="I32" s="254">
        <v>1</v>
      </c>
      <c r="J32" s="254">
        <v>1</v>
      </c>
      <c r="K32" s="254">
        <v>1</v>
      </c>
      <c r="L32" s="254">
        <v>1</v>
      </c>
      <c r="M32" s="254">
        <v>1</v>
      </c>
      <c r="N32" s="254">
        <f>L37</f>
        <v>1.1569632629139612</v>
      </c>
      <c r="O32" s="254">
        <f>L37</f>
        <v>1.1569632629139612</v>
      </c>
      <c r="P32" s="254">
        <f>K37</f>
        <v>1.3416990435788605</v>
      </c>
      <c r="Q32" s="254">
        <f>K37</f>
        <v>1.3416990435788605</v>
      </c>
      <c r="R32" s="254">
        <f>I37</f>
        <v>2.4699071328287379</v>
      </c>
      <c r="S32" s="254">
        <f>I37</f>
        <v>2.4699071328287379</v>
      </c>
    </row>
    <row r="33" spans="1:19" x14ac:dyDescent="0.3"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</row>
    <row r="35" spans="1:19" hidden="1" x14ac:dyDescent="0.3">
      <c r="B35" s="184"/>
      <c r="C35" s="184"/>
      <c r="D35" s="184"/>
      <c r="I35" s="256" t="s">
        <v>105</v>
      </c>
    </row>
    <row r="36" spans="1:19" hidden="1" x14ac:dyDescent="0.3">
      <c r="B36" s="184" t="s">
        <v>97</v>
      </c>
      <c r="C36" s="184" t="s">
        <v>91</v>
      </c>
      <c r="D36" s="185" t="s">
        <v>98</v>
      </c>
      <c r="E36" s="185" t="s">
        <v>92</v>
      </c>
      <c r="F36" s="185" t="s">
        <v>93</v>
      </c>
      <c r="I36" s="185" t="s">
        <v>99</v>
      </c>
      <c r="J36" s="185" t="s">
        <v>100</v>
      </c>
      <c r="K36" s="185" t="s">
        <v>101</v>
      </c>
      <c r="L36" s="185" t="s">
        <v>102</v>
      </c>
      <c r="M36" s="185" t="s">
        <v>103</v>
      </c>
      <c r="R36" s="185" t="s">
        <v>104</v>
      </c>
    </row>
    <row r="37" spans="1:19" hidden="1" x14ac:dyDescent="0.3">
      <c r="B37" s="184">
        <f>'Markov''s Chain'!W28</f>
        <v>5.796071066742444</v>
      </c>
      <c r="C37" s="184">
        <f>'Markov''s Chain'!W37</f>
        <v>8.7572855197458015</v>
      </c>
      <c r="D37" s="184">
        <f>'Markov''s Chain'!W46</f>
        <v>10.669872158471136</v>
      </c>
      <c r="E37" s="184">
        <f>'Markov''s Chain'!W55</f>
        <v>12.373562522697007</v>
      </c>
      <c r="F37" s="184">
        <f>'Markov''s Chain'!W64</f>
        <v>14.315757270129435</v>
      </c>
      <c r="G37" s="184"/>
      <c r="I37" s="185">
        <f>$F37/B37</f>
        <v>2.4699071328287379</v>
      </c>
      <c r="J37" s="185">
        <f t="shared" ref="J37:M39" si="17">$F37/C37</f>
        <v>1.6347254223755148</v>
      </c>
      <c r="K37" s="185">
        <f t="shared" si="17"/>
        <v>1.3416990435788605</v>
      </c>
      <c r="L37" s="185">
        <f t="shared" si="17"/>
        <v>1.1569632629139612</v>
      </c>
      <c r="M37" s="185">
        <f t="shared" si="17"/>
        <v>1</v>
      </c>
    </row>
    <row r="38" spans="1:19" hidden="1" x14ac:dyDescent="0.3">
      <c r="A38" s="257"/>
      <c r="B38" s="184">
        <f>'Markov''s Chain'!W29</f>
        <v>5.7822036620623187</v>
      </c>
      <c r="C38" s="184">
        <f>'Markov''s Chain'!W38</f>
        <v>8.7380844303222887</v>
      </c>
      <c r="D38" s="184">
        <f>'Markov''s Chain'!W47</f>
        <v>10.646188751690737</v>
      </c>
      <c r="E38" s="184">
        <f>'Markov''s Chain'!W56</f>
        <v>12.347173465682118</v>
      </c>
      <c r="F38" s="184">
        <f>'Markov''s Chain'!W65</f>
        <v>14.45621112792066</v>
      </c>
      <c r="G38" s="184"/>
      <c r="I38" s="185">
        <f t="shared" ref="I38:I39" si="18">$F38/B38</f>
        <v>2.5001214022898344</v>
      </c>
      <c r="J38" s="185">
        <f t="shared" si="17"/>
        <v>1.6543913306394396</v>
      </c>
      <c r="K38" s="185">
        <f t="shared" si="17"/>
        <v>1.3578766509869411</v>
      </c>
      <c r="L38" s="185">
        <f t="shared" si="17"/>
        <v>1.170811373801496</v>
      </c>
      <c r="M38" s="185">
        <f t="shared" si="17"/>
        <v>1</v>
      </c>
    </row>
    <row r="39" spans="1:19" hidden="1" x14ac:dyDescent="0.3">
      <c r="B39" s="184">
        <f>'Markov''s Chain'!W30</f>
        <v>3.8461538461538458</v>
      </c>
      <c r="C39" s="184">
        <f>'Markov''s Chain'!W39</f>
        <v>6.2499999999999991</v>
      </c>
      <c r="D39" s="184">
        <f>'Markov''s Chain'!W48</f>
        <v>7.6923076923076916</v>
      </c>
      <c r="E39" s="184">
        <f>'Markov''s Chain'!W57</f>
        <v>9.0909090909090917</v>
      </c>
      <c r="F39" s="184">
        <f>'Markov''s Chain'!W66</f>
        <v>11.111111111111114</v>
      </c>
      <c r="G39" s="184"/>
      <c r="I39" s="185">
        <f t="shared" si="18"/>
        <v>2.8888888888888902</v>
      </c>
      <c r="J39" s="185">
        <f t="shared" si="17"/>
        <v>1.7777777777777786</v>
      </c>
      <c r="K39" s="185">
        <f t="shared" si="17"/>
        <v>1.4444444444444451</v>
      </c>
      <c r="L39" s="185">
        <f t="shared" si="17"/>
        <v>1.2222222222222225</v>
      </c>
      <c r="M39" s="185">
        <f t="shared" si="17"/>
        <v>1</v>
      </c>
    </row>
    <row r="40" spans="1:19" x14ac:dyDescent="0.3">
      <c r="B40" s="184"/>
      <c r="C40" s="184"/>
      <c r="D40" s="184"/>
    </row>
    <row r="41" spans="1:19" x14ac:dyDescent="0.3">
      <c r="B41" s="184"/>
      <c r="C41" s="184"/>
      <c r="D41" s="184"/>
    </row>
    <row r="42" spans="1:19" x14ac:dyDescent="0.3">
      <c r="B42" s="184"/>
      <c r="C42" s="184"/>
      <c r="D42" s="184"/>
    </row>
    <row r="43" spans="1:19" x14ac:dyDescent="0.3">
      <c r="B43" s="184"/>
    </row>
    <row r="44" spans="1:19" x14ac:dyDescent="0.3">
      <c r="B44" s="184"/>
    </row>
    <row r="45" spans="1:19" x14ac:dyDescent="0.3">
      <c r="B45" s="184"/>
    </row>
    <row r="49" spans="2:25" hidden="1" x14ac:dyDescent="0.3">
      <c r="B49" s="255" t="s">
        <v>32</v>
      </c>
      <c r="C49" s="185">
        <f>C51*C52 *C54</f>
        <v>0</v>
      </c>
      <c r="D49" s="185">
        <f>D51*D52 *D54</f>
        <v>0</v>
      </c>
      <c r="E49" s="185">
        <f>E51*E52 *E54</f>
        <v>0</v>
      </c>
      <c r="F49" s="185">
        <f>F51*F52 *F54</f>
        <v>0</v>
      </c>
      <c r="H49" s="185">
        <f t="shared" ref="H49:T49" si="19">H51*H52 *H54</f>
        <v>0</v>
      </c>
      <c r="I49" s="185">
        <f t="shared" si="19"/>
        <v>0.8</v>
      </c>
      <c r="J49" s="185">
        <f t="shared" si="19"/>
        <v>0.60000000000000009</v>
      </c>
      <c r="K49" s="185">
        <f t="shared" si="19"/>
        <v>0.16</v>
      </c>
      <c r="L49" s="185">
        <f t="shared" si="19"/>
        <v>0.2</v>
      </c>
      <c r="M49" s="185">
        <f t="shared" si="19"/>
        <v>0.12</v>
      </c>
      <c r="N49" s="185">
        <f t="shared" si="19"/>
        <v>0.18</v>
      </c>
      <c r="O49" s="185">
        <f t="shared" si="19"/>
        <v>0</v>
      </c>
      <c r="P49" s="185">
        <f t="shared" si="19"/>
        <v>0.1</v>
      </c>
      <c r="Q49" s="185">
        <f t="shared" si="19"/>
        <v>0.15000000000000002</v>
      </c>
      <c r="R49" s="185">
        <f t="shared" si="19"/>
        <v>0.2</v>
      </c>
      <c r="S49" s="185">
        <f t="shared" si="19"/>
        <v>0</v>
      </c>
      <c r="T49" s="185">
        <f t="shared" si="19"/>
        <v>0.3</v>
      </c>
      <c r="X49" s="184">
        <f>SUM(I49:T49)</f>
        <v>2.81</v>
      </c>
      <c r="Y49" s="184">
        <v>8</v>
      </c>
    </row>
    <row r="50" spans="2:25" hidden="1" x14ac:dyDescent="0.3">
      <c r="B50" s="185" t="s">
        <v>35</v>
      </c>
      <c r="C50" s="185" t="s">
        <v>4</v>
      </c>
      <c r="D50" s="185" t="s">
        <v>5</v>
      </c>
      <c r="E50" s="185" t="s">
        <v>6</v>
      </c>
      <c r="F50" s="185" t="s">
        <v>7</v>
      </c>
      <c r="H50" s="185" t="s">
        <v>30</v>
      </c>
      <c r="I50" s="185" t="s">
        <v>8</v>
      </c>
      <c r="J50" s="185" t="s">
        <v>8</v>
      </c>
      <c r="K50" s="185" t="s">
        <v>8</v>
      </c>
      <c r="L50" s="185" t="s">
        <v>8</v>
      </c>
      <c r="M50" s="255" t="s">
        <v>1</v>
      </c>
      <c r="N50" s="255" t="s">
        <v>1</v>
      </c>
      <c r="O50" s="255" t="s">
        <v>1</v>
      </c>
      <c r="P50" s="255" t="s">
        <v>1</v>
      </c>
      <c r="Q50" s="185" t="s">
        <v>2</v>
      </c>
      <c r="R50" s="185" t="s">
        <v>2</v>
      </c>
      <c r="S50" s="185" t="s">
        <v>2</v>
      </c>
      <c r="T50" s="185" t="s">
        <v>2</v>
      </c>
      <c r="U50" s="186"/>
      <c r="V50" s="186"/>
      <c r="W50" s="186"/>
      <c r="X50" s="186"/>
    </row>
    <row r="51" spans="2:25" hidden="1" x14ac:dyDescent="0.3">
      <c r="B51" s="185" t="s">
        <v>31</v>
      </c>
      <c r="C51" s="185">
        <v>0</v>
      </c>
      <c r="D51" s="185">
        <v>0</v>
      </c>
      <c r="E51" s="185">
        <v>0</v>
      </c>
      <c r="F51" s="185">
        <v>0</v>
      </c>
      <c r="H51" s="185">
        <v>0</v>
      </c>
      <c r="I51" s="185">
        <v>2</v>
      </c>
      <c r="J51" s="185">
        <v>3</v>
      </c>
      <c r="K51" s="185">
        <v>4</v>
      </c>
      <c r="L51" s="185">
        <v>5</v>
      </c>
      <c r="M51" s="185">
        <v>2</v>
      </c>
      <c r="N51" s="185">
        <v>3</v>
      </c>
      <c r="O51" s="185">
        <v>4</v>
      </c>
      <c r="P51" s="185">
        <v>5</v>
      </c>
      <c r="Q51" s="185">
        <v>3</v>
      </c>
      <c r="R51" s="185">
        <v>4</v>
      </c>
      <c r="S51" s="185">
        <v>5</v>
      </c>
      <c r="T51" s="185">
        <v>10</v>
      </c>
    </row>
    <row r="52" spans="2:25" hidden="1" x14ac:dyDescent="0.3">
      <c r="B52" s="255">
        <f>SUM(C52:W52)</f>
        <v>1.0000000000000002</v>
      </c>
      <c r="C52" s="255">
        <v>0.5</v>
      </c>
      <c r="D52" s="255">
        <v>0.12</v>
      </c>
      <c r="E52" s="255">
        <v>0.01</v>
      </c>
      <c r="F52" s="255">
        <v>0</v>
      </c>
      <c r="G52" s="255"/>
      <c r="H52" s="255">
        <v>0</v>
      </c>
      <c r="I52" s="255">
        <v>0.1</v>
      </c>
      <c r="J52" s="255">
        <v>0.05</v>
      </c>
      <c r="K52" s="255">
        <v>0.01</v>
      </c>
      <c r="L52" s="255">
        <v>0.01</v>
      </c>
      <c r="M52" s="255">
        <v>0.03</v>
      </c>
      <c r="N52" s="255">
        <v>0.03</v>
      </c>
      <c r="O52" s="255">
        <v>0</v>
      </c>
      <c r="P52" s="255">
        <v>0.01</v>
      </c>
      <c r="Q52" s="255">
        <v>0.05</v>
      </c>
      <c r="R52" s="255">
        <v>0.05</v>
      </c>
      <c r="S52" s="255">
        <v>0</v>
      </c>
      <c r="T52" s="255">
        <v>0.03</v>
      </c>
      <c r="U52" s="186"/>
      <c r="V52" s="186"/>
      <c r="W52" s="186"/>
      <c r="X52" s="186"/>
    </row>
    <row r="53" spans="2:25" hidden="1" x14ac:dyDescent="0.3">
      <c r="B53" s="185">
        <f>SUM(C53:W53)</f>
        <v>10000</v>
      </c>
      <c r="C53" s="185">
        <f>C52*10000</f>
        <v>5000</v>
      </c>
      <c r="D53" s="185">
        <f>D52*10000</f>
        <v>1200</v>
      </c>
      <c r="E53" s="185">
        <f>E52*10000</f>
        <v>100</v>
      </c>
      <c r="F53" s="185">
        <f>F52*10000</f>
        <v>0</v>
      </c>
      <c r="H53" s="185">
        <f t="shared" ref="H53:T53" si="20">H52*10000</f>
        <v>0</v>
      </c>
      <c r="I53" s="185">
        <f t="shared" si="20"/>
        <v>1000</v>
      </c>
      <c r="J53" s="185">
        <f t="shared" si="20"/>
        <v>500</v>
      </c>
      <c r="K53" s="185">
        <f t="shared" si="20"/>
        <v>100</v>
      </c>
      <c r="L53" s="185">
        <f t="shared" si="20"/>
        <v>100</v>
      </c>
      <c r="M53" s="185">
        <f t="shared" si="20"/>
        <v>300</v>
      </c>
      <c r="N53" s="185">
        <f t="shared" si="20"/>
        <v>300</v>
      </c>
      <c r="O53" s="185">
        <f t="shared" si="20"/>
        <v>0</v>
      </c>
      <c r="P53" s="185">
        <f t="shared" si="20"/>
        <v>100</v>
      </c>
      <c r="Q53" s="185">
        <f t="shared" si="20"/>
        <v>500</v>
      </c>
      <c r="R53" s="185">
        <f t="shared" si="20"/>
        <v>500</v>
      </c>
      <c r="S53" s="185">
        <f t="shared" si="20"/>
        <v>0</v>
      </c>
      <c r="T53" s="185">
        <f t="shared" si="20"/>
        <v>300</v>
      </c>
    </row>
    <row r="54" spans="2:25" hidden="1" x14ac:dyDescent="0.3">
      <c r="B54" s="185" t="s">
        <v>33</v>
      </c>
      <c r="C54" s="185">
        <v>0</v>
      </c>
      <c r="D54" s="185">
        <v>0</v>
      </c>
      <c r="E54" s="185">
        <v>0</v>
      </c>
      <c r="F54" s="185">
        <v>0</v>
      </c>
      <c r="H54" s="185">
        <v>0</v>
      </c>
      <c r="I54" s="258">
        <v>4</v>
      </c>
      <c r="J54" s="258">
        <v>4</v>
      </c>
      <c r="K54" s="258">
        <v>4</v>
      </c>
      <c r="L54" s="258">
        <v>4</v>
      </c>
      <c r="M54" s="258">
        <v>2</v>
      </c>
      <c r="N54" s="258">
        <v>2</v>
      </c>
      <c r="O54" s="258">
        <v>2</v>
      </c>
      <c r="P54" s="258">
        <v>2</v>
      </c>
      <c r="Q54" s="185">
        <v>1</v>
      </c>
      <c r="R54" s="185">
        <v>1</v>
      </c>
      <c r="S54" s="185">
        <v>1</v>
      </c>
      <c r="T54" s="185">
        <v>1</v>
      </c>
    </row>
    <row r="55" spans="2:25" hidden="1" x14ac:dyDescent="0.3"/>
    <row r="56" spans="2:25" hidden="1" x14ac:dyDescent="0.3">
      <c r="B56" s="255"/>
    </row>
    <row r="57" spans="2:25" hidden="1" x14ac:dyDescent="0.3">
      <c r="B57" s="255" t="s">
        <v>32</v>
      </c>
      <c r="C57" s="185">
        <f>C59*C60 *C62</f>
        <v>0</v>
      </c>
      <c r="D57" s="185">
        <f>D59*D60 *D62</f>
        <v>0</v>
      </c>
      <c r="E57" s="185">
        <f>E59*E60 *E62</f>
        <v>0</v>
      </c>
      <c r="F57" s="185">
        <f>F59*F60 *F62</f>
        <v>0</v>
      </c>
      <c r="H57" s="185">
        <f t="shared" ref="H57:S57" si="21">H59*H60 *H62</f>
        <v>0</v>
      </c>
      <c r="I57" s="185">
        <f t="shared" si="21"/>
        <v>0.4</v>
      </c>
      <c r="J57" s="185">
        <f t="shared" si="21"/>
        <v>0.30000000000000004</v>
      </c>
      <c r="K57" s="185">
        <f t="shared" si="21"/>
        <v>0.32</v>
      </c>
      <c r="L57" s="185">
        <f t="shared" si="21"/>
        <v>0.1</v>
      </c>
      <c r="M57" s="185">
        <f t="shared" si="21"/>
        <v>0.1</v>
      </c>
      <c r="N57" s="185">
        <f t="shared" si="21"/>
        <v>0.12</v>
      </c>
      <c r="O57" s="185">
        <f t="shared" si="21"/>
        <v>0.08</v>
      </c>
      <c r="P57" s="185">
        <f t="shared" si="21"/>
        <v>0.05</v>
      </c>
      <c r="Q57" s="185">
        <f t="shared" si="21"/>
        <v>0</v>
      </c>
      <c r="R57" s="185">
        <f t="shared" si="21"/>
        <v>0</v>
      </c>
      <c r="S57" s="185">
        <f t="shared" si="21"/>
        <v>0</v>
      </c>
      <c r="X57" s="184">
        <f>SUM(I57:T57)</f>
        <v>1.4700000000000004</v>
      </c>
      <c r="Y57" s="184">
        <v>4</v>
      </c>
    </row>
    <row r="58" spans="2:25" hidden="1" x14ac:dyDescent="0.3">
      <c r="B58" s="185" t="s">
        <v>35</v>
      </c>
      <c r="C58" s="185" t="s">
        <v>4</v>
      </c>
      <c r="D58" s="185" t="s">
        <v>5</v>
      </c>
      <c r="E58" s="185" t="s">
        <v>6</v>
      </c>
      <c r="F58" s="185" t="s">
        <v>7</v>
      </c>
      <c r="H58" s="185" t="s">
        <v>30</v>
      </c>
      <c r="I58" s="185" t="s">
        <v>1</v>
      </c>
      <c r="J58" s="185" t="s">
        <v>1</v>
      </c>
      <c r="K58" s="185" t="s">
        <v>1</v>
      </c>
      <c r="L58" s="185" t="s">
        <v>1</v>
      </c>
      <c r="M58" s="185" t="s">
        <v>2</v>
      </c>
      <c r="N58" s="185" t="s">
        <v>2</v>
      </c>
      <c r="O58" s="185" t="s">
        <v>2</v>
      </c>
      <c r="P58" s="185" t="s">
        <v>2</v>
      </c>
      <c r="Q58" s="185" t="s">
        <v>2</v>
      </c>
      <c r="R58" s="185" t="s">
        <v>2</v>
      </c>
      <c r="S58" s="185" t="s">
        <v>2</v>
      </c>
    </row>
    <row r="59" spans="2:25" hidden="1" x14ac:dyDescent="0.3">
      <c r="B59" s="185" t="s">
        <v>31</v>
      </c>
      <c r="C59" s="185">
        <v>0</v>
      </c>
      <c r="D59" s="185">
        <v>0</v>
      </c>
      <c r="E59" s="185">
        <v>0</v>
      </c>
      <c r="F59" s="185">
        <v>0</v>
      </c>
      <c r="H59" s="185">
        <v>0</v>
      </c>
      <c r="I59" s="185">
        <v>2</v>
      </c>
      <c r="J59" s="185">
        <v>3</v>
      </c>
      <c r="K59" s="185">
        <v>4</v>
      </c>
      <c r="L59" s="185">
        <v>5</v>
      </c>
      <c r="M59" s="185">
        <v>2</v>
      </c>
      <c r="N59" s="185">
        <v>3</v>
      </c>
      <c r="O59" s="185">
        <v>4</v>
      </c>
      <c r="P59" s="185">
        <v>5</v>
      </c>
      <c r="Q59" s="185">
        <v>6</v>
      </c>
      <c r="R59" s="185">
        <v>7</v>
      </c>
      <c r="S59" s="185">
        <v>8</v>
      </c>
    </row>
    <row r="60" spans="2:25" hidden="1" x14ac:dyDescent="0.3">
      <c r="B60" s="255">
        <f>SUM(C60:W60)</f>
        <v>0.97000000000000031</v>
      </c>
      <c r="C60" s="255">
        <v>0.15</v>
      </c>
      <c r="D60" s="255">
        <v>0.25</v>
      </c>
      <c r="E60" s="255">
        <v>0.2</v>
      </c>
      <c r="F60" s="255">
        <v>0.03</v>
      </c>
      <c r="G60" s="255"/>
      <c r="H60" s="255">
        <v>0.02</v>
      </c>
      <c r="I60" s="255">
        <v>0.1</v>
      </c>
      <c r="J60" s="255">
        <v>0.05</v>
      </c>
      <c r="K60" s="255">
        <v>0.04</v>
      </c>
      <c r="L60" s="255">
        <v>0.01</v>
      </c>
      <c r="M60" s="255">
        <v>0.05</v>
      </c>
      <c r="N60" s="255">
        <v>0.04</v>
      </c>
      <c r="O60" s="255">
        <v>0.02</v>
      </c>
      <c r="P60" s="255">
        <v>0.01</v>
      </c>
      <c r="Q60" s="255">
        <v>0</v>
      </c>
      <c r="R60" s="255">
        <v>0</v>
      </c>
      <c r="S60" s="255">
        <v>0</v>
      </c>
      <c r="T60" s="255"/>
      <c r="U60" s="186"/>
      <c r="V60" s="186"/>
      <c r="W60" s="186"/>
    </row>
    <row r="61" spans="2:25" hidden="1" x14ac:dyDescent="0.3">
      <c r="B61" s="185">
        <f>SUM(C61:W61)</f>
        <v>9700</v>
      </c>
      <c r="C61" s="185">
        <f>C60*10000</f>
        <v>1500</v>
      </c>
      <c r="D61" s="185">
        <f>D60*10000</f>
        <v>2500</v>
      </c>
      <c r="E61" s="185">
        <f>E60*10000</f>
        <v>2000</v>
      </c>
      <c r="F61" s="185">
        <f>F60*10000</f>
        <v>300</v>
      </c>
      <c r="H61" s="185">
        <f t="shared" ref="H61:S61" si="22">H60*10000</f>
        <v>200</v>
      </c>
      <c r="I61" s="185">
        <f t="shared" si="22"/>
        <v>1000</v>
      </c>
      <c r="J61" s="185">
        <f t="shared" si="22"/>
        <v>500</v>
      </c>
      <c r="K61" s="185">
        <f t="shared" si="22"/>
        <v>400</v>
      </c>
      <c r="L61" s="185">
        <f t="shared" si="22"/>
        <v>100</v>
      </c>
      <c r="M61" s="185">
        <f t="shared" si="22"/>
        <v>500</v>
      </c>
      <c r="N61" s="185">
        <f t="shared" si="22"/>
        <v>400</v>
      </c>
      <c r="O61" s="185">
        <f t="shared" si="22"/>
        <v>200</v>
      </c>
      <c r="P61" s="185">
        <f t="shared" si="22"/>
        <v>100</v>
      </c>
      <c r="Q61" s="185">
        <f t="shared" si="22"/>
        <v>0</v>
      </c>
      <c r="R61" s="185">
        <f t="shared" si="22"/>
        <v>0</v>
      </c>
      <c r="S61" s="185">
        <f t="shared" si="22"/>
        <v>0</v>
      </c>
    </row>
    <row r="62" spans="2:25" hidden="1" x14ac:dyDescent="0.3">
      <c r="B62" s="185" t="s">
        <v>33</v>
      </c>
      <c r="C62" s="185">
        <v>0</v>
      </c>
      <c r="D62" s="185">
        <v>0</v>
      </c>
      <c r="E62" s="185">
        <v>0</v>
      </c>
      <c r="F62" s="185">
        <v>0</v>
      </c>
      <c r="H62" s="185">
        <v>0</v>
      </c>
      <c r="I62" s="258">
        <v>2</v>
      </c>
      <c r="J62" s="258">
        <v>2</v>
      </c>
      <c r="K62" s="258">
        <v>2</v>
      </c>
      <c r="L62" s="258">
        <v>2</v>
      </c>
      <c r="M62" s="185">
        <v>1</v>
      </c>
      <c r="N62" s="185">
        <v>1</v>
      </c>
      <c r="O62" s="185">
        <v>1</v>
      </c>
      <c r="P62" s="185">
        <v>1</v>
      </c>
      <c r="Q62" s="185">
        <v>1</v>
      </c>
      <c r="R62" s="185">
        <v>1</v>
      </c>
      <c r="S62" s="185">
        <v>1</v>
      </c>
    </row>
    <row r="63" spans="2:25" hidden="1" x14ac:dyDescent="0.3">
      <c r="B63" s="255"/>
      <c r="C63" s="255"/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5"/>
      <c r="R63" s="255"/>
      <c r="S63" s="255"/>
    </row>
    <row r="64" spans="2:25" hidden="1" x14ac:dyDescent="0.3"/>
    <row r="65" spans="2:25" hidden="1" x14ac:dyDescent="0.3"/>
    <row r="66" spans="2:25" hidden="1" x14ac:dyDescent="0.3">
      <c r="B66" s="255"/>
    </row>
    <row r="67" spans="2:25" hidden="1" x14ac:dyDescent="0.3">
      <c r="B67" s="255" t="s">
        <v>32</v>
      </c>
      <c r="C67" s="185">
        <f t="shared" ref="C67:Q67" si="23">C69*C70 *C72</f>
        <v>0</v>
      </c>
      <c r="D67" s="185">
        <f t="shared" si="23"/>
        <v>0</v>
      </c>
      <c r="E67" s="185">
        <f t="shared" si="23"/>
        <v>0</v>
      </c>
      <c r="F67" s="185">
        <f t="shared" si="23"/>
        <v>0</v>
      </c>
      <c r="H67" s="185">
        <f t="shared" si="23"/>
        <v>0</v>
      </c>
      <c r="I67" s="185">
        <f t="shared" si="23"/>
        <v>0.4</v>
      </c>
      <c r="J67" s="185">
        <f t="shared" si="23"/>
        <v>0.21000000000000002</v>
      </c>
      <c r="K67" s="185">
        <f t="shared" si="23"/>
        <v>0.08</v>
      </c>
      <c r="L67" s="185">
        <f t="shared" si="23"/>
        <v>0.05</v>
      </c>
      <c r="M67" s="185">
        <f t="shared" si="23"/>
        <v>0.06</v>
      </c>
      <c r="N67" s="185">
        <f t="shared" si="23"/>
        <v>0</v>
      </c>
      <c r="O67" s="185">
        <f t="shared" si="23"/>
        <v>0</v>
      </c>
      <c r="P67" s="185">
        <f t="shared" si="23"/>
        <v>0</v>
      </c>
      <c r="Q67" s="185">
        <f t="shared" si="23"/>
        <v>0.1</v>
      </c>
      <c r="R67" s="185">
        <f>R70*R72*R69</f>
        <v>0.04</v>
      </c>
      <c r="S67" s="185">
        <f>S70*S72*S69</f>
        <v>0.08</v>
      </c>
      <c r="X67" s="184">
        <f>SUM(I67:T67)</f>
        <v>1.02</v>
      </c>
      <c r="Y67" s="184">
        <v>2</v>
      </c>
    </row>
    <row r="68" spans="2:25" hidden="1" x14ac:dyDescent="0.3">
      <c r="B68" s="185" t="s">
        <v>35</v>
      </c>
      <c r="C68" s="185" t="s">
        <v>4</v>
      </c>
      <c r="D68" s="185" t="s">
        <v>5</v>
      </c>
      <c r="E68" s="185" t="s">
        <v>6</v>
      </c>
      <c r="F68" s="185" t="s">
        <v>7</v>
      </c>
      <c r="H68" s="185" t="s">
        <v>30</v>
      </c>
      <c r="I68" s="185" t="s">
        <v>2</v>
      </c>
      <c r="J68" s="185" t="s">
        <v>2</v>
      </c>
      <c r="K68" s="185" t="s">
        <v>2</v>
      </c>
      <c r="L68" s="185" t="s">
        <v>2</v>
      </c>
      <c r="M68" s="185" t="s">
        <v>2</v>
      </c>
      <c r="N68" s="185" t="s">
        <v>2</v>
      </c>
      <c r="O68" s="185" t="s">
        <v>2</v>
      </c>
      <c r="P68" s="185" t="s">
        <v>2</v>
      </c>
      <c r="Q68" s="185" t="s">
        <v>2</v>
      </c>
      <c r="R68" s="185" t="s">
        <v>8</v>
      </c>
      <c r="S68" s="185" t="s">
        <v>8</v>
      </c>
    </row>
    <row r="69" spans="2:25" hidden="1" x14ac:dyDescent="0.3">
      <c r="B69" s="185" t="s">
        <v>31</v>
      </c>
      <c r="C69" s="185">
        <v>0</v>
      </c>
      <c r="D69" s="185">
        <v>0</v>
      </c>
      <c r="E69" s="185">
        <v>0</v>
      </c>
      <c r="F69" s="185">
        <v>0</v>
      </c>
      <c r="H69" s="185">
        <v>0</v>
      </c>
      <c r="I69" s="185">
        <v>2</v>
      </c>
      <c r="J69" s="185">
        <v>3</v>
      </c>
      <c r="K69" s="185">
        <v>4</v>
      </c>
      <c r="L69" s="185">
        <v>5</v>
      </c>
      <c r="M69" s="185">
        <v>6</v>
      </c>
      <c r="N69" s="185">
        <v>7</v>
      </c>
      <c r="O69" s="185">
        <v>8</v>
      </c>
      <c r="P69" s="185">
        <v>9</v>
      </c>
      <c r="Q69" s="185">
        <v>10</v>
      </c>
      <c r="R69" s="185">
        <v>1</v>
      </c>
      <c r="S69" s="185">
        <v>2</v>
      </c>
    </row>
    <row r="70" spans="2:25" hidden="1" x14ac:dyDescent="0.3">
      <c r="B70" s="255">
        <f>SUM(C70:W70)</f>
        <v>0.99000000000000021</v>
      </c>
      <c r="C70" s="255">
        <v>0.05</v>
      </c>
      <c r="D70" s="255">
        <v>0.12</v>
      </c>
      <c r="E70" s="255">
        <v>0.22</v>
      </c>
      <c r="F70" s="255">
        <v>0.16</v>
      </c>
      <c r="G70" s="255"/>
      <c r="H70" s="255">
        <v>0.1</v>
      </c>
      <c r="I70" s="255">
        <v>0.2</v>
      </c>
      <c r="J70" s="255">
        <v>7.0000000000000007E-2</v>
      </c>
      <c r="K70" s="255">
        <v>0.02</v>
      </c>
      <c r="L70" s="255">
        <v>0.01</v>
      </c>
      <c r="M70" s="255">
        <v>0.01</v>
      </c>
      <c r="N70" s="255">
        <v>0</v>
      </c>
      <c r="O70" s="255">
        <v>0</v>
      </c>
      <c r="P70" s="255">
        <v>0</v>
      </c>
      <c r="Q70" s="255">
        <v>0.01</v>
      </c>
      <c r="R70" s="255">
        <v>0.01</v>
      </c>
      <c r="S70" s="255">
        <v>0.01</v>
      </c>
    </row>
    <row r="71" spans="2:25" hidden="1" x14ac:dyDescent="0.3">
      <c r="B71" s="185">
        <f>SUM(C71:W71)</f>
        <v>9900</v>
      </c>
      <c r="C71" s="185">
        <f>C70*10000</f>
        <v>500</v>
      </c>
      <c r="D71" s="185">
        <f>D70*10000</f>
        <v>1200</v>
      </c>
      <c r="E71" s="185">
        <f>E70*10000</f>
        <v>2200</v>
      </c>
      <c r="F71" s="185">
        <f>F70*10000</f>
        <v>1600</v>
      </c>
      <c r="H71" s="185">
        <f t="shared" ref="H71:S71" si="24">H70*10000</f>
        <v>1000</v>
      </c>
      <c r="I71" s="185">
        <f t="shared" si="24"/>
        <v>2000</v>
      </c>
      <c r="J71" s="185">
        <f t="shared" si="24"/>
        <v>700.00000000000011</v>
      </c>
      <c r="K71" s="185">
        <f t="shared" si="24"/>
        <v>200</v>
      </c>
      <c r="L71" s="185">
        <f t="shared" si="24"/>
        <v>100</v>
      </c>
      <c r="M71" s="185">
        <f t="shared" si="24"/>
        <v>100</v>
      </c>
      <c r="N71" s="185">
        <f t="shared" si="24"/>
        <v>0</v>
      </c>
      <c r="O71" s="185">
        <f t="shared" si="24"/>
        <v>0</v>
      </c>
      <c r="P71" s="185">
        <f t="shared" si="24"/>
        <v>0</v>
      </c>
      <c r="Q71" s="185">
        <f t="shared" si="24"/>
        <v>100</v>
      </c>
      <c r="R71" s="185">
        <f t="shared" si="24"/>
        <v>100</v>
      </c>
      <c r="S71" s="185">
        <f t="shared" si="24"/>
        <v>100</v>
      </c>
    </row>
    <row r="72" spans="2:25" hidden="1" x14ac:dyDescent="0.3">
      <c r="B72" s="185" t="s">
        <v>33</v>
      </c>
      <c r="C72" s="185">
        <v>0</v>
      </c>
      <c r="D72" s="185">
        <v>0</v>
      </c>
      <c r="E72" s="185">
        <v>0</v>
      </c>
      <c r="F72" s="185">
        <v>0</v>
      </c>
      <c r="H72" s="185">
        <v>0</v>
      </c>
      <c r="I72" s="185">
        <v>1</v>
      </c>
      <c r="J72" s="185">
        <v>1</v>
      </c>
      <c r="K72" s="185">
        <v>1</v>
      </c>
      <c r="L72" s="185">
        <v>1</v>
      </c>
      <c r="M72" s="185">
        <v>1</v>
      </c>
      <c r="N72" s="185">
        <v>1</v>
      </c>
      <c r="O72" s="185">
        <v>1</v>
      </c>
      <c r="P72" s="185">
        <v>1</v>
      </c>
      <c r="Q72" s="185">
        <v>1</v>
      </c>
      <c r="R72" s="258">
        <v>4</v>
      </c>
      <c r="S72" s="258">
        <v>4</v>
      </c>
    </row>
    <row r="73" spans="2:25" hidden="1" x14ac:dyDescent="0.3">
      <c r="B73" s="255"/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  <c r="N73" s="255"/>
      <c r="O73" s="255"/>
      <c r="P73" s="255"/>
      <c r="Q73" s="255"/>
      <c r="R73" s="255"/>
      <c r="S73" s="255"/>
    </row>
    <row r="74" spans="2:25" hidden="1" x14ac:dyDescent="0.3"/>
    <row r="75" spans="2:25" hidden="1" x14ac:dyDescent="0.3"/>
    <row r="76" spans="2:25" hidden="1" x14ac:dyDescent="0.3">
      <c r="B76" s="255"/>
    </row>
    <row r="77" spans="2:25" hidden="1" x14ac:dyDescent="0.3">
      <c r="B77" s="255" t="s">
        <v>32</v>
      </c>
      <c r="C77" s="185">
        <f>C79*C80 *C82</f>
        <v>0</v>
      </c>
      <c r="D77" s="185">
        <f>D79*D80 *D82</f>
        <v>0</v>
      </c>
      <c r="E77" s="185">
        <f>E79*E80 *E82</f>
        <v>0</v>
      </c>
      <c r="F77" s="185">
        <f t="shared" ref="F77:S77" si="25">F79*F80 *F82</f>
        <v>0</v>
      </c>
      <c r="H77" s="185">
        <f t="shared" si="25"/>
        <v>0</v>
      </c>
      <c r="I77" s="185">
        <f t="shared" si="25"/>
        <v>0.04</v>
      </c>
      <c r="J77" s="185">
        <f t="shared" si="25"/>
        <v>0.06</v>
      </c>
      <c r="K77" s="185">
        <f t="shared" si="25"/>
        <v>0.08</v>
      </c>
      <c r="L77" s="185">
        <f t="shared" si="25"/>
        <v>0.05</v>
      </c>
      <c r="M77" s="185">
        <f t="shared" si="25"/>
        <v>0.1</v>
      </c>
      <c r="N77" s="185">
        <f t="shared" si="25"/>
        <v>0.01</v>
      </c>
      <c r="O77" s="185">
        <f t="shared" si="25"/>
        <v>0.02</v>
      </c>
      <c r="P77" s="185">
        <f t="shared" si="25"/>
        <v>0.02</v>
      </c>
      <c r="Q77" s="185">
        <f t="shared" si="25"/>
        <v>0.04</v>
      </c>
      <c r="R77" s="185">
        <f t="shared" si="25"/>
        <v>0.04</v>
      </c>
      <c r="S77" s="185">
        <f t="shared" si="25"/>
        <v>0.08</v>
      </c>
      <c r="X77" s="184">
        <f>SUM(I77:T77)</f>
        <v>0.53999999999999992</v>
      </c>
      <c r="Y77" s="184">
        <v>1</v>
      </c>
    </row>
    <row r="78" spans="2:25" hidden="1" x14ac:dyDescent="0.3">
      <c r="B78" s="185" t="s">
        <v>35</v>
      </c>
      <c r="C78" s="185" t="s">
        <v>4</v>
      </c>
      <c r="D78" s="185" t="s">
        <v>5</v>
      </c>
      <c r="E78" s="185" t="s">
        <v>6</v>
      </c>
      <c r="F78" s="185" t="s">
        <v>7</v>
      </c>
      <c r="H78" s="185" t="s">
        <v>30</v>
      </c>
      <c r="I78" s="185" t="s">
        <v>2</v>
      </c>
      <c r="J78" s="185" t="s">
        <v>2</v>
      </c>
      <c r="K78" s="185" t="s">
        <v>2</v>
      </c>
      <c r="L78" s="185" t="s">
        <v>2</v>
      </c>
      <c r="M78" s="185" t="s">
        <v>2</v>
      </c>
      <c r="N78" s="185" t="s">
        <v>1</v>
      </c>
      <c r="O78" s="185" t="s">
        <v>1</v>
      </c>
      <c r="P78" s="185" t="s">
        <v>8</v>
      </c>
      <c r="Q78" s="185" t="s">
        <v>8</v>
      </c>
      <c r="R78" s="185" t="s">
        <v>23</v>
      </c>
      <c r="S78" s="185" t="s">
        <v>23</v>
      </c>
    </row>
    <row r="79" spans="2:25" hidden="1" x14ac:dyDescent="0.3">
      <c r="B79" s="185" t="s">
        <v>31</v>
      </c>
      <c r="C79" s="185">
        <v>0</v>
      </c>
      <c r="D79" s="185">
        <v>0</v>
      </c>
      <c r="E79" s="185">
        <v>0</v>
      </c>
      <c r="F79" s="185">
        <v>0</v>
      </c>
      <c r="H79" s="185">
        <v>0</v>
      </c>
      <c r="I79" s="185">
        <v>2</v>
      </c>
      <c r="J79" s="185">
        <v>3</v>
      </c>
      <c r="K79" s="185">
        <v>4</v>
      </c>
      <c r="L79" s="185">
        <v>5</v>
      </c>
      <c r="M79" s="185">
        <v>10</v>
      </c>
      <c r="N79" s="185">
        <v>1</v>
      </c>
      <c r="O79" s="185">
        <v>2</v>
      </c>
      <c r="P79" s="185">
        <v>1</v>
      </c>
      <c r="Q79" s="185">
        <v>2</v>
      </c>
      <c r="R79" s="185">
        <v>1</v>
      </c>
      <c r="S79" s="185">
        <v>2</v>
      </c>
    </row>
    <row r="80" spans="2:25" hidden="1" x14ac:dyDescent="0.3">
      <c r="B80" s="255">
        <f>SUM(C80:W80)</f>
        <v>1</v>
      </c>
      <c r="C80" s="255">
        <v>0.01</v>
      </c>
      <c r="D80" s="255">
        <v>0.03</v>
      </c>
      <c r="E80" s="255">
        <v>0.4</v>
      </c>
      <c r="F80" s="255">
        <v>0.3</v>
      </c>
      <c r="G80" s="255"/>
      <c r="H80" s="255">
        <v>0.15</v>
      </c>
      <c r="I80" s="255">
        <v>0.02</v>
      </c>
      <c r="J80" s="255">
        <v>0.02</v>
      </c>
      <c r="K80" s="255">
        <v>0.02</v>
      </c>
      <c r="L80" s="255">
        <v>0.01</v>
      </c>
      <c r="M80" s="255">
        <v>0.01</v>
      </c>
      <c r="N80" s="255">
        <v>5.0000000000000001E-3</v>
      </c>
      <c r="O80" s="255">
        <v>5.0000000000000001E-3</v>
      </c>
      <c r="P80" s="255">
        <v>5.0000000000000001E-3</v>
      </c>
      <c r="Q80" s="255">
        <v>5.0000000000000001E-3</v>
      </c>
      <c r="R80" s="255">
        <v>5.0000000000000001E-3</v>
      </c>
      <c r="S80" s="255">
        <v>5.0000000000000001E-3</v>
      </c>
    </row>
    <row r="81" spans="2:19" hidden="1" x14ac:dyDescent="0.3">
      <c r="B81" s="185">
        <f>SUM(C81:W81)</f>
        <v>10000</v>
      </c>
      <c r="C81" s="185">
        <f>C80*10000</f>
        <v>100</v>
      </c>
      <c r="D81" s="185">
        <f t="shared" ref="D81:S81" si="26">D80*10000</f>
        <v>300</v>
      </c>
      <c r="E81" s="185">
        <f t="shared" si="26"/>
        <v>4000</v>
      </c>
      <c r="F81" s="185">
        <f t="shared" si="26"/>
        <v>3000</v>
      </c>
      <c r="H81" s="185">
        <f t="shared" si="26"/>
        <v>1500</v>
      </c>
      <c r="I81" s="185">
        <f t="shared" si="26"/>
        <v>200</v>
      </c>
      <c r="J81" s="185">
        <f t="shared" si="26"/>
        <v>200</v>
      </c>
      <c r="K81" s="185">
        <f t="shared" si="26"/>
        <v>200</v>
      </c>
      <c r="L81" s="185">
        <f t="shared" si="26"/>
        <v>100</v>
      </c>
      <c r="M81" s="185">
        <f t="shared" si="26"/>
        <v>100</v>
      </c>
      <c r="N81" s="185">
        <f t="shared" si="26"/>
        <v>50</v>
      </c>
      <c r="O81" s="185">
        <f t="shared" si="26"/>
        <v>50</v>
      </c>
      <c r="P81" s="185">
        <f t="shared" si="26"/>
        <v>50</v>
      </c>
      <c r="Q81" s="185">
        <f t="shared" si="26"/>
        <v>50</v>
      </c>
      <c r="R81" s="185">
        <f t="shared" si="26"/>
        <v>50</v>
      </c>
      <c r="S81" s="185">
        <f t="shared" si="26"/>
        <v>50</v>
      </c>
    </row>
    <row r="82" spans="2:19" hidden="1" x14ac:dyDescent="0.3">
      <c r="B82" s="185" t="s">
        <v>33</v>
      </c>
      <c r="C82" s="185">
        <v>0</v>
      </c>
      <c r="D82" s="185">
        <v>0</v>
      </c>
      <c r="E82" s="185">
        <v>0</v>
      </c>
      <c r="F82" s="185">
        <v>0</v>
      </c>
      <c r="H82" s="185">
        <v>0</v>
      </c>
      <c r="I82" s="258">
        <v>1</v>
      </c>
      <c r="J82" s="258">
        <v>1</v>
      </c>
      <c r="K82" s="258">
        <v>1</v>
      </c>
      <c r="L82" s="258">
        <v>1</v>
      </c>
      <c r="M82" s="258">
        <v>1</v>
      </c>
      <c r="N82" s="258">
        <v>2</v>
      </c>
      <c r="O82" s="258">
        <v>2</v>
      </c>
      <c r="P82" s="258">
        <v>4</v>
      </c>
      <c r="Q82" s="258">
        <v>4</v>
      </c>
      <c r="R82" s="258">
        <v>8</v>
      </c>
      <c r="S82" s="258">
        <v>8</v>
      </c>
    </row>
    <row r="83" spans="2:19" x14ac:dyDescent="0.3"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5"/>
      <c r="S83" s="255"/>
    </row>
    <row r="84" spans="2:19" x14ac:dyDescent="0.3">
      <c r="B84" s="18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3"/>
  <sheetViews>
    <sheetView tabSelected="1" zoomScaleNormal="100" workbookViewId="0">
      <selection activeCell="J12" sqref="J12"/>
    </sheetView>
  </sheetViews>
  <sheetFormatPr defaultRowHeight="12" x14ac:dyDescent="0.3"/>
  <cols>
    <col min="1" max="1" width="1.625" style="184" customWidth="1"/>
    <col min="2" max="2" width="27.25" style="184" bestFit="1" customWidth="1"/>
    <col min="3" max="3" width="8" style="185" bestFit="1" customWidth="1"/>
    <col min="4" max="4" width="10.5" style="185" bestFit="1" customWidth="1"/>
    <col min="5" max="5" width="10.5" style="185" customWidth="1"/>
    <col min="6" max="6" width="10.5" style="185" bestFit="1" customWidth="1"/>
    <col min="7" max="7" width="7.875" style="185" bestFit="1" customWidth="1"/>
    <col min="8" max="9" width="6" style="185" bestFit="1" customWidth="1"/>
    <col min="10" max="10" width="12.875" style="185" bestFit="1" customWidth="1"/>
    <col min="11" max="11" width="7.5" style="185" bestFit="1" customWidth="1"/>
    <col min="12" max="14" width="6" style="185" bestFit="1" customWidth="1"/>
    <col min="15" max="18" width="5.375" style="184" bestFit="1" customWidth="1"/>
    <col min="19" max="19" width="9" style="184"/>
    <col min="20" max="20" width="21.625" style="184" bestFit="1" customWidth="1"/>
    <col min="21" max="21" width="17.875" style="184" bestFit="1" customWidth="1"/>
    <col min="22" max="22" width="11.125" style="184" bestFit="1" customWidth="1"/>
    <col min="23" max="16384" width="9" style="184"/>
  </cols>
  <sheetData>
    <row r="1" spans="2:23" ht="12.75" thickBot="1" x14ac:dyDescent="0.35"/>
    <row r="2" spans="2:23" ht="12.75" thickBot="1" x14ac:dyDescent="0.35">
      <c r="B2" s="213" t="s">
        <v>229</v>
      </c>
      <c r="C2" s="193" t="s">
        <v>236</v>
      </c>
      <c r="D2" s="194" t="s">
        <v>244</v>
      </c>
      <c r="E2" s="195" t="s">
        <v>245</v>
      </c>
      <c r="F2" s="195" t="s">
        <v>247</v>
      </c>
      <c r="G2" s="196" t="s">
        <v>239</v>
      </c>
      <c r="H2" s="197" t="s">
        <v>240</v>
      </c>
      <c r="I2" s="197" t="s">
        <v>241</v>
      </c>
      <c r="J2" s="197" t="s">
        <v>487</v>
      </c>
      <c r="K2" s="197" t="s">
        <v>238</v>
      </c>
      <c r="L2" s="197" t="s">
        <v>237</v>
      </c>
      <c r="M2" s="197" t="s">
        <v>144</v>
      </c>
      <c r="N2" s="198" t="s">
        <v>145</v>
      </c>
      <c r="O2" s="193" t="s">
        <v>231</v>
      </c>
      <c r="P2" s="194" t="s">
        <v>232</v>
      </c>
      <c r="Q2" s="194" t="s">
        <v>233</v>
      </c>
      <c r="R2" s="195" t="s">
        <v>234</v>
      </c>
      <c r="S2" s="204" t="s">
        <v>235</v>
      </c>
      <c r="T2" s="210" t="s">
        <v>243</v>
      </c>
      <c r="U2" s="211" t="s">
        <v>245</v>
      </c>
      <c r="V2" s="212" t="s">
        <v>246</v>
      </c>
    </row>
    <row r="3" spans="2:23" x14ac:dyDescent="0.3">
      <c r="B3" s="199" t="s">
        <v>148</v>
      </c>
      <c r="C3" s="218">
        <v>0</v>
      </c>
      <c r="D3" s="219">
        <v>0</v>
      </c>
      <c r="E3" s="220">
        <v>0</v>
      </c>
      <c r="F3" s="221">
        <v>0</v>
      </c>
      <c r="G3" s="222">
        <v>0</v>
      </c>
      <c r="H3" s="219">
        <v>0</v>
      </c>
      <c r="I3" s="219">
        <v>0</v>
      </c>
      <c r="J3" s="219">
        <v>0</v>
      </c>
      <c r="K3" s="219">
        <v>0</v>
      </c>
      <c r="L3" s="219">
        <v>0</v>
      </c>
      <c r="M3" s="219">
        <v>0.3</v>
      </c>
      <c r="N3" s="223">
        <v>0.4</v>
      </c>
      <c r="O3" s="224">
        <v>0.09</v>
      </c>
      <c r="P3" s="225">
        <v>0.09</v>
      </c>
      <c r="Q3" s="225">
        <v>0.04</v>
      </c>
      <c r="R3" s="226">
        <v>0.02</v>
      </c>
      <c r="S3" s="223">
        <f>1-SUM(C3:R3)</f>
        <v>6.0000000000000053E-2</v>
      </c>
      <c r="T3" s="259"/>
      <c r="U3" s="260"/>
      <c r="V3" s="261"/>
    </row>
    <row r="4" spans="2:23" x14ac:dyDescent="0.3">
      <c r="B4" s="200" t="s">
        <v>149</v>
      </c>
      <c r="C4" s="227">
        <v>0</v>
      </c>
      <c r="D4" s="228">
        <v>0</v>
      </c>
      <c r="E4" s="229">
        <v>0</v>
      </c>
      <c r="F4" s="230">
        <v>0</v>
      </c>
      <c r="G4" s="231">
        <v>0</v>
      </c>
      <c r="H4" s="228">
        <v>0</v>
      </c>
      <c r="I4" s="228">
        <v>0</v>
      </c>
      <c r="J4" s="228">
        <v>0</v>
      </c>
      <c r="K4" s="228">
        <v>0</v>
      </c>
      <c r="L4" s="228">
        <v>0</v>
      </c>
      <c r="M4" s="228">
        <v>0.3</v>
      </c>
      <c r="N4" s="232">
        <v>0.4</v>
      </c>
      <c r="O4" s="233">
        <v>0.09</v>
      </c>
      <c r="P4" s="234">
        <v>0.09</v>
      </c>
      <c r="Q4" s="234">
        <v>0.04</v>
      </c>
      <c r="R4" s="235">
        <v>0.02</v>
      </c>
      <c r="S4" s="232">
        <f>1-SUM(C4:R4)</f>
        <v>6.0000000000000053E-2</v>
      </c>
      <c r="T4" s="262"/>
      <c r="U4" s="263"/>
      <c r="V4" s="264"/>
    </row>
    <row r="5" spans="2:23" x14ac:dyDescent="0.3">
      <c r="B5" s="200" t="s">
        <v>150</v>
      </c>
      <c r="C5" s="227">
        <v>0</v>
      </c>
      <c r="D5" s="228">
        <v>0</v>
      </c>
      <c r="E5" s="229">
        <v>0</v>
      </c>
      <c r="F5" s="230">
        <v>0</v>
      </c>
      <c r="G5" s="231">
        <v>0</v>
      </c>
      <c r="H5" s="228">
        <v>0</v>
      </c>
      <c r="I5" s="228">
        <v>0</v>
      </c>
      <c r="J5" s="228">
        <v>0</v>
      </c>
      <c r="K5" s="228">
        <v>0</v>
      </c>
      <c r="L5" s="228">
        <v>0</v>
      </c>
      <c r="M5" s="228">
        <v>0.3</v>
      </c>
      <c r="N5" s="232">
        <v>0.4</v>
      </c>
      <c r="O5" s="233">
        <v>0.09</v>
      </c>
      <c r="P5" s="234">
        <v>0.09</v>
      </c>
      <c r="Q5" s="234">
        <v>0.04</v>
      </c>
      <c r="R5" s="235">
        <v>0.02</v>
      </c>
      <c r="S5" s="232">
        <f>1-SUM(C5:R5)</f>
        <v>6.0000000000000053E-2</v>
      </c>
      <c r="T5" s="262"/>
      <c r="U5" s="263"/>
      <c r="V5" s="264"/>
    </row>
    <row r="6" spans="2:23" x14ac:dyDescent="0.3">
      <c r="B6" s="201" t="s">
        <v>489</v>
      </c>
      <c r="C6" s="233">
        <v>0</v>
      </c>
      <c r="D6" s="234">
        <v>0</v>
      </c>
      <c r="E6" s="236">
        <v>0</v>
      </c>
      <c r="F6" s="235">
        <v>0</v>
      </c>
      <c r="G6" s="237">
        <v>0</v>
      </c>
      <c r="H6" s="234">
        <v>0</v>
      </c>
      <c r="I6" s="234">
        <v>0</v>
      </c>
      <c r="J6" s="234">
        <v>0</v>
      </c>
      <c r="K6" s="234">
        <v>0</v>
      </c>
      <c r="L6" s="228">
        <v>0.3</v>
      </c>
      <c r="M6" s="234">
        <v>0.1</v>
      </c>
      <c r="N6" s="232">
        <v>0.3</v>
      </c>
      <c r="O6" s="233">
        <v>0.09</v>
      </c>
      <c r="P6" s="234">
        <v>0.09</v>
      </c>
      <c r="Q6" s="234">
        <v>0.04</v>
      </c>
      <c r="R6" s="235">
        <v>0.02</v>
      </c>
      <c r="S6" s="238">
        <f>1-SUM(C6:R6)</f>
        <v>6.0000000000000053E-2</v>
      </c>
      <c r="T6" s="262"/>
      <c r="U6" s="263"/>
      <c r="V6" s="264"/>
    </row>
    <row r="7" spans="2:23" ht="12.75" thickBot="1" x14ac:dyDescent="0.35">
      <c r="B7" s="200" t="s">
        <v>151</v>
      </c>
      <c r="C7" s="227">
        <v>0</v>
      </c>
      <c r="D7" s="228">
        <v>0</v>
      </c>
      <c r="E7" s="229">
        <v>0</v>
      </c>
      <c r="F7" s="230">
        <v>0</v>
      </c>
      <c r="G7" s="231">
        <v>0</v>
      </c>
      <c r="H7" s="228">
        <v>0</v>
      </c>
      <c r="I7" s="228">
        <v>0</v>
      </c>
      <c r="J7" s="228">
        <v>0</v>
      </c>
      <c r="K7" s="228">
        <v>0.3</v>
      </c>
      <c r="L7" s="228">
        <v>0.1</v>
      </c>
      <c r="M7" s="228">
        <v>0.1</v>
      </c>
      <c r="N7" s="232">
        <v>0.2</v>
      </c>
      <c r="O7" s="233">
        <v>0.09</v>
      </c>
      <c r="P7" s="234">
        <v>0.09</v>
      </c>
      <c r="Q7" s="234">
        <v>0.04</v>
      </c>
      <c r="R7" s="235">
        <v>0.02</v>
      </c>
      <c r="S7" s="232">
        <f>1-SUM(C7:R7)</f>
        <v>6.0000000000000053E-2</v>
      </c>
      <c r="T7" s="262"/>
      <c r="U7" s="263"/>
      <c r="V7" s="264"/>
    </row>
    <row r="8" spans="2:23" ht="12.75" thickBot="1" x14ac:dyDescent="0.35">
      <c r="B8" s="297" t="s">
        <v>152</v>
      </c>
      <c r="C8" s="227">
        <v>0</v>
      </c>
      <c r="D8" s="228">
        <v>0</v>
      </c>
      <c r="E8" s="229">
        <v>0</v>
      </c>
      <c r="F8" s="230">
        <v>0</v>
      </c>
      <c r="G8" s="231">
        <v>0</v>
      </c>
      <c r="H8" s="228">
        <v>0</v>
      </c>
      <c r="I8" s="228">
        <v>0</v>
      </c>
      <c r="J8" s="228">
        <v>0.3</v>
      </c>
      <c r="K8" s="228">
        <v>0.1</v>
      </c>
      <c r="L8" s="229">
        <v>0.1</v>
      </c>
      <c r="M8" s="294">
        <v>0.1</v>
      </c>
      <c r="N8" s="295">
        <v>0.1</v>
      </c>
      <c r="O8" s="233">
        <v>0.09</v>
      </c>
      <c r="P8" s="234">
        <v>0.09</v>
      </c>
      <c r="Q8" s="234">
        <v>0.09</v>
      </c>
      <c r="R8" s="235">
        <v>0.02</v>
      </c>
      <c r="S8" s="232">
        <f>1-SUM(C8:R8)</f>
        <v>1.000000000000012E-2</v>
      </c>
      <c r="T8" s="262"/>
      <c r="U8" s="263"/>
      <c r="V8" s="264"/>
    </row>
    <row r="9" spans="2:23" ht="12.75" thickBot="1" x14ac:dyDescent="0.35">
      <c r="B9" s="297" t="s">
        <v>153</v>
      </c>
      <c r="C9" s="227">
        <v>0</v>
      </c>
      <c r="D9" s="228">
        <v>0</v>
      </c>
      <c r="E9" s="229">
        <v>0</v>
      </c>
      <c r="F9" s="230">
        <v>0</v>
      </c>
      <c r="G9" s="231">
        <v>0</v>
      </c>
      <c r="H9" s="228">
        <v>0</v>
      </c>
      <c r="I9" s="228">
        <v>0</v>
      </c>
      <c r="J9" s="228">
        <v>0.3</v>
      </c>
      <c r="K9" s="228">
        <v>0.1</v>
      </c>
      <c r="L9" s="229">
        <v>0.1</v>
      </c>
      <c r="M9" s="294">
        <v>0.1</v>
      </c>
      <c r="N9" s="295">
        <v>0.1</v>
      </c>
      <c r="O9" s="233">
        <v>0.09</v>
      </c>
      <c r="P9" s="234">
        <v>0.09</v>
      </c>
      <c r="Q9" s="234">
        <v>0.09</v>
      </c>
      <c r="R9" s="235">
        <v>0.02</v>
      </c>
      <c r="S9" s="232">
        <f>1-SUM(C9:R9)</f>
        <v>1.000000000000012E-2</v>
      </c>
      <c r="T9" s="262"/>
      <c r="U9" s="263"/>
      <c r="V9" s="264"/>
    </row>
    <row r="10" spans="2:23" ht="12.75" thickBot="1" x14ac:dyDescent="0.35">
      <c r="B10" s="200" t="s">
        <v>241</v>
      </c>
      <c r="C10" s="227">
        <v>0</v>
      </c>
      <c r="D10" s="228">
        <v>0</v>
      </c>
      <c r="E10" s="229">
        <v>0</v>
      </c>
      <c r="F10" s="230">
        <v>0</v>
      </c>
      <c r="G10" s="231">
        <v>0</v>
      </c>
      <c r="H10" s="228">
        <v>0</v>
      </c>
      <c r="I10" s="228">
        <v>0.3</v>
      </c>
      <c r="J10" s="228">
        <v>0</v>
      </c>
      <c r="K10" s="228">
        <v>0</v>
      </c>
      <c r="L10" s="228">
        <v>0</v>
      </c>
      <c r="M10" s="290">
        <v>0.2</v>
      </c>
      <c r="N10" s="291">
        <v>0.2</v>
      </c>
      <c r="O10" s="233">
        <v>0.09</v>
      </c>
      <c r="P10" s="234">
        <v>0.09</v>
      </c>
      <c r="Q10" s="234">
        <v>0.04</v>
      </c>
      <c r="R10" s="235">
        <v>0.02</v>
      </c>
      <c r="S10" s="232">
        <f>1-SUM(C10:R10)</f>
        <v>6.0000000000000053E-2</v>
      </c>
      <c r="T10" s="262"/>
      <c r="U10" s="263"/>
      <c r="V10" s="264"/>
    </row>
    <row r="11" spans="2:23" ht="12.75" thickBot="1" x14ac:dyDescent="0.35">
      <c r="B11" s="297" t="s">
        <v>240</v>
      </c>
      <c r="C11" s="227">
        <v>0</v>
      </c>
      <c r="D11" s="228">
        <v>0</v>
      </c>
      <c r="E11" s="229">
        <v>0</v>
      </c>
      <c r="F11" s="230">
        <v>0</v>
      </c>
      <c r="G11" s="231">
        <v>0</v>
      </c>
      <c r="H11" s="248">
        <v>0.3</v>
      </c>
      <c r="I11" s="248">
        <v>0.1</v>
      </c>
      <c r="J11" s="228">
        <v>0</v>
      </c>
      <c r="K11" s="228">
        <v>0.08</v>
      </c>
      <c r="L11" s="229">
        <v>0.08</v>
      </c>
      <c r="M11" s="294">
        <v>7.0000000000000007E-2</v>
      </c>
      <c r="N11" s="295">
        <v>7.0000000000000007E-2</v>
      </c>
      <c r="O11" s="233">
        <v>0.09</v>
      </c>
      <c r="P11" s="234">
        <v>0.09</v>
      </c>
      <c r="Q11" s="234">
        <v>0.09</v>
      </c>
      <c r="R11" s="235">
        <v>0.02</v>
      </c>
      <c r="S11" s="232">
        <f>1-SUM(C11:R11)</f>
        <v>9.9999999999998979E-3</v>
      </c>
      <c r="T11" s="262"/>
      <c r="U11" s="263"/>
      <c r="V11" s="264"/>
    </row>
    <row r="12" spans="2:23" ht="12.75" thickBot="1" x14ac:dyDescent="0.35">
      <c r="B12" s="298" t="s">
        <v>242</v>
      </c>
      <c r="C12" s="239">
        <v>0</v>
      </c>
      <c r="D12" s="240">
        <v>0</v>
      </c>
      <c r="E12" s="241">
        <v>0</v>
      </c>
      <c r="F12" s="242">
        <v>0</v>
      </c>
      <c r="G12" s="244">
        <v>0.3</v>
      </c>
      <c r="H12" s="294">
        <v>0.1</v>
      </c>
      <c r="I12" s="296">
        <v>0.1</v>
      </c>
      <c r="J12" s="240">
        <v>0</v>
      </c>
      <c r="K12" s="240">
        <v>7.0000000000000007E-2</v>
      </c>
      <c r="L12" s="241">
        <v>0.05</v>
      </c>
      <c r="M12" s="294">
        <v>0.04</v>
      </c>
      <c r="N12" s="295">
        <v>0.04</v>
      </c>
      <c r="O12" s="289">
        <v>0.09</v>
      </c>
      <c r="P12" s="245">
        <v>0.09</v>
      </c>
      <c r="Q12" s="245">
        <v>0.09</v>
      </c>
      <c r="R12" s="246">
        <v>0.02</v>
      </c>
      <c r="S12" s="244">
        <f>1-SUM(C12:R12)</f>
        <v>9.9999999999998979E-3</v>
      </c>
      <c r="T12" s="265"/>
      <c r="U12" s="266"/>
      <c r="V12" s="267"/>
    </row>
    <row r="13" spans="2:23" x14ac:dyDescent="0.3">
      <c r="B13" s="310" t="s">
        <v>154</v>
      </c>
      <c r="C13" s="311">
        <v>0.5</v>
      </c>
      <c r="D13" s="312">
        <v>0.4</v>
      </c>
      <c r="E13" s="313">
        <v>0.1</v>
      </c>
      <c r="F13" s="314">
        <v>0</v>
      </c>
      <c r="G13" s="315">
        <v>0</v>
      </c>
      <c r="H13" s="316">
        <v>0</v>
      </c>
      <c r="I13" s="316">
        <v>0</v>
      </c>
      <c r="J13" s="312">
        <v>0</v>
      </c>
      <c r="K13" s="312">
        <v>0</v>
      </c>
      <c r="L13" s="313">
        <v>0</v>
      </c>
      <c r="M13" s="316">
        <v>0</v>
      </c>
      <c r="N13" s="317">
        <v>0</v>
      </c>
      <c r="O13" s="311">
        <v>0</v>
      </c>
      <c r="P13" s="312">
        <v>0</v>
      </c>
      <c r="Q13" s="312">
        <v>0</v>
      </c>
      <c r="R13" s="314">
        <v>0</v>
      </c>
      <c r="S13" s="318">
        <f>1-SUM(C13:R13)</f>
        <v>0</v>
      </c>
      <c r="T13" s="319" t="s">
        <v>262</v>
      </c>
      <c r="U13" s="320" t="s">
        <v>248</v>
      </c>
      <c r="V13" s="268"/>
      <c r="W13" s="184" t="s">
        <v>488</v>
      </c>
    </row>
    <row r="14" spans="2:23" x14ac:dyDescent="0.3">
      <c r="B14" s="321" t="s">
        <v>155</v>
      </c>
      <c r="C14" s="322">
        <v>0.5</v>
      </c>
      <c r="D14" s="323">
        <v>0.4</v>
      </c>
      <c r="E14" s="324">
        <v>0.1</v>
      </c>
      <c r="F14" s="325">
        <v>0</v>
      </c>
      <c r="G14" s="326">
        <v>0</v>
      </c>
      <c r="H14" s="323">
        <v>0</v>
      </c>
      <c r="I14" s="323">
        <v>0</v>
      </c>
      <c r="J14" s="323">
        <v>0</v>
      </c>
      <c r="K14" s="323">
        <v>0</v>
      </c>
      <c r="L14" s="324">
        <v>0</v>
      </c>
      <c r="M14" s="323">
        <v>0</v>
      </c>
      <c r="N14" s="324">
        <v>0</v>
      </c>
      <c r="O14" s="322">
        <v>0</v>
      </c>
      <c r="P14" s="323">
        <v>0</v>
      </c>
      <c r="Q14" s="323">
        <v>0</v>
      </c>
      <c r="R14" s="325">
        <v>0</v>
      </c>
      <c r="S14" s="327">
        <f>1-SUM(C14:R14)</f>
        <v>0</v>
      </c>
      <c r="T14" s="262" t="s">
        <v>263</v>
      </c>
      <c r="U14" s="263" t="s">
        <v>259</v>
      </c>
      <c r="V14" s="264"/>
    </row>
    <row r="15" spans="2:23" x14ac:dyDescent="0.3">
      <c r="B15" s="321" t="s">
        <v>156</v>
      </c>
      <c r="C15" s="322">
        <v>0.5</v>
      </c>
      <c r="D15" s="323">
        <v>0.4</v>
      </c>
      <c r="E15" s="324">
        <v>0.1</v>
      </c>
      <c r="F15" s="325">
        <v>0</v>
      </c>
      <c r="G15" s="326">
        <v>0</v>
      </c>
      <c r="H15" s="323">
        <v>0</v>
      </c>
      <c r="I15" s="323">
        <v>0</v>
      </c>
      <c r="J15" s="323">
        <v>0</v>
      </c>
      <c r="K15" s="323">
        <v>0</v>
      </c>
      <c r="L15" s="324">
        <v>0</v>
      </c>
      <c r="M15" s="323">
        <v>0</v>
      </c>
      <c r="N15" s="324">
        <v>0</v>
      </c>
      <c r="O15" s="322">
        <v>0</v>
      </c>
      <c r="P15" s="323">
        <v>0</v>
      </c>
      <c r="Q15" s="323">
        <v>0</v>
      </c>
      <c r="R15" s="325">
        <v>0</v>
      </c>
      <c r="S15" s="327">
        <f>1-SUM(C15:R15)</f>
        <v>0</v>
      </c>
      <c r="T15" s="262" t="s">
        <v>264</v>
      </c>
      <c r="U15" s="263" t="s">
        <v>249</v>
      </c>
      <c r="V15" s="264"/>
    </row>
    <row r="16" spans="2:23" x14ac:dyDescent="0.3">
      <c r="B16" s="321" t="s">
        <v>157</v>
      </c>
      <c r="C16" s="322">
        <v>0.5</v>
      </c>
      <c r="D16" s="323">
        <v>0.4</v>
      </c>
      <c r="E16" s="324">
        <v>0.1</v>
      </c>
      <c r="F16" s="325">
        <v>0</v>
      </c>
      <c r="G16" s="326">
        <v>0</v>
      </c>
      <c r="H16" s="323">
        <v>0</v>
      </c>
      <c r="I16" s="323">
        <v>0</v>
      </c>
      <c r="J16" s="323">
        <v>0</v>
      </c>
      <c r="K16" s="323">
        <v>0</v>
      </c>
      <c r="L16" s="324">
        <v>0</v>
      </c>
      <c r="M16" s="323">
        <v>0</v>
      </c>
      <c r="N16" s="324">
        <v>0</v>
      </c>
      <c r="O16" s="322">
        <v>0</v>
      </c>
      <c r="P16" s="323">
        <v>0</v>
      </c>
      <c r="Q16" s="323">
        <v>0</v>
      </c>
      <c r="R16" s="325">
        <v>0</v>
      </c>
      <c r="S16" s="327">
        <f>1-SUM(C16:R16)</f>
        <v>0</v>
      </c>
      <c r="T16" s="262" t="s">
        <v>265</v>
      </c>
      <c r="U16" s="263" t="s">
        <v>250</v>
      </c>
      <c r="V16" s="264"/>
    </row>
    <row r="17" spans="2:22" x14ac:dyDescent="0.3">
      <c r="B17" s="321" t="s">
        <v>158</v>
      </c>
      <c r="C17" s="322">
        <v>0.5</v>
      </c>
      <c r="D17" s="323">
        <v>0.4</v>
      </c>
      <c r="E17" s="324">
        <v>0.1</v>
      </c>
      <c r="F17" s="325">
        <v>0</v>
      </c>
      <c r="G17" s="326">
        <v>0</v>
      </c>
      <c r="H17" s="323">
        <v>0</v>
      </c>
      <c r="I17" s="323">
        <v>0</v>
      </c>
      <c r="J17" s="323">
        <v>0</v>
      </c>
      <c r="K17" s="323">
        <v>0</v>
      </c>
      <c r="L17" s="324">
        <v>0</v>
      </c>
      <c r="M17" s="323">
        <v>0</v>
      </c>
      <c r="N17" s="324">
        <v>0</v>
      </c>
      <c r="O17" s="322">
        <v>0</v>
      </c>
      <c r="P17" s="323">
        <v>0</v>
      </c>
      <c r="Q17" s="323">
        <v>0</v>
      </c>
      <c r="R17" s="325">
        <v>0</v>
      </c>
      <c r="S17" s="327">
        <f>1-SUM(C17:R17)</f>
        <v>0</v>
      </c>
      <c r="T17" s="262" t="s">
        <v>266</v>
      </c>
      <c r="U17" s="263" t="s">
        <v>251</v>
      </c>
      <c r="V17" s="264"/>
    </row>
    <row r="18" spans="2:22" x14ac:dyDescent="0.3">
      <c r="B18" s="321" t="s">
        <v>159</v>
      </c>
      <c r="C18" s="322">
        <v>0.5</v>
      </c>
      <c r="D18" s="323">
        <v>0.4</v>
      </c>
      <c r="E18" s="324">
        <v>0.1</v>
      </c>
      <c r="F18" s="325">
        <v>0</v>
      </c>
      <c r="G18" s="326">
        <v>0</v>
      </c>
      <c r="H18" s="323">
        <v>0</v>
      </c>
      <c r="I18" s="323">
        <v>0</v>
      </c>
      <c r="J18" s="323">
        <v>0</v>
      </c>
      <c r="K18" s="323">
        <v>0</v>
      </c>
      <c r="L18" s="324">
        <v>0</v>
      </c>
      <c r="M18" s="323">
        <v>0</v>
      </c>
      <c r="N18" s="324">
        <v>0</v>
      </c>
      <c r="O18" s="322">
        <v>0</v>
      </c>
      <c r="P18" s="323">
        <v>0</v>
      </c>
      <c r="Q18" s="323">
        <v>0</v>
      </c>
      <c r="R18" s="325">
        <v>0</v>
      </c>
      <c r="S18" s="327">
        <f>1-SUM(C18:R18)</f>
        <v>0</v>
      </c>
      <c r="T18" s="262" t="s">
        <v>267</v>
      </c>
      <c r="U18" s="263" t="s">
        <v>252</v>
      </c>
      <c r="V18" s="264"/>
    </row>
    <row r="19" spans="2:22" x14ac:dyDescent="0.3">
      <c r="B19" s="321" t="s">
        <v>160</v>
      </c>
      <c r="C19" s="322">
        <v>0.5</v>
      </c>
      <c r="D19" s="323">
        <v>0.4</v>
      </c>
      <c r="E19" s="324">
        <v>0.1</v>
      </c>
      <c r="F19" s="325">
        <v>0</v>
      </c>
      <c r="G19" s="326">
        <v>0</v>
      </c>
      <c r="H19" s="323">
        <v>0</v>
      </c>
      <c r="I19" s="323">
        <v>0</v>
      </c>
      <c r="J19" s="323">
        <v>0</v>
      </c>
      <c r="K19" s="323">
        <v>0</v>
      </c>
      <c r="L19" s="324">
        <v>0</v>
      </c>
      <c r="M19" s="323">
        <v>0</v>
      </c>
      <c r="N19" s="324">
        <v>0</v>
      </c>
      <c r="O19" s="322">
        <v>0</v>
      </c>
      <c r="P19" s="323">
        <v>0</v>
      </c>
      <c r="Q19" s="323">
        <v>0</v>
      </c>
      <c r="R19" s="325">
        <v>0</v>
      </c>
      <c r="S19" s="327">
        <f>1-SUM(C19:R19)</f>
        <v>0</v>
      </c>
      <c r="T19" s="262" t="s">
        <v>268</v>
      </c>
      <c r="U19" s="263" t="s">
        <v>253</v>
      </c>
      <c r="V19" s="264"/>
    </row>
    <row r="20" spans="2:22" x14ac:dyDescent="0.3">
      <c r="B20" s="321" t="s">
        <v>161</v>
      </c>
      <c r="C20" s="322">
        <v>0.5</v>
      </c>
      <c r="D20" s="323">
        <v>0.4</v>
      </c>
      <c r="E20" s="324">
        <v>0.1</v>
      </c>
      <c r="F20" s="325">
        <v>0</v>
      </c>
      <c r="G20" s="326">
        <v>0</v>
      </c>
      <c r="H20" s="323">
        <v>0</v>
      </c>
      <c r="I20" s="323">
        <v>0</v>
      </c>
      <c r="J20" s="323">
        <v>0</v>
      </c>
      <c r="K20" s="323">
        <v>0</v>
      </c>
      <c r="L20" s="324">
        <v>0</v>
      </c>
      <c r="M20" s="323">
        <v>0</v>
      </c>
      <c r="N20" s="324">
        <v>0</v>
      </c>
      <c r="O20" s="322">
        <v>0</v>
      </c>
      <c r="P20" s="323">
        <v>0</v>
      </c>
      <c r="Q20" s="323">
        <v>0</v>
      </c>
      <c r="R20" s="325">
        <v>0</v>
      </c>
      <c r="S20" s="327">
        <f>1-SUM(C20:R20)</f>
        <v>0</v>
      </c>
      <c r="T20" s="262" t="s">
        <v>269</v>
      </c>
      <c r="U20" s="263" t="s">
        <v>254</v>
      </c>
      <c r="V20" s="264"/>
    </row>
    <row r="21" spans="2:22" x14ac:dyDescent="0.3">
      <c r="B21" s="321" t="s">
        <v>162</v>
      </c>
      <c r="C21" s="322">
        <v>0.5</v>
      </c>
      <c r="D21" s="323">
        <v>0.4</v>
      </c>
      <c r="E21" s="324">
        <v>0.1</v>
      </c>
      <c r="F21" s="325">
        <v>0</v>
      </c>
      <c r="G21" s="326">
        <v>0</v>
      </c>
      <c r="H21" s="323">
        <v>0</v>
      </c>
      <c r="I21" s="323">
        <v>0</v>
      </c>
      <c r="J21" s="323">
        <v>0</v>
      </c>
      <c r="K21" s="323">
        <v>0</v>
      </c>
      <c r="L21" s="324">
        <v>0</v>
      </c>
      <c r="M21" s="323">
        <v>0</v>
      </c>
      <c r="N21" s="324">
        <v>0</v>
      </c>
      <c r="O21" s="322">
        <v>0</v>
      </c>
      <c r="P21" s="323">
        <v>0</v>
      </c>
      <c r="Q21" s="323">
        <v>0</v>
      </c>
      <c r="R21" s="325">
        <v>0</v>
      </c>
      <c r="S21" s="327">
        <f>1-SUM(C21:R21)</f>
        <v>0</v>
      </c>
      <c r="T21" s="262" t="s">
        <v>270</v>
      </c>
      <c r="U21" s="263" t="s">
        <v>255</v>
      </c>
      <c r="V21" s="264"/>
    </row>
    <row r="22" spans="2:22" x14ac:dyDescent="0.3">
      <c r="B22" s="321" t="s">
        <v>163</v>
      </c>
      <c r="C22" s="322">
        <v>0.5</v>
      </c>
      <c r="D22" s="323">
        <v>0.4</v>
      </c>
      <c r="E22" s="324">
        <v>0.1</v>
      </c>
      <c r="F22" s="325">
        <v>0</v>
      </c>
      <c r="G22" s="326">
        <v>0</v>
      </c>
      <c r="H22" s="323">
        <v>0</v>
      </c>
      <c r="I22" s="323">
        <v>0</v>
      </c>
      <c r="J22" s="323">
        <v>0</v>
      </c>
      <c r="K22" s="323">
        <v>0</v>
      </c>
      <c r="L22" s="324">
        <v>0</v>
      </c>
      <c r="M22" s="323">
        <v>0</v>
      </c>
      <c r="N22" s="324">
        <v>0</v>
      </c>
      <c r="O22" s="322">
        <v>0</v>
      </c>
      <c r="P22" s="323">
        <v>0</v>
      </c>
      <c r="Q22" s="323">
        <v>0</v>
      </c>
      <c r="R22" s="325">
        <v>0</v>
      </c>
      <c r="S22" s="327">
        <f>1-SUM(C22:R22)</f>
        <v>0</v>
      </c>
      <c r="T22" s="262" t="s">
        <v>271</v>
      </c>
      <c r="U22" s="263" t="s">
        <v>256</v>
      </c>
      <c r="V22" s="264"/>
    </row>
    <row r="23" spans="2:22" x14ac:dyDescent="0.3">
      <c r="B23" s="321" t="s">
        <v>164</v>
      </c>
      <c r="C23" s="322">
        <v>0.5</v>
      </c>
      <c r="D23" s="323">
        <v>0.4</v>
      </c>
      <c r="E23" s="324">
        <v>0.1</v>
      </c>
      <c r="F23" s="325">
        <v>0</v>
      </c>
      <c r="G23" s="326">
        <v>0</v>
      </c>
      <c r="H23" s="323">
        <v>0</v>
      </c>
      <c r="I23" s="323">
        <v>0</v>
      </c>
      <c r="J23" s="323">
        <v>0</v>
      </c>
      <c r="K23" s="323">
        <v>0</v>
      </c>
      <c r="L23" s="324">
        <v>0</v>
      </c>
      <c r="M23" s="323">
        <v>0</v>
      </c>
      <c r="N23" s="324">
        <v>0</v>
      </c>
      <c r="O23" s="322">
        <v>0</v>
      </c>
      <c r="P23" s="323">
        <v>0</v>
      </c>
      <c r="Q23" s="323">
        <v>0</v>
      </c>
      <c r="R23" s="325">
        <v>0</v>
      </c>
      <c r="S23" s="327">
        <f>1-SUM(C23:R23)</f>
        <v>0</v>
      </c>
      <c r="T23" s="262" t="s">
        <v>272</v>
      </c>
      <c r="U23" s="263" t="s">
        <v>257</v>
      </c>
      <c r="V23" s="264"/>
    </row>
    <row r="24" spans="2:22" x14ac:dyDescent="0.3">
      <c r="B24" s="321" t="s">
        <v>165</v>
      </c>
      <c r="C24" s="322">
        <v>0.5</v>
      </c>
      <c r="D24" s="323">
        <v>0.4</v>
      </c>
      <c r="E24" s="324">
        <v>0.1</v>
      </c>
      <c r="F24" s="325">
        <v>0</v>
      </c>
      <c r="G24" s="326">
        <v>0</v>
      </c>
      <c r="H24" s="323">
        <v>0</v>
      </c>
      <c r="I24" s="323">
        <v>0</v>
      </c>
      <c r="J24" s="323">
        <v>0</v>
      </c>
      <c r="K24" s="323">
        <v>0</v>
      </c>
      <c r="L24" s="324">
        <v>0</v>
      </c>
      <c r="M24" s="323">
        <v>0</v>
      </c>
      <c r="N24" s="324">
        <v>0</v>
      </c>
      <c r="O24" s="322">
        <v>0</v>
      </c>
      <c r="P24" s="323">
        <v>0</v>
      </c>
      <c r="Q24" s="323">
        <v>0</v>
      </c>
      <c r="R24" s="325">
        <v>0</v>
      </c>
      <c r="S24" s="327">
        <f>1-SUM(C24:R24)</f>
        <v>0</v>
      </c>
      <c r="T24" s="262" t="s">
        <v>273</v>
      </c>
      <c r="U24" s="263" t="s">
        <v>258</v>
      </c>
      <c r="V24" s="264"/>
    </row>
    <row r="25" spans="2:22" x14ac:dyDescent="0.3">
      <c r="B25" s="321" t="s">
        <v>166</v>
      </c>
      <c r="C25" s="322">
        <v>0.5</v>
      </c>
      <c r="D25" s="323">
        <v>0.4</v>
      </c>
      <c r="E25" s="324">
        <v>0.1</v>
      </c>
      <c r="F25" s="325">
        <v>0</v>
      </c>
      <c r="G25" s="326">
        <v>0</v>
      </c>
      <c r="H25" s="323">
        <v>0</v>
      </c>
      <c r="I25" s="323">
        <v>0</v>
      </c>
      <c r="J25" s="323">
        <v>0</v>
      </c>
      <c r="K25" s="323">
        <v>0</v>
      </c>
      <c r="L25" s="324">
        <v>0</v>
      </c>
      <c r="M25" s="323">
        <v>0</v>
      </c>
      <c r="N25" s="324">
        <v>0</v>
      </c>
      <c r="O25" s="322">
        <v>0</v>
      </c>
      <c r="P25" s="323">
        <v>0</v>
      </c>
      <c r="Q25" s="323">
        <v>0</v>
      </c>
      <c r="R25" s="325">
        <v>0</v>
      </c>
      <c r="S25" s="327">
        <f>1-SUM(C25:R25)</f>
        <v>0</v>
      </c>
      <c r="T25" s="262" t="s">
        <v>274</v>
      </c>
      <c r="U25" s="263" t="s">
        <v>248</v>
      </c>
      <c r="V25" s="264"/>
    </row>
    <row r="26" spans="2:22" x14ac:dyDescent="0.3">
      <c r="B26" s="321" t="s">
        <v>167</v>
      </c>
      <c r="C26" s="322">
        <v>0.5</v>
      </c>
      <c r="D26" s="323">
        <v>0.4</v>
      </c>
      <c r="E26" s="324">
        <v>0.1</v>
      </c>
      <c r="F26" s="325">
        <v>0</v>
      </c>
      <c r="G26" s="326">
        <v>0</v>
      </c>
      <c r="H26" s="323">
        <v>0</v>
      </c>
      <c r="I26" s="323">
        <v>0</v>
      </c>
      <c r="J26" s="323">
        <v>0</v>
      </c>
      <c r="K26" s="323">
        <v>0</v>
      </c>
      <c r="L26" s="324">
        <v>0</v>
      </c>
      <c r="M26" s="323">
        <v>0</v>
      </c>
      <c r="N26" s="324">
        <v>0</v>
      </c>
      <c r="O26" s="322">
        <v>0</v>
      </c>
      <c r="P26" s="323">
        <v>0</v>
      </c>
      <c r="Q26" s="323">
        <v>0</v>
      </c>
      <c r="R26" s="325">
        <v>0</v>
      </c>
      <c r="S26" s="327">
        <f>1-SUM(C26:R26)</f>
        <v>0</v>
      </c>
      <c r="T26" s="262" t="s">
        <v>275</v>
      </c>
      <c r="U26" s="263" t="s">
        <v>259</v>
      </c>
      <c r="V26" s="264"/>
    </row>
    <row r="27" spans="2:22" x14ac:dyDescent="0.3">
      <c r="B27" s="321" t="s">
        <v>168</v>
      </c>
      <c r="C27" s="322">
        <v>0.5</v>
      </c>
      <c r="D27" s="323">
        <v>0.4</v>
      </c>
      <c r="E27" s="324">
        <v>0.1</v>
      </c>
      <c r="F27" s="325">
        <v>0</v>
      </c>
      <c r="G27" s="326">
        <v>0</v>
      </c>
      <c r="H27" s="323">
        <v>0</v>
      </c>
      <c r="I27" s="323">
        <v>0</v>
      </c>
      <c r="J27" s="323">
        <v>0</v>
      </c>
      <c r="K27" s="323">
        <v>0</v>
      </c>
      <c r="L27" s="324">
        <v>0</v>
      </c>
      <c r="M27" s="323">
        <v>0</v>
      </c>
      <c r="N27" s="324">
        <v>0</v>
      </c>
      <c r="O27" s="322">
        <v>0</v>
      </c>
      <c r="P27" s="323">
        <v>0</v>
      </c>
      <c r="Q27" s="323">
        <v>0</v>
      </c>
      <c r="R27" s="325">
        <v>0</v>
      </c>
      <c r="S27" s="327">
        <f>1-SUM(C27:R27)</f>
        <v>0</v>
      </c>
      <c r="T27" s="262" t="s">
        <v>276</v>
      </c>
      <c r="U27" s="263" t="s">
        <v>249</v>
      </c>
      <c r="V27" s="264"/>
    </row>
    <row r="28" spans="2:22" x14ac:dyDescent="0.3">
      <c r="B28" s="321" t="s">
        <v>169</v>
      </c>
      <c r="C28" s="322">
        <v>0.5</v>
      </c>
      <c r="D28" s="323">
        <v>0.4</v>
      </c>
      <c r="E28" s="324">
        <v>0.1</v>
      </c>
      <c r="F28" s="325">
        <v>0</v>
      </c>
      <c r="G28" s="326">
        <v>0</v>
      </c>
      <c r="H28" s="323">
        <v>0</v>
      </c>
      <c r="I28" s="323">
        <v>0</v>
      </c>
      <c r="J28" s="323">
        <v>0</v>
      </c>
      <c r="K28" s="323">
        <v>0</v>
      </c>
      <c r="L28" s="324">
        <v>0</v>
      </c>
      <c r="M28" s="323">
        <v>0</v>
      </c>
      <c r="N28" s="324">
        <v>0</v>
      </c>
      <c r="O28" s="322">
        <v>0</v>
      </c>
      <c r="P28" s="323">
        <v>0</v>
      </c>
      <c r="Q28" s="323">
        <v>0</v>
      </c>
      <c r="R28" s="325">
        <v>0</v>
      </c>
      <c r="S28" s="327">
        <f>1-SUM(C28:R28)</f>
        <v>0</v>
      </c>
      <c r="T28" s="262" t="s">
        <v>277</v>
      </c>
      <c r="U28" s="263" t="s">
        <v>250</v>
      </c>
      <c r="V28" s="264"/>
    </row>
    <row r="29" spans="2:22" x14ac:dyDescent="0.3">
      <c r="B29" s="321" t="s">
        <v>170</v>
      </c>
      <c r="C29" s="322">
        <v>0.5</v>
      </c>
      <c r="D29" s="323">
        <v>0.4</v>
      </c>
      <c r="E29" s="324">
        <v>0.1</v>
      </c>
      <c r="F29" s="325">
        <v>0</v>
      </c>
      <c r="G29" s="326">
        <v>0</v>
      </c>
      <c r="H29" s="323">
        <v>0</v>
      </c>
      <c r="I29" s="323">
        <v>0</v>
      </c>
      <c r="J29" s="323">
        <v>0</v>
      </c>
      <c r="K29" s="323">
        <v>0</v>
      </c>
      <c r="L29" s="324">
        <v>0</v>
      </c>
      <c r="M29" s="323">
        <v>0</v>
      </c>
      <c r="N29" s="324">
        <v>0</v>
      </c>
      <c r="O29" s="322">
        <v>0</v>
      </c>
      <c r="P29" s="323">
        <v>0</v>
      </c>
      <c r="Q29" s="323">
        <v>0</v>
      </c>
      <c r="R29" s="325">
        <v>0</v>
      </c>
      <c r="S29" s="327">
        <f>1-SUM(C29:R29)</f>
        <v>0</v>
      </c>
      <c r="T29" s="262" t="s">
        <v>278</v>
      </c>
      <c r="U29" s="263" t="s">
        <v>251</v>
      </c>
      <c r="V29" s="264"/>
    </row>
    <row r="30" spans="2:22" x14ac:dyDescent="0.3">
      <c r="B30" s="321" t="s">
        <v>171</v>
      </c>
      <c r="C30" s="322">
        <v>0.5</v>
      </c>
      <c r="D30" s="323">
        <v>0.4</v>
      </c>
      <c r="E30" s="324">
        <v>0.1</v>
      </c>
      <c r="F30" s="325">
        <v>0</v>
      </c>
      <c r="G30" s="326">
        <v>0</v>
      </c>
      <c r="H30" s="323">
        <v>0</v>
      </c>
      <c r="I30" s="323">
        <v>0</v>
      </c>
      <c r="J30" s="323">
        <v>0</v>
      </c>
      <c r="K30" s="323">
        <v>0</v>
      </c>
      <c r="L30" s="324">
        <v>0</v>
      </c>
      <c r="M30" s="323">
        <v>0</v>
      </c>
      <c r="N30" s="324">
        <v>0</v>
      </c>
      <c r="O30" s="322">
        <v>0</v>
      </c>
      <c r="P30" s="323">
        <v>0</v>
      </c>
      <c r="Q30" s="323">
        <v>0</v>
      </c>
      <c r="R30" s="325">
        <v>0</v>
      </c>
      <c r="S30" s="327">
        <f>1-SUM(C30:R30)</f>
        <v>0</v>
      </c>
      <c r="T30" s="262" t="s">
        <v>279</v>
      </c>
      <c r="U30" s="263" t="s">
        <v>252</v>
      </c>
      <c r="V30" s="264"/>
    </row>
    <row r="31" spans="2:22" x14ac:dyDescent="0.3">
      <c r="B31" s="321" t="s">
        <v>172</v>
      </c>
      <c r="C31" s="322">
        <v>0.5</v>
      </c>
      <c r="D31" s="323">
        <v>0.4</v>
      </c>
      <c r="E31" s="324">
        <v>0.1</v>
      </c>
      <c r="F31" s="325">
        <v>0</v>
      </c>
      <c r="G31" s="326">
        <v>0</v>
      </c>
      <c r="H31" s="323">
        <v>0</v>
      </c>
      <c r="I31" s="323">
        <v>0</v>
      </c>
      <c r="J31" s="323">
        <v>0</v>
      </c>
      <c r="K31" s="323">
        <v>0</v>
      </c>
      <c r="L31" s="324">
        <v>0</v>
      </c>
      <c r="M31" s="323">
        <v>0</v>
      </c>
      <c r="N31" s="324">
        <v>0</v>
      </c>
      <c r="O31" s="322">
        <v>0</v>
      </c>
      <c r="P31" s="323">
        <v>0</v>
      </c>
      <c r="Q31" s="323">
        <v>0</v>
      </c>
      <c r="R31" s="325">
        <v>0</v>
      </c>
      <c r="S31" s="327">
        <f>1-SUM(C31:R31)</f>
        <v>0</v>
      </c>
      <c r="T31" s="262" t="s">
        <v>280</v>
      </c>
      <c r="U31" s="263" t="s">
        <v>253</v>
      </c>
      <c r="V31" s="264"/>
    </row>
    <row r="32" spans="2:22" x14ac:dyDescent="0.3">
      <c r="B32" s="321" t="s">
        <v>173</v>
      </c>
      <c r="C32" s="322">
        <v>0.5</v>
      </c>
      <c r="D32" s="323">
        <v>0.4</v>
      </c>
      <c r="E32" s="324">
        <v>0.1</v>
      </c>
      <c r="F32" s="325">
        <v>0</v>
      </c>
      <c r="G32" s="326">
        <v>0</v>
      </c>
      <c r="H32" s="323">
        <v>0</v>
      </c>
      <c r="I32" s="323">
        <v>0</v>
      </c>
      <c r="J32" s="323">
        <v>0</v>
      </c>
      <c r="K32" s="323">
        <v>0</v>
      </c>
      <c r="L32" s="324">
        <v>0</v>
      </c>
      <c r="M32" s="323">
        <v>0</v>
      </c>
      <c r="N32" s="324">
        <v>0</v>
      </c>
      <c r="O32" s="322">
        <v>0</v>
      </c>
      <c r="P32" s="323">
        <v>0</v>
      </c>
      <c r="Q32" s="323">
        <v>0</v>
      </c>
      <c r="R32" s="325">
        <v>0</v>
      </c>
      <c r="S32" s="327">
        <f>1-SUM(C32:R32)</f>
        <v>0</v>
      </c>
      <c r="T32" s="262" t="s">
        <v>281</v>
      </c>
      <c r="U32" s="263" t="s">
        <v>254</v>
      </c>
      <c r="V32" s="264"/>
    </row>
    <row r="33" spans="2:22" x14ac:dyDescent="0.3">
      <c r="B33" s="321" t="s">
        <v>174</v>
      </c>
      <c r="C33" s="322">
        <v>0.5</v>
      </c>
      <c r="D33" s="323">
        <v>0.4</v>
      </c>
      <c r="E33" s="324">
        <v>0.1</v>
      </c>
      <c r="F33" s="325">
        <v>0</v>
      </c>
      <c r="G33" s="326">
        <v>0</v>
      </c>
      <c r="H33" s="323">
        <v>0</v>
      </c>
      <c r="I33" s="323">
        <v>0</v>
      </c>
      <c r="J33" s="323">
        <v>0</v>
      </c>
      <c r="K33" s="323">
        <v>0</v>
      </c>
      <c r="L33" s="324">
        <v>0</v>
      </c>
      <c r="M33" s="323">
        <v>0</v>
      </c>
      <c r="N33" s="324">
        <v>0</v>
      </c>
      <c r="O33" s="322">
        <v>0</v>
      </c>
      <c r="P33" s="323">
        <v>0</v>
      </c>
      <c r="Q33" s="323">
        <v>0</v>
      </c>
      <c r="R33" s="325">
        <v>0</v>
      </c>
      <c r="S33" s="327">
        <f>1-SUM(C33:R33)</f>
        <v>0</v>
      </c>
      <c r="T33" s="262" t="s">
        <v>282</v>
      </c>
      <c r="U33" s="263" t="s">
        <v>255</v>
      </c>
      <c r="V33" s="264"/>
    </row>
    <row r="34" spans="2:22" ht="12.75" thickBot="1" x14ac:dyDescent="0.35">
      <c r="B34" s="328" t="s">
        <v>175</v>
      </c>
      <c r="C34" s="329">
        <v>0.5</v>
      </c>
      <c r="D34" s="330">
        <v>0.4</v>
      </c>
      <c r="E34" s="331">
        <v>0.1</v>
      </c>
      <c r="F34" s="332">
        <v>0</v>
      </c>
      <c r="G34" s="333">
        <v>0</v>
      </c>
      <c r="H34" s="330">
        <v>0</v>
      </c>
      <c r="I34" s="330">
        <v>0</v>
      </c>
      <c r="J34" s="330">
        <v>0</v>
      </c>
      <c r="K34" s="330">
        <v>0</v>
      </c>
      <c r="L34" s="331">
        <v>0</v>
      </c>
      <c r="M34" s="330">
        <v>0</v>
      </c>
      <c r="N34" s="331">
        <v>0</v>
      </c>
      <c r="O34" s="329">
        <v>0</v>
      </c>
      <c r="P34" s="330">
        <v>0</v>
      </c>
      <c r="Q34" s="330">
        <v>0</v>
      </c>
      <c r="R34" s="332">
        <v>0</v>
      </c>
      <c r="S34" s="334">
        <f>1-SUM(C34:R34)</f>
        <v>0</v>
      </c>
      <c r="T34" s="270" t="s">
        <v>283</v>
      </c>
      <c r="U34" s="271" t="s">
        <v>256</v>
      </c>
      <c r="V34" s="269"/>
    </row>
    <row r="35" spans="2:22" ht="36" x14ac:dyDescent="0.3">
      <c r="B35" s="199" t="s">
        <v>192</v>
      </c>
      <c r="C35" s="218">
        <v>0.4</v>
      </c>
      <c r="D35" s="219">
        <v>0.1</v>
      </c>
      <c r="E35" s="220">
        <v>0.5</v>
      </c>
      <c r="F35" s="221">
        <v>0</v>
      </c>
      <c r="G35" s="222">
        <v>0</v>
      </c>
      <c r="H35" s="219">
        <v>0</v>
      </c>
      <c r="I35" s="219">
        <v>0</v>
      </c>
      <c r="J35" s="219">
        <v>0</v>
      </c>
      <c r="K35" s="219">
        <v>0</v>
      </c>
      <c r="L35" s="220">
        <v>0</v>
      </c>
      <c r="M35" s="219">
        <v>0</v>
      </c>
      <c r="N35" s="220">
        <v>0</v>
      </c>
      <c r="O35" s="218">
        <v>0</v>
      </c>
      <c r="P35" s="219">
        <v>0</v>
      </c>
      <c r="Q35" s="219">
        <v>0</v>
      </c>
      <c r="R35" s="221">
        <v>0</v>
      </c>
      <c r="S35" s="223">
        <f>1-SUM(C35:R35)</f>
        <v>0</v>
      </c>
      <c r="T35" s="188" t="s">
        <v>284</v>
      </c>
      <c r="U35" s="215" t="s">
        <v>417</v>
      </c>
      <c r="V35" s="268"/>
    </row>
    <row r="36" spans="2:22" ht="36" x14ac:dyDescent="0.3">
      <c r="B36" s="200" t="s">
        <v>193</v>
      </c>
      <c r="C36" s="227">
        <v>0.4</v>
      </c>
      <c r="D36" s="228">
        <v>0.1</v>
      </c>
      <c r="E36" s="229">
        <v>0.5</v>
      </c>
      <c r="F36" s="230">
        <v>0</v>
      </c>
      <c r="G36" s="231">
        <v>0</v>
      </c>
      <c r="H36" s="228">
        <v>0</v>
      </c>
      <c r="I36" s="228">
        <v>0</v>
      </c>
      <c r="J36" s="228">
        <v>0</v>
      </c>
      <c r="K36" s="228">
        <v>0</v>
      </c>
      <c r="L36" s="229">
        <v>0</v>
      </c>
      <c r="M36" s="228">
        <v>0</v>
      </c>
      <c r="N36" s="229">
        <v>0</v>
      </c>
      <c r="O36" s="227">
        <v>0</v>
      </c>
      <c r="P36" s="228">
        <v>0</v>
      </c>
      <c r="Q36" s="228">
        <v>0</v>
      </c>
      <c r="R36" s="230">
        <v>0</v>
      </c>
      <c r="S36" s="232">
        <f>1-SUM(C36:R36)</f>
        <v>0</v>
      </c>
      <c r="T36" s="205" t="s">
        <v>285</v>
      </c>
      <c r="U36" s="216" t="s">
        <v>418</v>
      </c>
      <c r="V36" s="264"/>
    </row>
    <row r="37" spans="2:22" ht="36" x14ac:dyDescent="0.3">
      <c r="B37" s="200" t="s">
        <v>194</v>
      </c>
      <c r="C37" s="227">
        <v>0.4</v>
      </c>
      <c r="D37" s="228">
        <v>0.1</v>
      </c>
      <c r="E37" s="229">
        <v>0.5</v>
      </c>
      <c r="F37" s="230">
        <v>0</v>
      </c>
      <c r="G37" s="231">
        <v>0</v>
      </c>
      <c r="H37" s="228">
        <v>0</v>
      </c>
      <c r="I37" s="228">
        <v>0</v>
      </c>
      <c r="J37" s="228">
        <v>0</v>
      </c>
      <c r="K37" s="228">
        <v>0</v>
      </c>
      <c r="L37" s="229">
        <v>0</v>
      </c>
      <c r="M37" s="228">
        <v>0</v>
      </c>
      <c r="N37" s="229">
        <v>0</v>
      </c>
      <c r="O37" s="227">
        <v>0</v>
      </c>
      <c r="P37" s="228">
        <v>0</v>
      </c>
      <c r="Q37" s="228">
        <v>0</v>
      </c>
      <c r="R37" s="230">
        <v>0</v>
      </c>
      <c r="S37" s="232">
        <f>1-SUM(C37:R37)</f>
        <v>0</v>
      </c>
      <c r="T37" s="205" t="s">
        <v>286</v>
      </c>
      <c r="U37" s="216" t="s">
        <v>419</v>
      </c>
      <c r="V37" s="264"/>
    </row>
    <row r="38" spans="2:22" ht="36" x14ac:dyDescent="0.3">
      <c r="B38" s="200" t="s">
        <v>195</v>
      </c>
      <c r="C38" s="227">
        <v>0.4</v>
      </c>
      <c r="D38" s="228">
        <v>0.1</v>
      </c>
      <c r="E38" s="229">
        <v>0.5</v>
      </c>
      <c r="F38" s="230">
        <v>0</v>
      </c>
      <c r="G38" s="231">
        <v>0</v>
      </c>
      <c r="H38" s="228">
        <v>0</v>
      </c>
      <c r="I38" s="228">
        <v>0</v>
      </c>
      <c r="J38" s="228">
        <v>0</v>
      </c>
      <c r="K38" s="228">
        <v>0</v>
      </c>
      <c r="L38" s="229">
        <v>0</v>
      </c>
      <c r="M38" s="228">
        <v>0</v>
      </c>
      <c r="N38" s="229">
        <v>0</v>
      </c>
      <c r="O38" s="227">
        <v>0</v>
      </c>
      <c r="P38" s="228">
        <v>0</v>
      </c>
      <c r="Q38" s="228">
        <v>0</v>
      </c>
      <c r="R38" s="230">
        <v>0</v>
      </c>
      <c r="S38" s="232">
        <f>1-SUM(C38:R38)</f>
        <v>0</v>
      </c>
      <c r="T38" s="205" t="s">
        <v>287</v>
      </c>
      <c r="U38" s="216" t="s">
        <v>420</v>
      </c>
      <c r="V38" s="264"/>
    </row>
    <row r="39" spans="2:22" ht="36" x14ac:dyDescent="0.3">
      <c r="B39" s="200" t="s">
        <v>196</v>
      </c>
      <c r="C39" s="227">
        <v>0.4</v>
      </c>
      <c r="D39" s="228">
        <v>0.1</v>
      </c>
      <c r="E39" s="229">
        <v>0.5</v>
      </c>
      <c r="F39" s="230">
        <v>0</v>
      </c>
      <c r="G39" s="231">
        <v>0</v>
      </c>
      <c r="H39" s="228">
        <v>0</v>
      </c>
      <c r="I39" s="228">
        <v>0</v>
      </c>
      <c r="J39" s="228">
        <v>0</v>
      </c>
      <c r="K39" s="228">
        <v>0</v>
      </c>
      <c r="L39" s="229">
        <v>0</v>
      </c>
      <c r="M39" s="228">
        <v>0</v>
      </c>
      <c r="N39" s="229">
        <v>0</v>
      </c>
      <c r="O39" s="227">
        <v>0</v>
      </c>
      <c r="P39" s="228">
        <v>0</v>
      </c>
      <c r="Q39" s="228">
        <v>0</v>
      </c>
      <c r="R39" s="230">
        <v>0</v>
      </c>
      <c r="S39" s="232">
        <f>1-SUM(C39:R39)</f>
        <v>0</v>
      </c>
      <c r="T39" s="205" t="s">
        <v>288</v>
      </c>
      <c r="U39" s="216" t="s">
        <v>421</v>
      </c>
      <c r="V39" s="264"/>
    </row>
    <row r="40" spans="2:22" ht="36" x14ac:dyDescent="0.3">
      <c r="B40" s="200" t="s">
        <v>197</v>
      </c>
      <c r="C40" s="227">
        <v>0.4</v>
      </c>
      <c r="D40" s="228">
        <v>0.1</v>
      </c>
      <c r="E40" s="229">
        <v>0.5</v>
      </c>
      <c r="F40" s="230">
        <v>0</v>
      </c>
      <c r="G40" s="231">
        <v>0</v>
      </c>
      <c r="H40" s="228">
        <v>0</v>
      </c>
      <c r="I40" s="228">
        <v>0</v>
      </c>
      <c r="J40" s="228">
        <v>0</v>
      </c>
      <c r="K40" s="228">
        <v>0</v>
      </c>
      <c r="L40" s="229">
        <v>0</v>
      </c>
      <c r="M40" s="228">
        <v>0</v>
      </c>
      <c r="N40" s="229">
        <v>0</v>
      </c>
      <c r="O40" s="227">
        <v>0</v>
      </c>
      <c r="P40" s="228">
        <v>0</v>
      </c>
      <c r="Q40" s="228">
        <v>0</v>
      </c>
      <c r="R40" s="230">
        <v>0</v>
      </c>
      <c r="S40" s="232">
        <f>1-SUM(C40:R40)</f>
        <v>0</v>
      </c>
      <c r="T40" s="205" t="s">
        <v>289</v>
      </c>
      <c r="U40" s="216" t="s">
        <v>422</v>
      </c>
      <c r="V40" s="264"/>
    </row>
    <row r="41" spans="2:22" ht="36" x14ac:dyDescent="0.3">
      <c r="B41" s="200" t="s">
        <v>198</v>
      </c>
      <c r="C41" s="227">
        <v>0.4</v>
      </c>
      <c r="D41" s="228">
        <v>0.1</v>
      </c>
      <c r="E41" s="229">
        <v>0.5</v>
      </c>
      <c r="F41" s="230">
        <v>0</v>
      </c>
      <c r="G41" s="231">
        <v>0</v>
      </c>
      <c r="H41" s="228">
        <v>0</v>
      </c>
      <c r="I41" s="228">
        <v>0</v>
      </c>
      <c r="J41" s="228">
        <v>0</v>
      </c>
      <c r="K41" s="228">
        <v>0</v>
      </c>
      <c r="L41" s="229">
        <v>0</v>
      </c>
      <c r="M41" s="228">
        <v>0</v>
      </c>
      <c r="N41" s="229">
        <v>0</v>
      </c>
      <c r="O41" s="227">
        <v>0</v>
      </c>
      <c r="P41" s="228">
        <v>0</v>
      </c>
      <c r="Q41" s="228">
        <v>0</v>
      </c>
      <c r="R41" s="230">
        <v>0</v>
      </c>
      <c r="S41" s="232">
        <f>1-SUM(C41:R41)</f>
        <v>0</v>
      </c>
      <c r="T41" s="205" t="s">
        <v>290</v>
      </c>
      <c r="U41" s="216" t="s">
        <v>423</v>
      </c>
      <c r="V41" s="264"/>
    </row>
    <row r="42" spans="2:22" ht="36" x14ac:dyDescent="0.3">
      <c r="B42" s="200" t="s">
        <v>199</v>
      </c>
      <c r="C42" s="227">
        <v>0.4</v>
      </c>
      <c r="D42" s="228">
        <v>0.1</v>
      </c>
      <c r="E42" s="229">
        <v>0.5</v>
      </c>
      <c r="F42" s="230">
        <v>0</v>
      </c>
      <c r="G42" s="231">
        <v>0</v>
      </c>
      <c r="H42" s="228">
        <v>0</v>
      </c>
      <c r="I42" s="228">
        <v>0</v>
      </c>
      <c r="J42" s="228">
        <v>0</v>
      </c>
      <c r="K42" s="228">
        <v>0</v>
      </c>
      <c r="L42" s="229">
        <v>0</v>
      </c>
      <c r="M42" s="228">
        <v>0</v>
      </c>
      <c r="N42" s="229">
        <v>0</v>
      </c>
      <c r="O42" s="227">
        <v>0</v>
      </c>
      <c r="P42" s="228">
        <v>0</v>
      </c>
      <c r="Q42" s="228">
        <v>0</v>
      </c>
      <c r="R42" s="230">
        <v>0</v>
      </c>
      <c r="S42" s="232">
        <f>1-SUM(C42:R42)</f>
        <v>0</v>
      </c>
      <c r="T42" s="205" t="s">
        <v>291</v>
      </c>
      <c r="U42" s="216" t="s">
        <v>424</v>
      </c>
      <c r="V42" s="264"/>
    </row>
    <row r="43" spans="2:22" ht="36" x14ac:dyDescent="0.3">
      <c r="B43" s="200" t="s">
        <v>200</v>
      </c>
      <c r="C43" s="227">
        <v>0.4</v>
      </c>
      <c r="D43" s="228">
        <v>0.1</v>
      </c>
      <c r="E43" s="229">
        <v>0.5</v>
      </c>
      <c r="F43" s="230">
        <v>0</v>
      </c>
      <c r="G43" s="231">
        <v>0</v>
      </c>
      <c r="H43" s="228">
        <v>0</v>
      </c>
      <c r="I43" s="228">
        <v>0</v>
      </c>
      <c r="J43" s="228">
        <v>0</v>
      </c>
      <c r="K43" s="228">
        <v>0</v>
      </c>
      <c r="L43" s="229">
        <v>0</v>
      </c>
      <c r="M43" s="228">
        <v>0</v>
      </c>
      <c r="N43" s="229">
        <v>0</v>
      </c>
      <c r="O43" s="227">
        <v>0</v>
      </c>
      <c r="P43" s="228">
        <v>0</v>
      </c>
      <c r="Q43" s="228">
        <v>0</v>
      </c>
      <c r="R43" s="230">
        <v>0</v>
      </c>
      <c r="S43" s="232">
        <f>1-SUM(C43:R43)</f>
        <v>0</v>
      </c>
      <c r="T43" s="205" t="s">
        <v>292</v>
      </c>
      <c r="U43" s="216" t="s">
        <v>425</v>
      </c>
      <c r="V43" s="264"/>
    </row>
    <row r="44" spans="2:22" ht="36" x14ac:dyDescent="0.3">
      <c r="B44" s="200" t="s">
        <v>201</v>
      </c>
      <c r="C44" s="227">
        <v>0.4</v>
      </c>
      <c r="D44" s="228">
        <v>0.1</v>
      </c>
      <c r="E44" s="229">
        <v>0.5</v>
      </c>
      <c r="F44" s="230">
        <v>0</v>
      </c>
      <c r="G44" s="231">
        <v>0</v>
      </c>
      <c r="H44" s="228">
        <v>0</v>
      </c>
      <c r="I44" s="228">
        <v>0</v>
      </c>
      <c r="J44" s="228">
        <v>0</v>
      </c>
      <c r="K44" s="228">
        <v>0</v>
      </c>
      <c r="L44" s="229">
        <v>0</v>
      </c>
      <c r="M44" s="228">
        <v>0</v>
      </c>
      <c r="N44" s="229">
        <v>0</v>
      </c>
      <c r="O44" s="227">
        <v>0</v>
      </c>
      <c r="P44" s="228">
        <v>0</v>
      </c>
      <c r="Q44" s="228">
        <v>0</v>
      </c>
      <c r="R44" s="230">
        <v>0</v>
      </c>
      <c r="S44" s="232">
        <f>1-SUM(C44:R44)</f>
        <v>0</v>
      </c>
      <c r="T44" s="205" t="s">
        <v>293</v>
      </c>
      <c r="U44" s="216" t="s">
        <v>426</v>
      </c>
      <c r="V44" s="264"/>
    </row>
    <row r="45" spans="2:22" ht="36" x14ac:dyDescent="0.3">
      <c r="B45" s="200" t="s">
        <v>202</v>
      </c>
      <c r="C45" s="227">
        <v>0.4</v>
      </c>
      <c r="D45" s="228">
        <v>0.1</v>
      </c>
      <c r="E45" s="229">
        <v>0.5</v>
      </c>
      <c r="F45" s="230">
        <v>0</v>
      </c>
      <c r="G45" s="231">
        <v>0</v>
      </c>
      <c r="H45" s="228">
        <v>0</v>
      </c>
      <c r="I45" s="228">
        <v>0</v>
      </c>
      <c r="J45" s="228">
        <v>0</v>
      </c>
      <c r="K45" s="228">
        <v>0</v>
      </c>
      <c r="L45" s="229">
        <v>0</v>
      </c>
      <c r="M45" s="228">
        <v>0</v>
      </c>
      <c r="N45" s="229">
        <v>0</v>
      </c>
      <c r="O45" s="227">
        <v>0</v>
      </c>
      <c r="P45" s="228">
        <v>0</v>
      </c>
      <c r="Q45" s="228">
        <v>0</v>
      </c>
      <c r="R45" s="230">
        <v>0</v>
      </c>
      <c r="S45" s="232">
        <f>1-SUM(C45:R45)</f>
        <v>0</v>
      </c>
      <c r="T45" s="205" t="s">
        <v>294</v>
      </c>
      <c r="U45" s="216" t="s">
        <v>427</v>
      </c>
      <c r="V45" s="264"/>
    </row>
    <row r="46" spans="2:22" ht="36" x14ac:dyDescent="0.3">
      <c r="B46" s="200" t="s">
        <v>203</v>
      </c>
      <c r="C46" s="227">
        <v>0.4</v>
      </c>
      <c r="D46" s="228">
        <v>0.1</v>
      </c>
      <c r="E46" s="229">
        <v>0.5</v>
      </c>
      <c r="F46" s="230">
        <v>0</v>
      </c>
      <c r="G46" s="231">
        <v>0</v>
      </c>
      <c r="H46" s="228">
        <v>0</v>
      </c>
      <c r="I46" s="228">
        <v>0</v>
      </c>
      <c r="J46" s="228">
        <v>0</v>
      </c>
      <c r="K46" s="228">
        <v>0</v>
      </c>
      <c r="L46" s="229">
        <v>0</v>
      </c>
      <c r="M46" s="228">
        <v>0</v>
      </c>
      <c r="N46" s="229">
        <v>0</v>
      </c>
      <c r="O46" s="227">
        <v>0</v>
      </c>
      <c r="P46" s="228">
        <v>0</v>
      </c>
      <c r="Q46" s="228">
        <v>0</v>
      </c>
      <c r="R46" s="230">
        <v>0</v>
      </c>
      <c r="S46" s="232">
        <f>1-SUM(C46:R46)</f>
        <v>0</v>
      </c>
      <c r="T46" s="205" t="s">
        <v>295</v>
      </c>
      <c r="U46" s="216" t="s">
        <v>428</v>
      </c>
      <c r="V46" s="264"/>
    </row>
    <row r="47" spans="2:22" ht="36" x14ac:dyDescent="0.3">
      <c r="B47" s="200" t="s">
        <v>204</v>
      </c>
      <c r="C47" s="227">
        <v>0.4</v>
      </c>
      <c r="D47" s="228">
        <v>0.1</v>
      </c>
      <c r="E47" s="229">
        <v>0.5</v>
      </c>
      <c r="F47" s="230">
        <v>0</v>
      </c>
      <c r="G47" s="231">
        <v>0</v>
      </c>
      <c r="H47" s="228">
        <v>0</v>
      </c>
      <c r="I47" s="228">
        <v>0</v>
      </c>
      <c r="J47" s="228">
        <v>0</v>
      </c>
      <c r="K47" s="228">
        <v>0</v>
      </c>
      <c r="L47" s="229">
        <v>0</v>
      </c>
      <c r="M47" s="228">
        <v>0</v>
      </c>
      <c r="N47" s="229">
        <v>0</v>
      </c>
      <c r="O47" s="227">
        <v>0</v>
      </c>
      <c r="P47" s="228">
        <v>0</v>
      </c>
      <c r="Q47" s="228">
        <v>0</v>
      </c>
      <c r="R47" s="230">
        <v>0</v>
      </c>
      <c r="S47" s="232">
        <f>1-SUM(C47:R47)</f>
        <v>0</v>
      </c>
      <c r="T47" s="205" t="s">
        <v>296</v>
      </c>
      <c r="U47" s="216" t="s">
        <v>429</v>
      </c>
      <c r="V47" s="264"/>
    </row>
    <row r="48" spans="2:22" ht="36" x14ac:dyDescent="0.3">
      <c r="B48" s="200" t="s">
        <v>205</v>
      </c>
      <c r="C48" s="227">
        <v>0.4</v>
      </c>
      <c r="D48" s="228">
        <v>0.1</v>
      </c>
      <c r="E48" s="229">
        <v>0.5</v>
      </c>
      <c r="F48" s="230">
        <v>0</v>
      </c>
      <c r="G48" s="231">
        <v>0</v>
      </c>
      <c r="H48" s="228">
        <v>0</v>
      </c>
      <c r="I48" s="228">
        <v>0</v>
      </c>
      <c r="J48" s="228">
        <v>0</v>
      </c>
      <c r="K48" s="228">
        <v>0</v>
      </c>
      <c r="L48" s="229">
        <v>0</v>
      </c>
      <c r="M48" s="228">
        <v>0</v>
      </c>
      <c r="N48" s="229">
        <v>0</v>
      </c>
      <c r="O48" s="227">
        <v>0</v>
      </c>
      <c r="P48" s="228">
        <v>0</v>
      </c>
      <c r="Q48" s="228">
        <v>0</v>
      </c>
      <c r="R48" s="230">
        <v>0</v>
      </c>
      <c r="S48" s="232">
        <f>1-SUM(C48:R48)</f>
        <v>0</v>
      </c>
      <c r="T48" s="205" t="s">
        <v>297</v>
      </c>
      <c r="U48" s="216" t="s">
        <v>430</v>
      </c>
      <c r="V48" s="264"/>
    </row>
    <row r="49" spans="2:22" ht="36" x14ac:dyDescent="0.3">
      <c r="B49" s="200" t="s">
        <v>206</v>
      </c>
      <c r="C49" s="227">
        <v>0.4</v>
      </c>
      <c r="D49" s="228">
        <v>0.1</v>
      </c>
      <c r="E49" s="229">
        <v>0.5</v>
      </c>
      <c r="F49" s="230">
        <v>0</v>
      </c>
      <c r="G49" s="231">
        <v>0</v>
      </c>
      <c r="H49" s="228">
        <v>0</v>
      </c>
      <c r="I49" s="228">
        <v>0</v>
      </c>
      <c r="J49" s="228">
        <v>0</v>
      </c>
      <c r="K49" s="228">
        <v>0</v>
      </c>
      <c r="L49" s="229">
        <v>0</v>
      </c>
      <c r="M49" s="228">
        <v>0</v>
      </c>
      <c r="N49" s="229">
        <v>0</v>
      </c>
      <c r="O49" s="227">
        <v>0</v>
      </c>
      <c r="P49" s="228">
        <v>0</v>
      </c>
      <c r="Q49" s="228">
        <v>0</v>
      </c>
      <c r="R49" s="230">
        <v>0</v>
      </c>
      <c r="S49" s="232">
        <f>1-SUM(C49:R49)</f>
        <v>0</v>
      </c>
      <c r="T49" s="205" t="s">
        <v>298</v>
      </c>
      <c r="U49" s="216" t="s">
        <v>431</v>
      </c>
      <c r="V49" s="264"/>
    </row>
    <row r="50" spans="2:22" ht="36" x14ac:dyDescent="0.3">
      <c r="B50" s="200" t="s">
        <v>207</v>
      </c>
      <c r="C50" s="227">
        <v>0.4</v>
      </c>
      <c r="D50" s="228">
        <v>0.1</v>
      </c>
      <c r="E50" s="229">
        <v>0.5</v>
      </c>
      <c r="F50" s="230">
        <v>0</v>
      </c>
      <c r="G50" s="231">
        <v>0</v>
      </c>
      <c r="H50" s="228">
        <v>0</v>
      </c>
      <c r="I50" s="228">
        <v>0</v>
      </c>
      <c r="J50" s="228">
        <v>0</v>
      </c>
      <c r="K50" s="228">
        <v>0</v>
      </c>
      <c r="L50" s="229">
        <v>0</v>
      </c>
      <c r="M50" s="228">
        <v>0</v>
      </c>
      <c r="N50" s="229">
        <v>0</v>
      </c>
      <c r="O50" s="227">
        <v>0</v>
      </c>
      <c r="P50" s="228">
        <v>0</v>
      </c>
      <c r="Q50" s="228">
        <v>0</v>
      </c>
      <c r="R50" s="230">
        <v>0</v>
      </c>
      <c r="S50" s="232">
        <f>1-SUM(C50:R50)</f>
        <v>0</v>
      </c>
      <c r="T50" s="205" t="s">
        <v>299</v>
      </c>
      <c r="U50" s="216" t="s">
        <v>432</v>
      </c>
      <c r="V50" s="264"/>
    </row>
    <row r="51" spans="2:22" ht="36" x14ac:dyDescent="0.3">
      <c r="B51" s="200" t="s">
        <v>208</v>
      </c>
      <c r="C51" s="227">
        <v>0.4</v>
      </c>
      <c r="D51" s="228">
        <v>0.1</v>
      </c>
      <c r="E51" s="229">
        <v>0.5</v>
      </c>
      <c r="F51" s="230">
        <v>0</v>
      </c>
      <c r="G51" s="231">
        <v>0</v>
      </c>
      <c r="H51" s="228">
        <v>0</v>
      </c>
      <c r="I51" s="228">
        <v>0</v>
      </c>
      <c r="J51" s="228">
        <v>0</v>
      </c>
      <c r="K51" s="228">
        <v>0</v>
      </c>
      <c r="L51" s="229">
        <v>0</v>
      </c>
      <c r="M51" s="228">
        <v>0</v>
      </c>
      <c r="N51" s="229">
        <v>0</v>
      </c>
      <c r="O51" s="227">
        <v>0</v>
      </c>
      <c r="P51" s="228">
        <v>0</v>
      </c>
      <c r="Q51" s="228">
        <v>0</v>
      </c>
      <c r="R51" s="230">
        <v>0</v>
      </c>
      <c r="S51" s="232">
        <f>1-SUM(C51:R51)</f>
        <v>0</v>
      </c>
      <c r="T51" s="205" t="s">
        <v>300</v>
      </c>
      <c r="U51" s="216" t="s">
        <v>433</v>
      </c>
      <c r="V51" s="264"/>
    </row>
    <row r="52" spans="2:22" ht="36" x14ac:dyDescent="0.3">
      <c r="B52" s="200" t="s">
        <v>209</v>
      </c>
      <c r="C52" s="227">
        <v>0.4</v>
      </c>
      <c r="D52" s="228">
        <v>0.1</v>
      </c>
      <c r="E52" s="229">
        <v>0.5</v>
      </c>
      <c r="F52" s="230">
        <v>0</v>
      </c>
      <c r="G52" s="231">
        <v>0</v>
      </c>
      <c r="H52" s="228">
        <v>0</v>
      </c>
      <c r="I52" s="228">
        <v>0</v>
      </c>
      <c r="J52" s="228">
        <v>0</v>
      </c>
      <c r="K52" s="228">
        <v>0</v>
      </c>
      <c r="L52" s="229">
        <v>0</v>
      </c>
      <c r="M52" s="228">
        <v>0</v>
      </c>
      <c r="N52" s="229">
        <v>0</v>
      </c>
      <c r="O52" s="227">
        <v>0</v>
      </c>
      <c r="P52" s="228">
        <v>0</v>
      </c>
      <c r="Q52" s="228">
        <v>0</v>
      </c>
      <c r="R52" s="230">
        <v>0</v>
      </c>
      <c r="S52" s="232">
        <f>1-SUM(C52:R52)</f>
        <v>0</v>
      </c>
      <c r="T52" s="205" t="s">
        <v>301</v>
      </c>
      <c r="U52" s="216" t="s">
        <v>434</v>
      </c>
      <c r="V52" s="264"/>
    </row>
    <row r="53" spans="2:22" ht="36" x14ac:dyDescent="0.3">
      <c r="B53" s="200" t="s">
        <v>210</v>
      </c>
      <c r="C53" s="227">
        <v>0.4</v>
      </c>
      <c r="D53" s="228">
        <v>0.1</v>
      </c>
      <c r="E53" s="229">
        <v>0.5</v>
      </c>
      <c r="F53" s="230">
        <v>0</v>
      </c>
      <c r="G53" s="231">
        <v>0</v>
      </c>
      <c r="H53" s="228">
        <v>0</v>
      </c>
      <c r="I53" s="228">
        <v>0</v>
      </c>
      <c r="J53" s="228">
        <v>0</v>
      </c>
      <c r="K53" s="228">
        <v>0</v>
      </c>
      <c r="L53" s="229">
        <v>0</v>
      </c>
      <c r="M53" s="228">
        <v>0</v>
      </c>
      <c r="N53" s="229">
        <v>0</v>
      </c>
      <c r="O53" s="227">
        <v>0</v>
      </c>
      <c r="P53" s="228">
        <v>0</v>
      </c>
      <c r="Q53" s="228">
        <v>0</v>
      </c>
      <c r="R53" s="230">
        <v>0</v>
      </c>
      <c r="S53" s="232">
        <f>1-SUM(C53:R53)</f>
        <v>0</v>
      </c>
      <c r="T53" s="205" t="s">
        <v>302</v>
      </c>
      <c r="U53" s="216" t="s">
        <v>435</v>
      </c>
      <c r="V53" s="264"/>
    </row>
    <row r="54" spans="2:22" ht="36" x14ac:dyDescent="0.3">
      <c r="B54" s="200" t="s">
        <v>211</v>
      </c>
      <c r="C54" s="227">
        <v>0.4</v>
      </c>
      <c r="D54" s="228">
        <v>0.1</v>
      </c>
      <c r="E54" s="229">
        <v>0.5</v>
      </c>
      <c r="F54" s="230">
        <v>0</v>
      </c>
      <c r="G54" s="231">
        <v>0</v>
      </c>
      <c r="H54" s="228">
        <v>0</v>
      </c>
      <c r="I54" s="228">
        <v>0</v>
      </c>
      <c r="J54" s="228">
        <v>0</v>
      </c>
      <c r="K54" s="228">
        <v>0</v>
      </c>
      <c r="L54" s="229">
        <v>0</v>
      </c>
      <c r="M54" s="228">
        <v>0</v>
      </c>
      <c r="N54" s="229">
        <v>0</v>
      </c>
      <c r="O54" s="227">
        <v>0</v>
      </c>
      <c r="P54" s="228">
        <v>0</v>
      </c>
      <c r="Q54" s="228">
        <v>0</v>
      </c>
      <c r="R54" s="230">
        <v>0</v>
      </c>
      <c r="S54" s="232">
        <f>1-SUM(C54:R54)</f>
        <v>0</v>
      </c>
      <c r="T54" s="205" t="s">
        <v>303</v>
      </c>
      <c r="U54" s="216" t="s">
        <v>436</v>
      </c>
      <c r="V54" s="264"/>
    </row>
    <row r="55" spans="2:22" ht="36" x14ac:dyDescent="0.3">
      <c r="B55" s="200" t="s">
        <v>212</v>
      </c>
      <c r="C55" s="227">
        <v>0.4</v>
      </c>
      <c r="D55" s="228">
        <v>0.1</v>
      </c>
      <c r="E55" s="229">
        <v>0.5</v>
      </c>
      <c r="F55" s="230">
        <v>0</v>
      </c>
      <c r="G55" s="231">
        <v>0</v>
      </c>
      <c r="H55" s="228">
        <v>0</v>
      </c>
      <c r="I55" s="228">
        <v>0</v>
      </c>
      <c r="J55" s="228">
        <v>0</v>
      </c>
      <c r="K55" s="228">
        <v>0</v>
      </c>
      <c r="L55" s="229">
        <v>0</v>
      </c>
      <c r="M55" s="228">
        <v>0</v>
      </c>
      <c r="N55" s="229">
        <v>0</v>
      </c>
      <c r="O55" s="227">
        <v>0</v>
      </c>
      <c r="P55" s="228">
        <v>0</v>
      </c>
      <c r="Q55" s="228">
        <v>0</v>
      </c>
      <c r="R55" s="230">
        <v>0</v>
      </c>
      <c r="S55" s="232">
        <f>1-SUM(C55:R55)</f>
        <v>0</v>
      </c>
      <c r="T55" s="205" t="s">
        <v>304</v>
      </c>
      <c r="U55" s="216" t="s">
        <v>437</v>
      </c>
      <c r="V55" s="264"/>
    </row>
    <row r="56" spans="2:22" ht="36" x14ac:dyDescent="0.3">
      <c r="B56" s="200" t="s">
        <v>213</v>
      </c>
      <c r="C56" s="227">
        <v>0.4</v>
      </c>
      <c r="D56" s="228">
        <v>0.1</v>
      </c>
      <c r="E56" s="229">
        <v>0.5</v>
      </c>
      <c r="F56" s="230">
        <v>0</v>
      </c>
      <c r="G56" s="231">
        <v>0</v>
      </c>
      <c r="H56" s="228">
        <v>0</v>
      </c>
      <c r="I56" s="228">
        <v>0</v>
      </c>
      <c r="J56" s="228">
        <v>0</v>
      </c>
      <c r="K56" s="228">
        <v>0</v>
      </c>
      <c r="L56" s="229">
        <v>0</v>
      </c>
      <c r="M56" s="228">
        <v>0</v>
      </c>
      <c r="N56" s="229">
        <v>0</v>
      </c>
      <c r="O56" s="227">
        <v>0</v>
      </c>
      <c r="P56" s="228">
        <v>0</v>
      </c>
      <c r="Q56" s="228">
        <v>0</v>
      </c>
      <c r="R56" s="230">
        <v>0</v>
      </c>
      <c r="S56" s="232">
        <f>1-SUM(C56:R56)</f>
        <v>0</v>
      </c>
      <c r="T56" s="205" t="s">
        <v>305</v>
      </c>
      <c r="U56" s="216" t="s">
        <v>438</v>
      </c>
      <c r="V56" s="264"/>
    </row>
    <row r="57" spans="2:22" ht="36" x14ac:dyDescent="0.3">
      <c r="B57" s="200" t="s">
        <v>214</v>
      </c>
      <c r="C57" s="227">
        <v>0.4</v>
      </c>
      <c r="D57" s="228">
        <v>0.1</v>
      </c>
      <c r="E57" s="229">
        <v>0.5</v>
      </c>
      <c r="F57" s="230">
        <v>0</v>
      </c>
      <c r="G57" s="231">
        <v>0</v>
      </c>
      <c r="H57" s="228">
        <v>0</v>
      </c>
      <c r="I57" s="228">
        <v>0</v>
      </c>
      <c r="J57" s="228">
        <v>0</v>
      </c>
      <c r="K57" s="228">
        <v>0</v>
      </c>
      <c r="L57" s="229">
        <v>0</v>
      </c>
      <c r="M57" s="228">
        <v>0</v>
      </c>
      <c r="N57" s="229">
        <v>0</v>
      </c>
      <c r="O57" s="227">
        <v>0</v>
      </c>
      <c r="P57" s="228">
        <v>0</v>
      </c>
      <c r="Q57" s="228">
        <v>0</v>
      </c>
      <c r="R57" s="230">
        <v>0</v>
      </c>
      <c r="S57" s="232">
        <f>1-SUM(C57:R57)</f>
        <v>0</v>
      </c>
      <c r="T57" s="205" t="s">
        <v>306</v>
      </c>
      <c r="U57" s="216" t="s">
        <v>439</v>
      </c>
      <c r="V57" s="264"/>
    </row>
    <row r="58" spans="2:22" ht="36.75" thickBot="1" x14ac:dyDescent="0.35">
      <c r="B58" s="203" t="s">
        <v>215</v>
      </c>
      <c r="C58" s="247">
        <v>0.4</v>
      </c>
      <c r="D58" s="248">
        <v>0.1</v>
      </c>
      <c r="E58" s="249">
        <v>0.5</v>
      </c>
      <c r="F58" s="250">
        <v>0</v>
      </c>
      <c r="G58" s="251">
        <v>0</v>
      </c>
      <c r="H58" s="248">
        <v>0</v>
      </c>
      <c r="I58" s="248">
        <v>0</v>
      </c>
      <c r="J58" s="248">
        <v>0</v>
      </c>
      <c r="K58" s="248">
        <v>0</v>
      </c>
      <c r="L58" s="249">
        <v>0</v>
      </c>
      <c r="M58" s="248">
        <v>0</v>
      </c>
      <c r="N58" s="249">
        <v>0</v>
      </c>
      <c r="O58" s="247">
        <v>0</v>
      </c>
      <c r="P58" s="248">
        <v>0</v>
      </c>
      <c r="Q58" s="248">
        <v>0</v>
      </c>
      <c r="R58" s="250">
        <v>0</v>
      </c>
      <c r="S58" s="252">
        <f>1-SUM(C58:R58)</f>
        <v>0</v>
      </c>
      <c r="T58" s="207" t="s">
        <v>307</v>
      </c>
      <c r="U58" s="217" t="s">
        <v>440</v>
      </c>
      <c r="V58" s="269"/>
    </row>
    <row r="59" spans="2:22" x14ac:dyDescent="0.3">
      <c r="B59" s="199" t="s">
        <v>216</v>
      </c>
      <c r="C59" s="218">
        <v>0.4</v>
      </c>
      <c r="D59" s="219">
        <v>0.3</v>
      </c>
      <c r="E59" s="220">
        <v>0.25</v>
      </c>
      <c r="F59" s="221">
        <v>0.05</v>
      </c>
      <c r="G59" s="222">
        <v>0</v>
      </c>
      <c r="H59" s="219">
        <v>0</v>
      </c>
      <c r="I59" s="219">
        <v>0</v>
      </c>
      <c r="J59" s="219">
        <v>0</v>
      </c>
      <c r="K59" s="219">
        <v>0</v>
      </c>
      <c r="L59" s="220">
        <v>0</v>
      </c>
      <c r="M59" s="219">
        <v>0</v>
      </c>
      <c r="N59" s="220">
        <v>0</v>
      </c>
      <c r="O59" s="218">
        <v>0</v>
      </c>
      <c r="P59" s="219">
        <v>0</v>
      </c>
      <c r="Q59" s="219">
        <v>0</v>
      </c>
      <c r="R59" s="221">
        <v>0</v>
      </c>
      <c r="S59" s="223">
        <f>1-SUM(C59:R59)</f>
        <v>0</v>
      </c>
      <c r="T59" s="188" t="s">
        <v>260</v>
      </c>
      <c r="U59" s="189" t="s">
        <v>261</v>
      </c>
      <c r="V59" s="190" t="s">
        <v>308</v>
      </c>
    </row>
    <row r="60" spans="2:22" x14ac:dyDescent="0.3">
      <c r="B60" s="200" t="s">
        <v>217</v>
      </c>
      <c r="C60" s="227">
        <v>0.4</v>
      </c>
      <c r="D60" s="228">
        <v>0.3</v>
      </c>
      <c r="E60" s="229">
        <v>0.25</v>
      </c>
      <c r="F60" s="230">
        <v>0.05</v>
      </c>
      <c r="G60" s="231">
        <v>0</v>
      </c>
      <c r="H60" s="228">
        <v>0</v>
      </c>
      <c r="I60" s="228">
        <v>0</v>
      </c>
      <c r="J60" s="228">
        <v>0</v>
      </c>
      <c r="K60" s="228">
        <v>0</v>
      </c>
      <c r="L60" s="229">
        <v>0</v>
      </c>
      <c r="M60" s="228">
        <v>0</v>
      </c>
      <c r="N60" s="229">
        <v>0</v>
      </c>
      <c r="O60" s="227">
        <v>0</v>
      </c>
      <c r="P60" s="228">
        <v>0</v>
      </c>
      <c r="Q60" s="228">
        <v>0</v>
      </c>
      <c r="R60" s="230">
        <v>0</v>
      </c>
      <c r="S60" s="232">
        <f>1-SUM(C60:R60)</f>
        <v>0</v>
      </c>
      <c r="T60" s="205" t="s">
        <v>309</v>
      </c>
      <c r="U60" s="96" t="s">
        <v>310</v>
      </c>
      <c r="V60" s="206" t="s">
        <v>311</v>
      </c>
    </row>
    <row r="61" spans="2:22" x14ac:dyDescent="0.3">
      <c r="B61" s="200" t="s">
        <v>218</v>
      </c>
      <c r="C61" s="227">
        <v>0.4</v>
      </c>
      <c r="D61" s="228">
        <v>0.3</v>
      </c>
      <c r="E61" s="229">
        <v>0.25</v>
      </c>
      <c r="F61" s="230">
        <v>0.05</v>
      </c>
      <c r="G61" s="231">
        <v>0</v>
      </c>
      <c r="H61" s="228">
        <v>0</v>
      </c>
      <c r="I61" s="228">
        <v>0</v>
      </c>
      <c r="J61" s="228">
        <v>0</v>
      </c>
      <c r="K61" s="228">
        <v>0</v>
      </c>
      <c r="L61" s="229">
        <v>0</v>
      </c>
      <c r="M61" s="228">
        <v>0</v>
      </c>
      <c r="N61" s="229">
        <v>0</v>
      </c>
      <c r="O61" s="227">
        <v>0</v>
      </c>
      <c r="P61" s="228">
        <v>0</v>
      </c>
      <c r="Q61" s="228">
        <v>0</v>
      </c>
      <c r="R61" s="230">
        <v>0</v>
      </c>
      <c r="S61" s="232">
        <f>1-SUM(C61:R61)</f>
        <v>0</v>
      </c>
      <c r="T61" s="205" t="s">
        <v>312</v>
      </c>
      <c r="U61" s="96" t="s">
        <v>313</v>
      </c>
      <c r="V61" s="206" t="s">
        <v>314</v>
      </c>
    </row>
    <row r="62" spans="2:22" x14ac:dyDescent="0.3">
      <c r="B62" s="200" t="s">
        <v>219</v>
      </c>
      <c r="C62" s="227">
        <v>0.4</v>
      </c>
      <c r="D62" s="228">
        <v>0.3</v>
      </c>
      <c r="E62" s="229">
        <v>0.25</v>
      </c>
      <c r="F62" s="230">
        <v>0.05</v>
      </c>
      <c r="G62" s="231">
        <v>0</v>
      </c>
      <c r="H62" s="228">
        <v>0</v>
      </c>
      <c r="I62" s="228">
        <v>0</v>
      </c>
      <c r="J62" s="228">
        <v>0</v>
      </c>
      <c r="K62" s="228">
        <v>0</v>
      </c>
      <c r="L62" s="229">
        <v>0</v>
      </c>
      <c r="M62" s="228">
        <v>0</v>
      </c>
      <c r="N62" s="229">
        <v>0</v>
      </c>
      <c r="O62" s="227">
        <v>0</v>
      </c>
      <c r="P62" s="228">
        <v>0</v>
      </c>
      <c r="Q62" s="228">
        <v>0</v>
      </c>
      <c r="R62" s="230">
        <v>0</v>
      </c>
      <c r="S62" s="232">
        <f>1-SUM(C62:R62)</f>
        <v>0</v>
      </c>
      <c r="T62" s="205" t="s">
        <v>315</v>
      </c>
      <c r="U62" s="96" t="s">
        <v>316</v>
      </c>
      <c r="V62" s="206" t="s">
        <v>317</v>
      </c>
    </row>
    <row r="63" spans="2:22" x14ac:dyDescent="0.3">
      <c r="B63" s="200" t="s">
        <v>220</v>
      </c>
      <c r="C63" s="227">
        <v>0.4</v>
      </c>
      <c r="D63" s="228">
        <v>0.3</v>
      </c>
      <c r="E63" s="229">
        <v>0.25</v>
      </c>
      <c r="F63" s="230">
        <v>0.05</v>
      </c>
      <c r="G63" s="231">
        <v>0</v>
      </c>
      <c r="H63" s="228">
        <v>0</v>
      </c>
      <c r="I63" s="228">
        <v>0</v>
      </c>
      <c r="J63" s="228">
        <v>0</v>
      </c>
      <c r="K63" s="228">
        <v>0</v>
      </c>
      <c r="L63" s="229">
        <v>0</v>
      </c>
      <c r="M63" s="228">
        <v>0</v>
      </c>
      <c r="N63" s="229">
        <v>0</v>
      </c>
      <c r="O63" s="227">
        <v>0</v>
      </c>
      <c r="P63" s="228">
        <v>0</v>
      </c>
      <c r="Q63" s="228">
        <v>0</v>
      </c>
      <c r="R63" s="230">
        <v>0</v>
      </c>
      <c r="S63" s="232">
        <f>1-SUM(C63:R63)</f>
        <v>0</v>
      </c>
      <c r="T63" s="205" t="s">
        <v>318</v>
      </c>
      <c r="U63" s="96" t="s">
        <v>319</v>
      </c>
      <c r="V63" s="206" t="s">
        <v>320</v>
      </c>
    </row>
    <row r="64" spans="2:22" x14ac:dyDescent="0.3">
      <c r="B64" s="200" t="s">
        <v>221</v>
      </c>
      <c r="C64" s="227">
        <v>0.4</v>
      </c>
      <c r="D64" s="228">
        <v>0.3</v>
      </c>
      <c r="E64" s="229">
        <v>0.25</v>
      </c>
      <c r="F64" s="230">
        <v>0.05</v>
      </c>
      <c r="G64" s="231">
        <v>0</v>
      </c>
      <c r="H64" s="228">
        <v>0</v>
      </c>
      <c r="I64" s="228">
        <v>0</v>
      </c>
      <c r="J64" s="228">
        <v>0</v>
      </c>
      <c r="K64" s="228">
        <v>0</v>
      </c>
      <c r="L64" s="229">
        <v>0</v>
      </c>
      <c r="M64" s="228">
        <v>0</v>
      </c>
      <c r="N64" s="229">
        <v>0</v>
      </c>
      <c r="O64" s="227">
        <v>0</v>
      </c>
      <c r="P64" s="228">
        <v>0</v>
      </c>
      <c r="Q64" s="228">
        <v>0</v>
      </c>
      <c r="R64" s="230">
        <v>0</v>
      </c>
      <c r="S64" s="232">
        <f>1-SUM(C64:R64)</f>
        <v>0</v>
      </c>
      <c r="T64" s="205" t="s">
        <v>321</v>
      </c>
      <c r="U64" s="96" t="s">
        <v>322</v>
      </c>
      <c r="V64" s="206" t="s">
        <v>323</v>
      </c>
    </row>
    <row r="65" spans="2:22" x14ac:dyDescent="0.3">
      <c r="B65" s="200" t="s">
        <v>222</v>
      </c>
      <c r="C65" s="227">
        <v>0.4</v>
      </c>
      <c r="D65" s="228">
        <v>0.3</v>
      </c>
      <c r="E65" s="229">
        <v>0.25</v>
      </c>
      <c r="F65" s="230">
        <v>0.05</v>
      </c>
      <c r="G65" s="231">
        <v>0</v>
      </c>
      <c r="H65" s="228">
        <v>0</v>
      </c>
      <c r="I65" s="228">
        <v>0</v>
      </c>
      <c r="J65" s="228">
        <v>0</v>
      </c>
      <c r="K65" s="228">
        <v>0</v>
      </c>
      <c r="L65" s="229">
        <v>0</v>
      </c>
      <c r="M65" s="228">
        <v>0</v>
      </c>
      <c r="N65" s="229">
        <v>0</v>
      </c>
      <c r="O65" s="227">
        <v>0</v>
      </c>
      <c r="P65" s="228">
        <v>0</v>
      </c>
      <c r="Q65" s="228">
        <v>0</v>
      </c>
      <c r="R65" s="230">
        <v>0</v>
      </c>
      <c r="S65" s="232">
        <f>1-SUM(C65:R65)</f>
        <v>0</v>
      </c>
      <c r="T65" s="205" t="s">
        <v>324</v>
      </c>
      <c r="U65" s="96" t="s">
        <v>325</v>
      </c>
      <c r="V65" s="206" t="s">
        <v>326</v>
      </c>
    </row>
    <row r="66" spans="2:22" x14ac:dyDescent="0.3">
      <c r="B66" s="200" t="s">
        <v>223</v>
      </c>
      <c r="C66" s="227">
        <v>0.4</v>
      </c>
      <c r="D66" s="228">
        <v>0.3</v>
      </c>
      <c r="E66" s="229">
        <v>0.25</v>
      </c>
      <c r="F66" s="230">
        <v>0.05</v>
      </c>
      <c r="G66" s="231">
        <v>0</v>
      </c>
      <c r="H66" s="228">
        <v>0</v>
      </c>
      <c r="I66" s="228">
        <v>0</v>
      </c>
      <c r="J66" s="228">
        <v>0</v>
      </c>
      <c r="K66" s="228">
        <v>0</v>
      </c>
      <c r="L66" s="229">
        <v>0</v>
      </c>
      <c r="M66" s="228">
        <v>0</v>
      </c>
      <c r="N66" s="229">
        <v>0</v>
      </c>
      <c r="O66" s="227">
        <v>0</v>
      </c>
      <c r="P66" s="228">
        <v>0</v>
      </c>
      <c r="Q66" s="228">
        <v>0</v>
      </c>
      <c r="R66" s="230">
        <v>0</v>
      </c>
      <c r="S66" s="232">
        <f>1-SUM(C66:R66)</f>
        <v>0</v>
      </c>
      <c r="T66" s="205" t="s">
        <v>327</v>
      </c>
      <c r="U66" s="96" t="s">
        <v>328</v>
      </c>
      <c r="V66" s="206" t="s">
        <v>329</v>
      </c>
    </row>
    <row r="67" spans="2:22" x14ac:dyDescent="0.3">
      <c r="B67" s="200" t="s">
        <v>224</v>
      </c>
      <c r="C67" s="227">
        <v>0.4</v>
      </c>
      <c r="D67" s="228">
        <v>0.3</v>
      </c>
      <c r="E67" s="229">
        <v>0.25</v>
      </c>
      <c r="F67" s="230">
        <v>0.05</v>
      </c>
      <c r="G67" s="231">
        <v>0</v>
      </c>
      <c r="H67" s="228">
        <v>0</v>
      </c>
      <c r="I67" s="228">
        <v>0</v>
      </c>
      <c r="J67" s="228">
        <v>0</v>
      </c>
      <c r="K67" s="228">
        <v>0</v>
      </c>
      <c r="L67" s="229">
        <v>0</v>
      </c>
      <c r="M67" s="228">
        <v>0</v>
      </c>
      <c r="N67" s="229">
        <v>0</v>
      </c>
      <c r="O67" s="227">
        <v>0</v>
      </c>
      <c r="P67" s="228">
        <v>0</v>
      </c>
      <c r="Q67" s="228">
        <v>0</v>
      </c>
      <c r="R67" s="230">
        <v>0</v>
      </c>
      <c r="S67" s="232">
        <f>1-SUM(C67:R67)</f>
        <v>0</v>
      </c>
      <c r="T67" s="205" t="s">
        <v>330</v>
      </c>
      <c r="U67" s="96" t="s">
        <v>331</v>
      </c>
      <c r="V67" s="206" t="s">
        <v>332</v>
      </c>
    </row>
    <row r="68" spans="2:22" x14ac:dyDescent="0.3">
      <c r="B68" s="200" t="s">
        <v>225</v>
      </c>
      <c r="C68" s="227">
        <v>0.4</v>
      </c>
      <c r="D68" s="228">
        <v>0.3</v>
      </c>
      <c r="E68" s="229">
        <v>0.25</v>
      </c>
      <c r="F68" s="230">
        <v>0.05</v>
      </c>
      <c r="G68" s="231">
        <v>0</v>
      </c>
      <c r="H68" s="228">
        <v>0</v>
      </c>
      <c r="I68" s="228">
        <v>0</v>
      </c>
      <c r="J68" s="228">
        <v>0</v>
      </c>
      <c r="K68" s="228">
        <v>0</v>
      </c>
      <c r="L68" s="229">
        <v>0</v>
      </c>
      <c r="M68" s="228">
        <v>0</v>
      </c>
      <c r="N68" s="229">
        <v>0</v>
      </c>
      <c r="O68" s="227">
        <v>0</v>
      </c>
      <c r="P68" s="228">
        <v>0</v>
      </c>
      <c r="Q68" s="228">
        <v>0</v>
      </c>
      <c r="R68" s="230">
        <v>0</v>
      </c>
      <c r="S68" s="232">
        <f>1-SUM(C68:R68)</f>
        <v>0</v>
      </c>
      <c r="T68" s="205" t="s">
        <v>333</v>
      </c>
      <c r="U68" s="96" t="s">
        <v>334</v>
      </c>
      <c r="V68" s="206" t="s">
        <v>335</v>
      </c>
    </row>
    <row r="69" spans="2:22" x14ac:dyDescent="0.3">
      <c r="B69" s="200" t="s">
        <v>226</v>
      </c>
      <c r="C69" s="227">
        <v>0.4</v>
      </c>
      <c r="D69" s="228">
        <v>0.3</v>
      </c>
      <c r="E69" s="229">
        <v>0.25</v>
      </c>
      <c r="F69" s="230">
        <v>0.05</v>
      </c>
      <c r="G69" s="231">
        <v>0</v>
      </c>
      <c r="H69" s="228">
        <v>0</v>
      </c>
      <c r="I69" s="228">
        <v>0</v>
      </c>
      <c r="J69" s="228">
        <v>0</v>
      </c>
      <c r="K69" s="228">
        <v>0</v>
      </c>
      <c r="L69" s="229">
        <v>0</v>
      </c>
      <c r="M69" s="228">
        <v>0</v>
      </c>
      <c r="N69" s="229">
        <v>0</v>
      </c>
      <c r="O69" s="227">
        <v>0</v>
      </c>
      <c r="P69" s="228">
        <v>0</v>
      </c>
      <c r="Q69" s="228">
        <v>0</v>
      </c>
      <c r="R69" s="230">
        <v>0</v>
      </c>
      <c r="S69" s="232">
        <f>1-SUM(C69:R69)</f>
        <v>0</v>
      </c>
      <c r="T69" s="205" t="s">
        <v>336</v>
      </c>
      <c r="U69" s="96" t="s">
        <v>337</v>
      </c>
      <c r="V69" s="206" t="s">
        <v>338</v>
      </c>
    </row>
    <row r="70" spans="2:22" ht="12.75" thickBot="1" x14ac:dyDescent="0.35">
      <c r="B70" s="202" t="s">
        <v>227</v>
      </c>
      <c r="C70" s="239">
        <v>0.4</v>
      </c>
      <c r="D70" s="240">
        <v>0.3</v>
      </c>
      <c r="E70" s="241">
        <v>0.25</v>
      </c>
      <c r="F70" s="242">
        <v>0.05</v>
      </c>
      <c r="G70" s="243">
        <v>0</v>
      </c>
      <c r="H70" s="240">
        <v>0</v>
      </c>
      <c r="I70" s="240">
        <v>0</v>
      </c>
      <c r="J70" s="240">
        <v>0</v>
      </c>
      <c r="K70" s="240">
        <v>0</v>
      </c>
      <c r="L70" s="241">
        <v>0</v>
      </c>
      <c r="M70" s="240">
        <v>0</v>
      </c>
      <c r="N70" s="241">
        <v>0</v>
      </c>
      <c r="O70" s="239">
        <v>0</v>
      </c>
      <c r="P70" s="240">
        <v>0</v>
      </c>
      <c r="Q70" s="240">
        <v>0</v>
      </c>
      <c r="R70" s="242">
        <v>0</v>
      </c>
      <c r="S70" s="244">
        <f>1-SUM(C70:R70)</f>
        <v>0</v>
      </c>
      <c r="T70" s="207" t="s">
        <v>339</v>
      </c>
      <c r="U70" s="208" t="s">
        <v>340</v>
      </c>
      <c r="V70" s="209" t="s">
        <v>341</v>
      </c>
    </row>
    <row r="71" spans="2:22" x14ac:dyDescent="0.3">
      <c r="B71" s="199" t="s">
        <v>228</v>
      </c>
      <c r="C71" s="218">
        <v>1</v>
      </c>
      <c r="D71" s="219">
        <v>0</v>
      </c>
      <c r="E71" s="220">
        <v>0</v>
      </c>
      <c r="F71" s="221">
        <v>0</v>
      </c>
      <c r="G71" s="222">
        <v>0</v>
      </c>
      <c r="H71" s="219">
        <v>0</v>
      </c>
      <c r="I71" s="219">
        <v>0</v>
      </c>
      <c r="J71" s="219">
        <v>0</v>
      </c>
      <c r="K71" s="219">
        <v>0</v>
      </c>
      <c r="L71" s="220">
        <v>0</v>
      </c>
      <c r="M71" s="219">
        <v>0</v>
      </c>
      <c r="N71" s="220">
        <v>0</v>
      </c>
      <c r="O71" s="218">
        <v>0</v>
      </c>
      <c r="P71" s="219">
        <v>0</v>
      </c>
      <c r="Q71" s="219">
        <v>0</v>
      </c>
      <c r="R71" s="221">
        <v>0</v>
      </c>
      <c r="S71" s="223">
        <f>1-SUM(C71:R71)</f>
        <v>0</v>
      </c>
      <c r="T71" s="259"/>
      <c r="U71" s="260"/>
      <c r="V71" s="261"/>
    </row>
    <row r="72" spans="2:22" x14ac:dyDescent="0.3">
      <c r="B72" s="200" t="s">
        <v>176</v>
      </c>
      <c r="C72" s="227">
        <v>1</v>
      </c>
      <c r="D72" s="228">
        <v>0</v>
      </c>
      <c r="E72" s="229">
        <v>0</v>
      </c>
      <c r="F72" s="230">
        <v>0</v>
      </c>
      <c r="G72" s="231">
        <v>0</v>
      </c>
      <c r="H72" s="228">
        <v>0</v>
      </c>
      <c r="I72" s="228">
        <v>0</v>
      </c>
      <c r="J72" s="228">
        <v>0</v>
      </c>
      <c r="K72" s="228">
        <v>0</v>
      </c>
      <c r="L72" s="229">
        <v>0</v>
      </c>
      <c r="M72" s="228">
        <v>0</v>
      </c>
      <c r="N72" s="229">
        <v>0</v>
      </c>
      <c r="O72" s="227">
        <v>0</v>
      </c>
      <c r="P72" s="228">
        <v>0</v>
      </c>
      <c r="Q72" s="228">
        <v>0</v>
      </c>
      <c r="R72" s="230">
        <v>0</v>
      </c>
      <c r="S72" s="232">
        <f>1-SUM(C72:R72)</f>
        <v>0</v>
      </c>
      <c r="T72" s="262"/>
      <c r="U72" s="263"/>
      <c r="V72" s="264"/>
    </row>
    <row r="73" spans="2:22" x14ac:dyDescent="0.3">
      <c r="B73" s="200" t="s">
        <v>177</v>
      </c>
      <c r="C73" s="227">
        <v>1</v>
      </c>
      <c r="D73" s="228">
        <v>0</v>
      </c>
      <c r="E73" s="229">
        <v>0</v>
      </c>
      <c r="F73" s="230">
        <v>0</v>
      </c>
      <c r="G73" s="231">
        <v>0</v>
      </c>
      <c r="H73" s="228">
        <v>0</v>
      </c>
      <c r="I73" s="228">
        <v>0</v>
      </c>
      <c r="J73" s="228">
        <v>0</v>
      </c>
      <c r="K73" s="228">
        <v>0</v>
      </c>
      <c r="L73" s="229">
        <v>0</v>
      </c>
      <c r="M73" s="228">
        <v>0</v>
      </c>
      <c r="N73" s="229">
        <v>0</v>
      </c>
      <c r="O73" s="227">
        <v>0</v>
      </c>
      <c r="P73" s="228">
        <v>0</v>
      </c>
      <c r="Q73" s="228">
        <v>0</v>
      </c>
      <c r="R73" s="230">
        <v>0</v>
      </c>
      <c r="S73" s="232">
        <f>1-SUM(C73:R73)</f>
        <v>0</v>
      </c>
      <c r="T73" s="262"/>
      <c r="U73" s="263"/>
      <c r="V73" s="264"/>
    </row>
    <row r="74" spans="2:22" x14ac:dyDescent="0.3">
      <c r="B74" s="200" t="s">
        <v>178</v>
      </c>
      <c r="C74" s="227">
        <v>1</v>
      </c>
      <c r="D74" s="228">
        <v>0</v>
      </c>
      <c r="E74" s="229">
        <v>0</v>
      </c>
      <c r="F74" s="230">
        <v>0</v>
      </c>
      <c r="G74" s="231">
        <v>0</v>
      </c>
      <c r="H74" s="228">
        <v>0</v>
      </c>
      <c r="I74" s="228">
        <v>0</v>
      </c>
      <c r="J74" s="228">
        <v>0</v>
      </c>
      <c r="K74" s="228">
        <v>0</v>
      </c>
      <c r="L74" s="229">
        <v>0</v>
      </c>
      <c r="M74" s="228">
        <v>0</v>
      </c>
      <c r="N74" s="229">
        <v>0</v>
      </c>
      <c r="O74" s="227">
        <v>0</v>
      </c>
      <c r="P74" s="228">
        <v>0</v>
      </c>
      <c r="Q74" s="228">
        <v>0</v>
      </c>
      <c r="R74" s="230">
        <v>0</v>
      </c>
      <c r="S74" s="232">
        <f>1-SUM(C74:R74)</f>
        <v>0</v>
      </c>
      <c r="T74" s="262"/>
      <c r="U74" s="263"/>
      <c r="V74" s="264"/>
    </row>
    <row r="75" spans="2:22" x14ac:dyDescent="0.3">
      <c r="B75" s="200" t="s">
        <v>179</v>
      </c>
      <c r="C75" s="227">
        <v>1</v>
      </c>
      <c r="D75" s="228">
        <v>0</v>
      </c>
      <c r="E75" s="229">
        <v>0</v>
      </c>
      <c r="F75" s="230">
        <v>0</v>
      </c>
      <c r="G75" s="231">
        <v>0</v>
      </c>
      <c r="H75" s="228">
        <v>0</v>
      </c>
      <c r="I75" s="228">
        <v>0</v>
      </c>
      <c r="J75" s="228">
        <v>0</v>
      </c>
      <c r="K75" s="228">
        <v>0</v>
      </c>
      <c r="L75" s="229">
        <v>0</v>
      </c>
      <c r="M75" s="228">
        <v>0</v>
      </c>
      <c r="N75" s="229">
        <v>0</v>
      </c>
      <c r="O75" s="227">
        <v>0</v>
      </c>
      <c r="P75" s="228">
        <v>0</v>
      </c>
      <c r="Q75" s="228">
        <v>0</v>
      </c>
      <c r="R75" s="230">
        <v>0</v>
      </c>
      <c r="S75" s="232">
        <f>1-SUM(C75:R75)</f>
        <v>0</v>
      </c>
      <c r="T75" s="262"/>
      <c r="U75" s="263"/>
      <c r="V75" s="264"/>
    </row>
    <row r="76" spans="2:22" x14ac:dyDescent="0.3">
      <c r="B76" s="200" t="s">
        <v>180</v>
      </c>
      <c r="C76" s="227">
        <v>1</v>
      </c>
      <c r="D76" s="228">
        <v>0</v>
      </c>
      <c r="E76" s="229">
        <v>0</v>
      </c>
      <c r="F76" s="230">
        <v>0</v>
      </c>
      <c r="G76" s="231">
        <v>0</v>
      </c>
      <c r="H76" s="228">
        <v>0</v>
      </c>
      <c r="I76" s="228">
        <v>0</v>
      </c>
      <c r="J76" s="228">
        <v>0</v>
      </c>
      <c r="K76" s="228">
        <v>0</v>
      </c>
      <c r="L76" s="229">
        <v>0</v>
      </c>
      <c r="M76" s="228">
        <v>0</v>
      </c>
      <c r="N76" s="229">
        <v>0</v>
      </c>
      <c r="O76" s="227">
        <v>0</v>
      </c>
      <c r="P76" s="228">
        <v>0</v>
      </c>
      <c r="Q76" s="228">
        <v>0</v>
      </c>
      <c r="R76" s="230">
        <v>0</v>
      </c>
      <c r="S76" s="232">
        <f>1-SUM(C76:R76)</f>
        <v>0</v>
      </c>
      <c r="T76" s="262"/>
      <c r="U76" s="263"/>
      <c r="V76" s="264"/>
    </row>
    <row r="77" spans="2:22" x14ac:dyDescent="0.3">
      <c r="B77" s="200" t="s">
        <v>181</v>
      </c>
      <c r="C77" s="227">
        <v>1</v>
      </c>
      <c r="D77" s="228">
        <v>0</v>
      </c>
      <c r="E77" s="229">
        <v>0</v>
      </c>
      <c r="F77" s="230">
        <v>0</v>
      </c>
      <c r="G77" s="231">
        <v>0</v>
      </c>
      <c r="H77" s="228">
        <v>0</v>
      </c>
      <c r="I77" s="228">
        <v>0</v>
      </c>
      <c r="J77" s="228">
        <v>0</v>
      </c>
      <c r="K77" s="228">
        <v>0</v>
      </c>
      <c r="L77" s="229">
        <v>0</v>
      </c>
      <c r="M77" s="228">
        <v>0</v>
      </c>
      <c r="N77" s="229">
        <v>0</v>
      </c>
      <c r="O77" s="227">
        <v>0</v>
      </c>
      <c r="P77" s="228">
        <v>0</v>
      </c>
      <c r="Q77" s="228">
        <v>0</v>
      </c>
      <c r="R77" s="230">
        <v>0</v>
      </c>
      <c r="S77" s="232">
        <f>1-SUM(C77:R77)</f>
        <v>0</v>
      </c>
      <c r="T77" s="262"/>
      <c r="U77" s="263"/>
      <c r="V77" s="264"/>
    </row>
    <row r="78" spans="2:22" x14ac:dyDescent="0.3">
      <c r="B78" s="200" t="s">
        <v>182</v>
      </c>
      <c r="C78" s="227">
        <v>1</v>
      </c>
      <c r="D78" s="228">
        <v>0</v>
      </c>
      <c r="E78" s="229">
        <v>0</v>
      </c>
      <c r="F78" s="230">
        <v>0</v>
      </c>
      <c r="G78" s="231">
        <v>0</v>
      </c>
      <c r="H78" s="228">
        <v>0</v>
      </c>
      <c r="I78" s="228">
        <v>0</v>
      </c>
      <c r="J78" s="228">
        <v>0</v>
      </c>
      <c r="K78" s="228">
        <v>0</v>
      </c>
      <c r="L78" s="229">
        <v>0</v>
      </c>
      <c r="M78" s="228">
        <v>0</v>
      </c>
      <c r="N78" s="229">
        <v>0</v>
      </c>
      <c r="O78" s="227">
        <v>0</v>
      </c>
      <c r="P78" s="228">
        <v>0</v>
      </c>
      <c r="Q78" s="228">
        <v>0</v>
      </c>
      <c r="R78" s="230">
        <v>0</v>
      </c>
      <c r="S78" s="232">
        <f>1-SUM(C78:R78)</f>
        <v>0</v>
      </c>
      <c r="T78" s="262"/>
      <c r="U78" s="263"/>
      <c r="V78" s="264"/>
    </row>
    <row r="79" spans="2:22" x14ac:dyDescent="0.3">
      <c r="B79" s="200" t="s">
        <v>183</v>
      </c>
      <c r="C79" s="227">
        <v>1</v>
      </c>
      <c r="D79" s="228">
        <v>0</v>
      </c>
      <c r="E79" s="229">
        <v>0</v>
      </c>
      <c r="F79" s="230">
        <v>0</v>
      </c>
      <c r="G79" s="231">
        <v>0</v>
      </c>
      <c r="H79" s="228">
        <v>0</v>
      </c>
      <c r="I79" s="228">
        <v>0</v>
      </c>
      <c r="J79" s="228">
        <v>0</v>
      </c>
      <c r="K79" s="228">
        <v>0</v>
      </c>
      <c r="L79" s="229">
        <v>0</v>
      </c>
      <c r="M79" s="228">
        <v>0</v>
      </c>
      <c r="N79" s="229">
        <v>0</v>
      </c>
      <c r="O79" s="227">
        <v>0</v>
      </c>
      <c r="P79" s="228">
        <v>0</v>
      </c>
      <c r="Q79" s="228">
        <v>0</v>
      </c>
      <c r="R79" s="230">
        <v>0</v>
      </c>
      <c r="S79" s="232">
        <f>1-SUM(C79:R79)</f>
        <v>0</v>
      </c>
      <c r="T79" s="262"/>
      <c r="U79" s="263"/>
      <c r="V79" s="264"/>
    </row>
    <row r="80" spans="2:22" x14ac:dyDescent="0.3">
      <c r="B80" s="200" t="s">
        <v>184</v>
      </c>
      <c r="C80" s="227">
        <v>1</v>
      </c>
      <c r="D80" s="228">
        <v>0</v>
      </c>
      <c r="E80" s="229">
        <v>0</v>
      </c>
      <c r="F80" s="230">
        <v>0</v>
      </c>
      <c r="G80" s="231">
        <v>0</v>
      </c>
      <c r="H80" s="228">
        <v>0</v>
      </c>
      <c r="I80" s="228">
        <v>0</v>
      </c>
      <c r="J80" s="228">
        <v>0</v>
      </c>
      <c r="K80" s="228">
        <v>0</v>
      </c>
      <c r="L80" s="229">
        <v>0</v>
      </c>
      <c r="M80" s="228">
        <v>0</v>
      </c>
      <c r="N80" s="229">
        <v>0</v>
      </c>
      <c r="O80" s="227">
        <v>0</v>
      </c>
      <c r="P80" s="228">
        <v>0</v>
      </c>
      <c r="Q80" s="228">
        <v>0</v>
      </c>
      <c r="R80" s="230">
        <v>0</v>
      </c>
      <c r="S80" s="232">
        <f>1-SUM(C80:R80)</f>
        <v>0</v>
      </c>
      <c r="T80" s="262"/>
      <c r="U80" s="263"/>
      <c r="V80" s="264"/>
    </row>
    <row r="81" spans="2:22" x14ac:dyDescent="0.3">
      <c r="B81" s="200" t="s">
        <v>185</v>
      </c>
      <c r="C81" s="227">
        <v>1</v>
      </c>
      <c r="D81" s="228">
        <v>0</v>
      </c>
      <c r="E81" s="229">
        <v>0</v>
      </c>
      <c r="F81" s="230">
        <v>0</v>
      </c>
      <c r="G81" s="231">
        <v>0</v>
      </c>
      <c r="H81" s="228">
        <v>0</v>
      </c>
      <c r="I81" s="228">
        <v>0</v>
      </c>
      <c r="J81" s="228">
        <v>0</v>
      </c>
      <c r="K81" s="228">
        <v>0</v>
      </c>
      <c r="L81" s="229">
        <v>0</v>
      </c>
      <c r="M81" s="228">
        <v>0</v>
      </c>
      <c r="N81" s="229">
        <v>0</v>
      </c>
      <c r="O81" s="227">
        <v>0</v>
      </c>
      <c r="P81" s="228">
        <v>0</v>
      </c>
      <c r="Q81" s="228">
        <v>0</v>
      </c>
      <c r="R81" s="230">
        <v>0</v>
      </c>
      <c r="S81" s="232">
        <f>1-SUM(C81:R81)</f>
        <v>0</v>
      </c>
      <c r="T81" s="262"/>
      <c r="U81" s="263"/>
      <c r="V81" s="264"/>
    </row>
    <row r="82" spans="2:22" x14ac:dyDescent="0.3">
      <c r="B82" s="200" t="s">
        <v>186</v>
      </c>
      <c r="C82" s="227">
        <v>1</v>
      </c>
      <c r="D82" s="228">
        <v>0</v>
      </c>
      <c r="E82" s="229">
        <v>0</v>
      </c>
      <c r="F82" s="230">
        <v>0</v>
      </c>
      <c r="G82" s="231">
        <v>0</v>
      </c>
      <c r="H82" s="228">
        <v>0</v>
      </c>
      <c r="I82" s="228">
        <v>0</v>
      </c>
      <c r="J82" s="228">
        <v>0</v>
      </c>
      <c r="K82" s="228">
        <v>0</v>
      </c>
      <c r="L82" s="229">
        <v>0</v>
      </c>
      <c r="M82" s="228">
        <v>0</v>
      </c>
      <c r="N82" s="229">
        <v>0</v>
      </c>
      <c r="O82" s="227">
        <v>0</v>
      </c>
      <c r="P82" s="228">
        <v>0</v>
      </c>
      <c r="Q82" s="228">
        <v>0</v>
      </c>
      <c r="R82" s="230">
        <v>0</v>
      </c>
      <c r="S82" s="232">
        <f>1-SUM(C82:R82)</f>
        <v>0</v>
      </c>
      <c r="T82" s="262"/>
      <c r="U82" s="263"/>
      <c r="V82" s="264"/>
    </row>
    <row r="83" spans="2:22" x14ac:dyDescent="0.3">
      <c r="B83" s="200" t="s">
        <v>187</v>
      </c>
      <c r="C83" s="227">
        <v>1</v>
      </c>
      <c r="D83" s="228">
        <v>0</v>
      </c>
      <c r="E83" s="229">
        <v>0</v>
      </c>
      <c r="F83" s="230">
        <v>0</v>
      </c>
      <c r="G83" s="231">
        <v>0</v>
      </c>
      <c r="H83" s="228">
        <v>0</v>
      </c>
      <c r="I83" s="228">
        <v>0</v>
      </c>
      <c r="J83" s="228">
        <v>0</v>
      </c>
      <c r="K83" s="228">
        <v>0</v>
      </c>
      <c r="L83" s="229">
        <v>0</v>
      </c>
      <c r="M83" s="228">
        <v>0</v>
      </c>
      <c r="N83" s="229">
        <v>0</v>
      </c>
      <c r="O83" s="227">
        <v>0</v>
      </c>
      <c r="P83" s="228">
        <v>0</v>
      </c>
      <c r="Q83" s="228">
        <v>0</v>
      </c>
      <c r="R83" s="230">
        <v>0</v>
      </c>
      <c r="S83" s="232">
        <f>1-SUM(C83:R83)</f>
        <v>0</v>
      </c>
      <c r="T83" s="262"/>
      <c r="U83" s="263"/>
      <c r="V83" s="264"/>
    </row>
    <row r="84" spans="2:22" x14ac:dyDescent="0.3">
      <c r="B84" s="200" t="s">
        <v>188</v>
      </c>
      <c r="C84" s="227">
        <v>1</v>
      </c>
      <c r="D84" s="228">
        <v>0</v>
      </c>
      <c r="E84" s="229">
        <v>0</v>
      </c>
      <c r="F84" s="230">
        <v>0</v>
      </c>
      <c r="G84" s="231">
        <v>0</v>
      </c>
      <c r="H84" s="228">
        <v>0</v>
      </c>
      <c r="I84" s="228">
        <v>0</v>
      </c>
      <c r="J84" s="228">
        <v>0</v>
      </c>
      <c r="K84" s="228">
        <v>0</v>
      </c>
      <c r="L84" s="229">
        <v>0</v>
      </c>
      <c r="M84" s="228">
        <v>0</v>
      </c>
      <c r="N84" s="229">
        <v>0</v>
      </c>
      <c r="O84" s="227">
        <v>0</v>
      </c>
      <c r="P84" s="228">
        <v>0</v>
      </c>
      <c r="Q84" s="228">
        <v>0</v>
      </c>
      <c r="R84" s="230">
        <v>0</v>
      </c>
      <c r="S84" s="232">
        <f>1-SUM(C84:R84)</f>
        <v>0</v>
      </c>
      <c r="T84" s="262"/>
      <c r="U84" s="263"/>
      <c r="V84" s="264"/>
    </row>
    <row r="85" spans="2:22" x14ac:dyDescent="0.3">
      <c r="B85" s="200" t="s">
        <v>189</v>
      </c>
      <c r="C85" s="227">
        <v>1</v>
      </c>
      <c r="D85" s="228">
        <v>0</v>
      </c>
      <c r="E85" s="229">
        <v>0</v>
      </c>
      <c r="F85" s="230">
        <v>0</v>
      </c>
      <c r="G85" s="231">
        <v>0</v>
      </c>
      <c r="H85" s="228">
        <v>0</v>
      </c>
      <c r="I85" s="228">
        <v>0</v>
      </c>
      <c r="J85" s="228">
        <v>0</v>
      </c>
      <c r="K85" s="228">
        <v>0</v>
      </c>
      <c r="L85" s="229">
        <v>0</v>
      </c>
      <c r="M85" s="228">
        <v>0</v>
      </c>
      <c r="N85" s="229">
        <v>0</v>
      </c>
      <c r="O85" s="227">
        <v>0</v>
      </c>
      <c r="P85" s="228">
        <v>0</v>
      </c>
      <c r="Q85" s="228">
        <v>0</v>
      </c>
      <c r="R85" s="230">
        <v>0</v>
      </c>
      <c r="S85" s="232">
        <f>1-SUM(C85:R85)</f>
        <v>0</v>
      </c>
      <c r="T85" s="262"/>
      <c r="U85" s="263"/>
      <c r="V85" s="264"/>
    </row>
    <row r="86" spans="2:22" x14ac:dyDescent="0.3">
      <c r="B86" s="200" t="s">
        <v>190</v>
      </c>
      <c r="C86" s="227">
        <v>1</v>
      </c>
      <c r="D86" s="228">
        <v>0</v>
      </c>
      <c r="E86" s="229">
        <v>0</v>
      </c>
      <c r="F86" s="230">
        <v>0</v>
      </c>
      <c r="G86" s="231">
        <v>0</v>
      </c>
      <c r="H86" s="228">
        <v>0</v>
      </c>
      <c r="I86" s="228">
        <v>0</v>
      </c>
      <c r="J86" s="228">
        <v>0</v>
      </c>
      <c r="K86" s="228">
        <v>0</v>
      </c>
      <c r="L86" s="229">
        <v>0</v>
      </c>
      <c r="M86" s="228">
        <v>0</v>
      </c>
      <c r="N86" s="229">
        <v>0</v>
      </c>
      <c r="O86" s="227">
        <v>0</v>
      </c>
      <c r="P86" s="228">
        <v>0</v>
      </c>
      <c r="Q86" s="228">
        <v>0</v>
      </c>
      <c r="R86" s="230">
        <v>0</v>
      </c>
      <c r="S86" s="232">
        <f>1-SUM(C86:R86)</f>
        <v>0</v>
      </c>
      <c r="T86" s="262"/>
      <c r="U86" s="263"/>
      <c r="V86" s="264"/>
    </row>
    <row r="87" spans="2:22" ht="12.75" thickBot="1" x14ac:dyDescent="0.35">
      <c r="B87" s="202" t="s">
        <v>191</v>
      </c>
      <c r="C87" s="239">
        <v>1</v>
      </c>
      <c r="D87" s="240">
        <v>0</v>
      </c>
      <c r="E87" s="241">
        <v>0</v>
      </c>
      <c r="F87" s="242">
        <v>0</v>
      </c>
      <c r="G87" s="243">
        <v>0</v>
      </c>
      <c r="H87" s="240">
        <v>0</v>
      </c>
      <c r="I87" s="240">
        <v>0</v>
      </c>
      <c r="J87" s="240">
        <v>0</v>
      </c>
      <c r="K87" s="240">
        <v>0</v>
      </c>
      <c r="L87" s="241">
        <v>0</v>
      </c>
      <c r="M87" s="240">
        <v>0</v>
      </c>
      <c r="N87" s="241">
        <v>0</v>
      </c>
      <c r="O87" s="239">
        <v>0</v>
      </c>
      <c r="P87" s="240">
        <v>0</v>
      </c>
      <c r="Q87" s="240">
        <v>0</v>
      </c>
      <c r="R87" s="242">
        <v>0</v>
      </c>
      <c r="S87" s="244">
        <f>1-SUM(C87:R87)</f>
        <v>0</v>
      </c>
      <c r="T87" s="270"/>
      <c r="U87" s="271"/>
      <c r="V87" s="269"/>
    </row>
    <row r="89" spans="2:22" ht="12.75" thickBot="1" x14ac:dyDescent="0.35"/>
    <row r="90" spans="2:22" ht="12.75" thickBot="1" x14ac:dyDescent="0.35">
      <c r="B90" s="213" t="s">
        <v>35</v>
      </c>
      <c r="C90" s="193" t="s">
        <v>236</v>
      </c>
      <c r="D90" s="194" t="s">
        <v>244</v>
      </c>
      <c r="E90" s="195" t="s">
        <v>245</v>
      </c>
      <c r="F90" s="195" t="s">
        <v>247</v>
      </c>
      <c r="G90" s="196" t="s">
        <v>239</v>
      </c>
      <c r="H90" s="197" t="s">
        <v>240</v>
      </c>
      <c r="I90" s="197" t="s">
        <v>110</v>
      </c>
      <c r="J90" s="197" t="s">
        <v>486</v>
      </c>
      <c r="K90" s="197" t="s">
        <v>238</v>
      </c>
      <c r="L90" s="197" t="s">
        <v>237</v>
      </c>
      <c r="M90" s="197" t="s">
        <v>1</v>
      </c>
      <c r="N90" s="198" t="s">
        <v>145</v>
      </c>
      <c r="O90" s="193" t="s">
        <v>231</v>
      </c>
      <c r="P90" s="194" t="s">
        <v>232</v>
      </c>
      <c r="Q90" s="194" t="s">
        <v>233</v>
      </c>
      <c r="R90" s="195" t="s">
        <v>234</v>
      </c>
      <c r="S90" s="204" t="s">
        <v>235</v>
      </c>
      <c r="T90" s="210" t="s">
        <v>243</v>
      </c>
      <c r="U90" s="211" t="s">
        <v>245</v>
      </c>
      <c r="V90" s="212" t="s">
        <v>246</v>
      </c>
    </row>
    <row r="91" spans="2:22" x14ac:dyDescent="0.3">
      <c r="B91" s="199" t="s">
        <v>485</v>
      </c>
      <c r="C91" s="218"/>
      <c r="D91" s="219"/>
      <c r="E91" s="220"/>
      <c r="F91" s="220"/>
      <c r="G91" s="228"/>
      <c r="H91" s="228"/>
      <c r="I91" s="228"/>
      <c r="J91" s="228"/>
      <c r="K91" s="228"/>
      <c r="L91" s="228"/>
      <c r="M91" s="307">
        <v>0.3</v>
      </c>
      <c r="N91" s="308">
        <v>0.4</v>
      </c>
      <c r="O91" s="344">
        <v>0.18</v>
      </c>
      <c r="P91" s="344"/>
      <c r="Q91" s="299">
        <v>0.04</v>
      </c>
      <c r="R91" s="309">
        <v>0.02</v>
      </c>
      <c r="S91" s="228">
        <f>1-SUM(C91:R91)</f>
        <v>6.0000000000000053E-2</v>
      </c>
      <c r="T91" s="300"/>
      <c r="U91" s="260"/>
      <c r="V91" s="261"/>
    </row>
    <row r="92" spans="2:22" x14ac:dyDescent="0.3">
      <c r="B92" s="201" t="s">
        <v>230</v>
      </c>
      <c r="C92" s="233"/>
      <c r="D92" s="234"/>
      <c r="E92" s="236"/>
      <c r="F92" s="236"/>
      <c r="G92" s="234"/>
      <c r="H92" s="234"/>
      <c r="I92" s="234"/>
      <c r="J92" s="234"/>
      <c r="K92" s="234"/>
      <c r="L92" s="228">
        <v>0.3</v>
      </c>
      <c r="M92" s="234">
        <v>0.1</v>
      </c>
      <c r="N92" s="228">
        <v>0.3</v>
      </c>
      <c r="O92" s="344">
        <v>0.18</v>
      </c>
      <c r="P92" s="344"/>
      <c r="Q92" s="234">
        <v>0.04</v>
      </c>
      <c r="R92" s="234">
        <v>0.02</v>
      </c>
      <c r="S92" s="234">
        <f>1-SUM(C92:R92)</f>
        <v>6.0000000000000053E-2</v>
      </c>
      <c r="T92" s="301"/>
      <c r="U92" s="263"/>
      <c r="V92" s="264"/>
    </row>
    <row r="93" spans="2:22" x14ac:dyDescent="0.3">
      <c r="B93" s="200" t="s">
        <v>151</v>
      </c>
      <c r="C93" s="227"/>
      <c r="D93" s="228"/>
      <c r="E93" s="229"/>
      <c r="F93" s="229"/>
      <c r="G93" s="228"/>
      <c r="H93" s="228"/>
      <c r="I93" s="228"/>
      <c r="J93" s="228"/>
      <c r="K93" s="228">
        <v>0.3</v>
      </c>
      <c r="L93" s="228">
        <v>0.1</v>
      </c>
      <c r="M93" s="228">
        <v>0.1</v>
      </c>
      <c r="N93" s="228">
        <v>0.2</v>
      </c>
      <c r="O93" s="344">
        <v>0.18</v>
      </c>
      <c r="P93" s="344"/>
      <c r="Q93" s="234">
        <v>0.04</v>
      </c>
      <c r="R93" s="234">
        <v>0.02</v>
      </c>
      <c r="S93" s="228">
        <f>1-SUM(C93:R93)</f>
        <v>6.0000000000000053E-2</v>
      </c>
      <c r="T93" s="301"/>
      <c r="U93" s="263"/>
      <c r="V93" s="264"/>
    </row>
    <row r="94" spans="2:22" x14ac:dyDescent="0.3">
      <c r="B94" s="297" t="s">
        <v>108</v>
      </c>
      <c r="C94" s="227"/>
      <c r="D94" s="228"/>
      <c r="E94" s="229"/>
      <c r="F94" s="229"/>
      <c r="G94" s="228"/>
      <c r="H94" s="228"/>
      <c r="I94" s="228"/>
      <c r="J94" s="228">
        <v>0.3</v>
      </c>
      <c r="K94" s="228">
        <v>0.1</v>
      </c>
      <c r="L94" s="228">
        <v>0.1</v>
      </c>
      <c r="M94" s="228">
        <v>0.1</v>
      </c>
      <c r="N94" s="228">
        <v>0.1</v>
      </c>
      <c r="O94" s="344">
        <v>0.27</v>
      </c>
      <c r="P94" s="344"/>
      <c r="Q94" s="344"/>
      <c r="R94" s="234">
        <v>0.02</v>
      </c>
      <c r="S94" s="228">
        <f>1-SUM(C94:R94)</f>
        <v>1.0000000000000009E-2</v>
      </c>
      <c r="T94" s="301"/>
      <c r="U94" s="263"/>
      <c r="V94" s="264"/>
    </row>
    <row r="95" spans="2:22" x14ac:dyDescent="0.3">
      <c r="B95" s="297" t="s">
        <v>153</v>
      </c>
      <c r="C95" s="227"/>
      <c r="D95" s="228"/>
      <c r="E95" s="229"/>
      <c r="F95" s="229"/>
      <c r="G95" s="228"/>
      <c r="H95" s="228"/>
      <c r="I95" s="228"/>
      <c r="J95" s="228">
        <v>0.3</v>
      </c>
      <c r="K95" s="228">
        <v>0.1</v>
      </c>
      <c r="L95" s="228">
        <v>0.1</v>
      </c>
      <c r="M95" s="228">
        <v>0.1</v>
      </c>
      <c r="N95" s="228">
        <v>0.1</v>
      </c>
      <c r="O95" s="344">
        <v>0.27</v>
      </c>
      <c r="P95" s="344"/>
      <c r="Q95" s="344"/>
      <c r="R95" s="234">
        <v>0.02</v>
      </c>
      <c r="S95" s="228">
        <f>1-SUM(C95:R95)</f>
        <v>1.0000000000000009E-2</v>
      </c>
      <c r="T95" s="301"/>
      <c r="U95" s="263"/>
      <c r="V95" s="264"/>
    </row>
    <row r="96" spans="2:22" x14ac:dyDescent="0.3">
      <c r="B96" s="200" t="s">
        <v>110</v>
      </c>
      <c r="C96" s="227"/>
      <c r="D96" s="228"/>
      <c r="E96" s="229"/>
      <c r="F96" s="229"/>
      <c r="G96" s="228"/>
      <c r="H96" s="228"/>
      <c r="I96" s="228">
        <v>0.3</v>
      </c>
      <c r="J96" s="228"/>
      <c r="K96" s="228"/>
      <c r="L96" s="228"/>
      <c r="M96" s="345">
        <v>0.4</v>
      </c>
      <c r="N96" s="346"/>
      <c r="O96" s="344">
        <v>0.18</v>
      </c>
      <c r="P96" s="344"/>
      <c r="Q96" s="234">
        <v>0.04</v>
      </c>
      <c r="R96" s="234">
        <v>0.02</v>
      </c>
      <c r="S96" s="228">
        <f>1-SUM(C96:R96)</f>
        <v>6.0000000000000053E-2</v>
      </c>
      <c r="T96" s="301"/>
      <c r="U96" s="263"/>
      <c r="V96" s="264"/>
    </row>
    <row r="97" spans="2:22" x14ac:dyDescent="0.3">
      <c r="B97" s="297" t="s">
        <v>240</v>
      </c>
      <c r="C97" s="227"/>
      <c r="D97" s="228"/>
      <c r="E97" s="229"/>
      <c r="F97" s="229"/>
      <c r="G97" s="228"/>
      <c r="H97" s="228">
        <v>0.3</v>
      </c>
      <c r="I97" s="228">
        <v>0.1</v>
      </c>
      <c r="J97" s="228"/>
      <c r="K97" s="228">
        <v>0.08</v>
      </c>
      <c r="L97" s="228">
        <v>0.08</v>
      </c>
      <c r="M97" s="345">
        <v>0.14000000000000001</v>
      </c>
      <c r="N97" s="346"/>
      <c r="O97" s="344">
        <v>0.27</v>
      </c>
      <c r="P97" s="344"/>
      <c r="Q97" s="344"/>
      <c r="R97" s="234">
        <v>0.02</v>
      </c>
      <c r="S97" s="228">
        <f>1-SUM(C97:R97)</f>
        <v>9.9999999999998979E-3</v>
      </c>
      <c r="T97" s="301"/>
      <c r="U97" s="263"/>
      <c r="V97" s="264"/>
    </row>
    <row r="98" spans="2:22" ht="12.75" thickBot="1" x14ac:dyDescent="0.35">
      <c r="B98" s="298" t="s">
        <v>242</v>
      </c>
      <c r="C98" s="239"/>
      <c r="D98" s="240"/>
      <c r="E98" s="241"/>
      <c r="F98" s="241"/>
      <c r="G98" s="228">
        <v>0.3</v>
      </c>
      <c r="H98" s="228">
        <v>0.1</v>
      </c>
      <c r="I98" s="228">
        <v>0.1</v>
      </c>
      <c r="J98" s="228"/>
      <c r="K98" s="228">
        <v>7.0000000000000007E-2</v>
      </c>
      <c r="L98" s="228">
        <v>0.05</v>
      </c>
      <c r="M98" s="228">
        <v>0.04</v>
      </c>
      <c r="N98" s="228">
        <v>0.04</v>
      </c>
      <c r="O98" s="234">
        <v>0.09</v>
      </c>
      <c r="P98" s="234">
        <v>0.09</v>
      </c>
      <c r="Q98" s="234">
        <v>0.09</v>
      </c>
      <c r="R98" s="234">
        <v>0.02</v>
      </c>
      <c r="S98" s="228">
        <f>1-SUM(C98:R98)</f>
        <v>9.9999999999998979E-3</v>
      </c>
      <c r="T98" s="302"/>
      <c r="U98" s="266"/>
      <c r="V98" s="267"/>
    </row>
    <row r="99" spans="2:22" x14ac:dyDescent="0.3">
      <c r="B99" s="199" t="s">
        <v>154</v>
      </c>
      <c r="C99" s="218">
        <v>0.5</v>
      </c>
      <c r="D99" s="219">
        <v>0.4</v>
      </c>
      <c r="E99" s="220">
        <v>0.1</v>
      </c>
      <c r="F99" s="221"/>
      <c r="G99" s="303"/>
      <c r="H99" s="292"/>
      <c r="I99" s="292"/>
      <c r="J99" s="292"/>
      <c r="K99" s="292"/>
      <c r="L99" s="293"/>
      <c r="M99" s="292"/>
      <c r="N99" s="293"/>
      <c r="O99" s="304"/>
      <c r="P99" s="292"/>
      <c r="Q99" s="292"/>
      <c r="R99" s="305"/>
      <c r="S99" s="306"/>
      <c r="T99" s="188" t="s">
        <v>262</v>
      </c>
      <c r="U99" s="189" t="s">
        <v>248</v>
      </c>
      <c r="V99" s="268"/>
    </row>
    <row r="100" spans="2:22" x14ac:dyDescent="0.3">
      <c r="B100" s="200" t="s">
        <v>155</v>
      </c>
      <c r="C100" s="227">
        <v>0.5</v>
      </c>
      <c r="D100" s="228">
        <v>0.4</v>
      </c>
      <c r="E100" s="229">
        <v>0.1</v>
      </c>
      <c r="F100" s="230"/>
      <c r="G100" s="231"/>
      <c r="H100" s="228"/>
      <c r="I100" s="228"/>
      <c r="J100" s="228"/>
      <c r="K100" s="228"/>
      <c r="L100" s="229"/>
      <c r="M100" s="228"/>
      <c r="N100" s="229"/>
      <c r="O100" s="227"/>
      <c r="P100" s="228"/>
      <c r="Q100" s="228"/>
      <c r="R100" s="230"/>
      <c r="S100" s="232"/>
      <c r="T100" s="205" t="s">
        <v>263</v>
      </c>
      <c r="U100" s="96" t="s">
        <v>259</v>
      </c>
      <c r="V100" s="264"/>
    </row>
    <row r="101" spans="2:22" x14ac:dyDescent="0.3">
      <c r="B101" s="200" t="s">
        <v>156</v>
      </c>
      <c r="C101" s="227">
        <v>0.5</v>
      </c>
      <c r="D101" s="228">
        <v>0.4</v>
      </c>
      <c r="E101" s="229">
        <v>0.1</v>
      </c>
      <c r="F101" s="230"/>
      <c r="G101" s="231"/>
      <c r="H101" s="228"/>
      <c r="I101" s="228"/>
      <c r="J101" s="228"/>
      <c r="K101" s="228"/>
      <c r="L101" s="229"/>
      <c r="M101" s="228"/>
      <c r="N101" s="229"/>
      <c r="O101" s="227"/>
      <c r="P101" s="228"/>
      <c r="Q101" s="228"/>
      <c r="R101" s="230"/>
      <c r="S101" s="232"/>
      <c r="T101" s="205" t="s">
        <v>264</v>
      </c>
      <c r="U101" s="96" t="s">
        <v>249</v>
      </c>
      <c r="V101" s="264"/>
    </row>
    <row r="102" spans="2:22" x14ac:dyDescent="0.3">
      <c r="B102" s="200" t="s">
        <v>157</v>
      </c>
      <c r="C102" s="227">
        <v>0.5</v>
      </c>
      <c r="D102" s="228">
        <v>0.4</v>
      </c>
      <c r="E102" s="229">
        <v>0.1</v>
      </c>
      <c r="F102" s="230"/>
      <c r="G102" s="231"/>
      <c r="H102" s="228"/>
      <c r="I102" s="228"/>
      <c r="J102" s="228"/>
      <c r="K102" s="228"/>
      <c r="L102" s="229"/>
      <c r="M102" s="228"/>
      <c r="N102" s="229"/>
      <c r="O102" s="227"/>
      <c r="P102" s="228"/>
      <c r="Q102" s="228"/>
      <c r="R102" s="230"/>
      <c r="S102" s="232"/>
      <c r="T102" s="205" t="s">
        <v>265</v>
      </c>
      <c r="U102" s="96" t="s">
        <v>250</v>
      </c>
      <c r="V102" s="264"/>
    </row>
    <row r="103" spans="2:22" x14ac:dyDescent="0.3">
      <c r="B103" s="200" t="s">
        <v>158</v>
      </c>
      <c r="C103" s="227">
        <v>0.5</v>
      </c>
      <c r="D103" s="228">
        <v>0.4</v>
      </c>
      <c r="E103" s="229">
        <v>0.1</v>
      </c>
      <c r="F103" s="230"/>
      <c r="G103" s="231"/>
      <c r="H103" s="228"/>
      <c r="I103" s="228"/>
      <c r="J103" s="228"/>
      <c r="K103" s="228"/>
      <c r="L103" s="229"/>
      <c r="M103" s="228"/>
      <c r="N103" s="229"/>
      <c r="O103" s="227"/>
      <c r="P103" s="228"/>
      <c r="Q103" s="228"/>
      <c r="R103" s="230"/>
      <c r="S103" s="232"/>
      <c r="T103" s="205" t="s">
        <v>266</v>
      </c>
      <c r="U103" s="96" t="s">
        <v>251</v>
      </c>
      <c r="V103" s="264"/>
    </row>
    <row r="104" spans="2:22" x14ac:dyDescent="0.3">
      <c r="B104" s="200" t="s">
        <v>159</v>
      </c>
      <c r="C104" s="227">
        <v>0.5</v>
      </c>
      <c r="D104" s="228">
        <v>0.4</v>
      </c>
      <c r="E104" s="229">
        <v>0.1</v>
      </c>
      <c r="F104" s="230"/>
      <c r="G104" s="231"/>
      <c r="H104" s="228"/>
      <c r="I104" s="228"/>
      <c r="J104" s="228"/>
      <c r="K104" s="228"/>
      <c r="L104" s="229"/>
      <c r="M104" s="228"/>
      <c r="N104" s="229"/>
      <c r="O104" s="227"/>
      <c r="P104" s="228"/>
      <c r="Q104" s="228"/>
      <c r="R104" s="230"/>
      <c r="S104" s="232"/>
      <c r="T104" s="205" t="s">
        <v>267</v>
      </c>
      <c r="U104" s="96" t="s">
        <v>252</v>
      </c>
      <c r="V104" s="264"/>
    </row>
    <row r="105" spans="2:22" x14ac:dyDescent="0.3">
      <c r="B105" s="200" t="s">
        <v>160</v>
      </c>
      <c r="C105" s="227">
        <v>0.5</v>
      </c>
      <c r="D105" s="228">
        <v>0.4</v>
      </c>
      <c r="E105" s="229">
        <v>0.1</v>
      </c>
      <c r="F105" s="230"/>
      <c r="G105" s="231"/>
      <c r="H105" s="228"/>
      <c r="I105" s="228"/>
      <c r="J105" s="228"/>
      <c r="K105" s="228"/>
      <c r="L105" s="229"/>
      <c r="M105" s="228"/>
      <c r="N105" s="229"/>
      <c r="O105" s="227"/>
      <c r="P105" s="228"/>
      <c r="Q105" s="228"/>
      <c r="R105" s="230"/>
      <c r="S105" s="232"/>
      <c r="T105" s="205" t="s">
        <v>268</v>
      </c>
      <c r="U105" s="96" t="s">
        <v>253</v>
      </c>
      <c r="V105" s="264"/>
    </row>
    <row r="106" spans="2:22" x14ac:dyDescent="0.3">
      <c r="B106" s="200" t="s">
        <v>161</v>
      </c>
      <c r="C106" s="227">
        <v>0.5</v>
      </c>
      <c r="D106" s="228">
        <v>0.4</v>
      </c>
      <c r="E106" s="229">
        <v>0.1</v>
      </c>
      <c r="F106" s="230"/>
      <c r="G106" s="231"/>
      <c r="H106" s="228"/>
      <c r="I106" s="228"/>
      <c r="J106" s="228"/>
      <c r="K106" s="228"/>
      <c r="L106" s="229"/>
      <c r="M106" s="228"/>
      <c r="N106" s="229"/>
      <c r="O106" s="227"/>
      <c r="P106" s="228"/>
      <c r="Q106" s="228"/>
      <c r="R106" s="230"/>
      <c r="S106" s="232"/>
      <c r="T106" s="205" t="s">
        <v>269</v>
      </c>
      <c r="U106" s="96" t="s">
        <v>254</v>
      </c>
      <c r="V106" s="264"/>
    </row>
    <row r="107" spans="2:22" x14ac:dyDescent="0.3">
      <c r="B107" s="200" t="s">
        <v>162</v>
      </c>
      <c r="C107" s="227">
        <v>0.5</v>
      </c>
      <c r="D107" s="228">
        <v>0.4</v>
      </c>
      <c r="E107" s="229">
        <v>0.1</v>
      </c>
      <c r="F107" s="230"/>
      <c r="G107" s="231"/>
      <c r="H107" s="228"/>
      <c r="I107" s="228"/>
      <c r="J107" s="228"/>
      <c r="K107" s="228"/>
      <c r="L107" s="229"/>
      <c r="M107" s="228"/>
      <c r="N107" s="229"/>
      <c r="O107" s="227"/>
      <c r="P107" s="228"/>
      <c r="Q107" s="228"/>
      <c r="R107" s="230"/>
      <c r="S107" s="232"/>
      <c r="T107" s="205" t="s">
        <v>270</v>
      </c>
      <c r="U107" s="96" t="s">
        <v>255</v>
      </c>
      <c r="V107" s="264"/>
    </row>
    <row r="108" spans="2:22" x14ac:dyDescent="0.3">
      <c r="B108" s="200" t="s">
        <v>163</v>
      </c>
      <c r="C108" s="227">
        <v>0.5</v>
      </c>
      <c r="D108" s="228">
        <v>0.4</v>
      </c>
      <c r="E108" s="229">
        <v>0.1</v>
      </c>
      <c r="F108" s="230"/>
      <c r="G108" s="231"/>
      <c r="H108" s="228"/>
      <c r="I108" s="228"/>
      <c r="J108" s="228"/>
      <c r="K108" s="228"/>
      <c r="L108" s="229"/>
      <c r="M108" s="228"/>
      <c r="N108" s="229"/>
      <c r="O108" s="227"/>
      <c r="P108" s="228"/>
      <c r="Q108" s="228"/>
      <c r="R108" s="230"/>
      <c r="S108" s="232"/>
      <c r="T108" s="205" t="s">
        <v>271</v>
      </c>
      <c r="U108" s="96" t="s">
        <v>256</v>
      </c>
      <c r="V108" s="264"/>
    </row>
    <row r="109" spans="2:22" x14ac:dyDescent="0.3">
      <c r="B109" s="200" t="s">
        <v>164</v>
      </c>
      <c r="C109" s="227">
        <v>0.5</v>
      </c>
      <c r="D109" s="228">
        <v>0.4</v>
      </c>
      <c r="E109" s="229">
        <v>0.1</v>
      </c>
      <c r="F109" s="230"/>
      <c r="G109" s="231"/>
      <c r="H109" s="228"/>
      <c r="I109" s="228"/>
      <c r="J109" s="228"/>
      <c r="K109" s="228"/>
      <c r="L109" s="229"/>
      <c r="M109" s="228"/>
      <c r="N109" s="229"/>
      <c r="O109" s="227"/>
      <c r="P109" s="228"/>
      <c r="Q109" s="228"/>
      <c r="R109" s="230"/>
      <c r="S109" s="232"/>
      <c r="T109" s="205" t="s">
        <v>272</v>
      </c>
      <c r="U109" s="96" t="s">
        <v>257</v>
      </c>
      <c r="V109" s="264"/>
    </row>
    <row r="110" spans="2:22" x14ac:dyDescent="0.3">
      <c r="B110" s="200" t="s">
        <v>165</v>
      </c>
      <c r="C110" s="227">
        <v>0.5</v>
      </c>
      <c r="D110" s="228">
        <v>0.4</v>
      </c>
      <c r="E110" s="229">
        <v>0.1</v>
      </c>
      <c r="F110" s="230"/>
      <c r="G110" s="231"/>
      <c r="H110" s="228"/>
      <c r="I110" s="228"/>
      <c r="J110" s="228"/>
      <c r="K110" s="228"/>
      <c r="L110" s="229"/>
      <c r="M110" s="228"/>
      <c r="N110" s="229"/>
      <c r="O110" s="227"/>
      <c r="P110" s="228"/>
      <c r="Q110" s="228"/>
      <c r="R110" s="230"/>
      <c r="S110" s="232"/>
      <c r="T110" s="205" t="s">
        <v>273</v>
      </c>
      <c r="U110" s="96" t="s">
        <v>258</v>
      </c>
      <c r="V110" s="264"/>
    </row>
    <row r="111" spans="2:22" x14ac:dyDescent="0.3">
      <c r="B111" s="200" t="s">
        <v>166</v>
      </c>
      <c r="C111" s="227">
        <v>0.5</v>
      </c>
      <c r="D111" s="228">
        <v>0.4</v>
      </c>
      <c r="E111" s="229">
        <v>0.1</v>
      </c>
      <c r="F111" s="230"/>
      <c r="G111" s="231"/>
      <c r="H111" s="228"/>
      <c r="I111" s="228"/>
      <c r="J111" s="228"/>
      <c r="K111" s="228"/>
      <c r="L111" s="229"/>
      <c r="M111" s="228"/>
      <c r="N111" s="229"/>
      <c r="O111" s="227"/>
      <c r="P111" s="228"/>
      <c r="Q111" s="228"/>
      <c r="R111" s="230"/>
      <c r="S111" s="232"/>
      <c r="T111" s="205" t="s">
        <v>274</v>
      </c>
      <c r="U111" s="96" t="s">
        <v>248</v>
      </c>
      <c r="V111" s="264"/>
    </row>
    <row r="112" spans="2:22" x14ac:dyDescent="0.3">
      <c r="B112" s="200" t="s">
        <v>167</v>
      </c>
      <c r="C112" s="227">
        <v>0.5</v>
      </c>
      <c r="D112" s="228">
        <v>0.4</v>
      </c>
      <c r="E112" s="229">
        <v>0.1</v>
      </c>
      <c r="F112" s="230"/>
      <c r="G112" s="231"/>
      <c r="H112" s="228"/>
      <c r="I112" s="228"/>
      <c r="J112" s="228"/>
      <c r="K112" s="228"/>
      <c r="L112" s="229"/>
      <c r="M112" s="228"/>
      <c r="N112" s="229"/>
      <c r="O112" s="227"/>
      <c r="P112" s="228"/>
      <c r="Q112" s="228"/>
      <c r="R112" s="230"/>
      <c r="S112" s="232"/>
      <c r="T112" s="205" t="s">
        <v>275</v>
      </c>
      <c r="U112" s="96" t="s">
        <v>259</v>
      </c>
      <c r="V112" s="264"/>
    </row>
    <row r="113" spans="2:22" x14ac:dyDescent="0.3">
      <c r="B113" s="200" t="s">
        <v>168</v>
      </c>
      <c r="C113" s="227">
        <v>0.5</v>
      </c>
      <c r="D113" s="228">
        <v>0.4</v>
      </c>
      <c r="E113" s="229">
        <v>0.1</v>
      </c>
      <c r="F113" s="230"/>
      <c r="G113" s="231"/>
      <c r="H113" s="228"/>
      <c r="I113" s="228"/>
      <c r="J113" s="228"/>
      <c r="K113" s="228"/>
      <c r="L113" s="229"/>
      <c r="M113" s="228"/>
      <c r="N113" s="229"/>
      <c r="O113" s="227"/>
      <c r="P113" s="228"/>
      <c r="Q113" s="228"/>
      <c r="R113" s="230"/>
      <c r="S113" s="232"/>
      <c r="T113" s="205" t="s">
        <v>276</v>
      </c>
      <c r="U113" s="96" t="s">
        <v>249</v>
      </c>
      <c r="V113" s="264"/>
    </row>
    <row r="114" spans="2:22" x14ac:dyDescent="0.3">
      <c r="B114" s="200" t="s">
        <v>169</v>
      </c>
      <c r="C114" s="227">
        <v>0.5</v>
      </c>
      <c r="D114" s="228">
        <v>0.4</v>
      </c>
      <c r="E114" s="229">
        <v>0.1</v>
      </c>
      <c r="F114" s="230"/>
      <c r="G114" s="231"/>
      <c r="H114" s="228"/>
      <c r="I114" s="228"/>
      <c r="J114" s="228"/>
      <c r="K114" s="228"/>
      <c r="L114" s="229"/>
      <c r="M114" s="228"/>
      <c r="N114" s="229"/>
      <c r="O114" s="227"/>
      <c r="P114" s="228"/>
      <c r="Q114" s="228"/>
      <c r="R114" s="230"/>
      <c r="S114" s="232"/>
      <c r="T114" s="205" t="s">
        <v>277</v>
      </c>
      <c r="U114" s="96" t="s">
        <v>250</v>
      </c>
      <c r="V114" s="264"/>
    </row>
    <row r="115" spans="2:22" x14ac:dyDescent="0.3">
      <c r="B115" s="200" t="s">
        <v>170</v>
      </c>
      <c r="C115" s="227">
        <v>0.5</v>
      </c>
      <c r="D115" s="228">
        <v>0.4</v>
      </c>
      <c r="E115" s="229">
        <v>0.1</v>
      </c>
      <c r="F115" s="230"/>
      <c r="G115" s="231"/>
      <c r="H115" s="228"/>
      <c r="I115" s="228"/>
      <c r="J115" s="228"/>
      <c r="K115" s="228"/>
      <c r="L115" s="229"/>
      <c r="M115" s="228"/>
      <c r="N115" s="229"/>
      <c r="O115" s="227"/>
      <c r="P115" s="228"/>
      <c r="Q115" s="228"/>
      <c r="R115" s="230"/>
      <c r="S115" s="232"/>
      <c r="T115" s="205" t="s">
        <v>278</v>
      </c>
      <c r="U115" s="96" t="s">
        <v>251</v>
      </c>
      <c r="V115" s="264"/>
    </row>
    <row r="116" spans="2:22" x14ac:dyDescent="0.3">
      <c r="B116" s="200" t="s">
        <v>171</v>
      </c>
      <c r="C116" s="227">
        <v>0.5</v>
      </c>
      <c r="D116" s="228">
        <v>0.4</v>
      </c>
      <c r="E116" s="229">
        <v>0.1</v>
      </c>
      <c r="F116" s="230"/>
      <c r="G116" s="231"/>
      <c r="H116" s="228"/>
      <c r="I116" s="228"/>
      <c r="J116" s="228"/>
      <c r="K116" s="228"/>
      <c r="L116" s="229"/>
      <c r="M116" s="228"/>
      <c r="N116" s="229"/>
      <c r="O116" s="227"/>
      <c r="P116" s="228"/>
      <c r="Q116" s="228"/>
      <c r="R116" s="230"/>
      <c r="S116" s="232"/>
      <c r="T116" s="205" t="s">
        <v>279</v>
      </c>
      <c r="U116" s="96" t="s">
        <v>252</v>
      </c>
      <c r="V116" s="264"/>
    </row>
    <row r="117" spans="2:22" x14ac:dyDescent="0.3">
      <c r="B117" s="200" t="s">
        <v>172</v>
      </c>
      <c r="C117" s="227">
        <v>0.5</v>
      </c>
      <c r="D117" s="228">
        <v>0.4</v>
      </c>
      <c r="E117" s="229">
        <v>0.1</v>
      </c>
      <c r="F117" s="230"/>
      <c r="G117" s="231"/>
      <c r="H117" s="228"/>
      <c r="I117" s="228"/>
      <c r="J117" s="228"/>
      <c r="K117" s="228"/>
      <c r="L117" s="229"/>
      <c r="M117" s="228"/>
      <c r="N117" s="229"/>
      <c r="O117" s="227"/>
      <c r="P117" s="228"/>
      <c r="Q117" s="228"/>
      <c r="R117" s="230"/>
      <c r="S117" s="232"/>
      <c r="T117" s="205" t="s">
        <v>280</v>
      </c>
      <c r="U117" s="96" t="s">
        <v>253</v>
      </c>
      <c r="V117" s="264"/>
    </row>
    <row r="118" spans="2:22" x14ac:dyDescent="0.3">
      <c r="B118" s="200" t="s">
        <v>173</v>
      </c>
      <c r="C118" s="227">
        <v>0.5</v>
      </c>
      <c r="D118" s="228">
        <v>0.4</v>
      </c>
      <c r="E118" s="229">
        <v>0.1</v>
      </c>
      <c r="F118" s="230"/>
      <c r="G118" s="231"/>
      <c r="H118" s="228"/>
      <c r="I118" s="228"/>
      <c r="J118" s="228"/>
      <c r="K118" s="228"/>
      <c r="L118" s="229"/>
      <c r="M118" s="228"/>
      <c r="N118" s="229"/>
      <c r="O118" s="227"/>
      <c r="P118" s="228"/>
      <c r="Q118" s="228"/>
      <c r="R118" s="230"/>
      <c r="S118" s="232"/>
      <c r="T118" s="205" t="s">
        <v>281</v>
      </c>
      <c r="U118" s="96" t="s">
        <v>254</v>
      </c>
      <c r="V118" s="264"/>
    </row>
    <row r="119" spans="2:22" x14ac:dyDescent="0.3">
      <c r="B119" s="200" t="s">
        <v>174</v>
      </c>
      <c r="C119" s="227">
        <v>0.5</v>
      </c>
      <c r="D119" s="228">
        <v>0.4</v>
      </c>
      <c r="E119" s="229">
        <v>0.1</v>
      </c>
      <c r="F119" s="230"/>
      <c r="G119" s="231"/>
      <c r="H119" s="228"/>
      <c r="I119" s="228"/>
      <c r="J119" s="228"/>
      <c r="K119" s="228"/>
      <c r="L119" s="229"/>
      <c r="M119" s="228"/>
      <c r="N119" s="229"/>
      <c r="O119" s="227"/>
      <c r="P119" s="228"/>
      <c r="Q119" s="228"/>
      <c r="R119" s="230"/>
      <c r="S119" s="232"/>
      <c r="T119" s="205" t="s">
        <v>282</v>
      </c>
      <c r="U119" s="96" t="s">
        <v>255</v>
      </c>
      <c r="V119" s="264"/>
    </row>
    <row r="120" spans="2:22" ht="12.75" thickBot="1" x14ac:dyDescent="0.35">
      <c r="B120" s="202" t="s">
        <v>175</v>
      </c>
      <c r="C120" s="239">
        <v>0.5</v>
      </c>
      <c r="D120" s="240">
        <v>0.4</v>
      </c>
      <c r="E120" s="241">
        <v>0.1</v>
      </c>
      <c r="F120" s="242"/>
      <c r="G120" s="243"/>
      <c r="H120" s="240"/>
      <c r="I120" s="240"/>
      <c r="J120" s="240"/>
      <c r="K120" s="240"/>
      <c r="L120" s="241"/>
      <c r="M120" s="240"/>
      <c r="N120" s="241"/>
      <c r="O120" s="239"/>
      <c r="P120" s="240"/>
      <c r="Q120" s="240"/>
      <c r="R120" s="242"/>
      <c r="S120" s="244"/>
      <c r="T120" s="207" t="s">
        <v>283</v>
      </c>
      <c r="U120" s="208" t="s">
        <v>256</v>
      </c>
      <c r="V120" s="269"/>
    </row>
    <row r="121" spans="2:22" ht="36" x14ac:dyDescent="0.3">
      <c r="B121" s="199" t="s">
        <v>192</v>
      </c>
      <c r="C121" s="218">
        <v>0.5</v>
      </c>
      <c r="D121" s="219">
        <v>0.4</v>
      </c>
      <c r="E121" s="220">
        <v>0.1</v>
      </c>
      <c r="F121" s="221"/>
      <c r="G121" s="222"/>
      <c r="H121" s="219"/>
      <c r="I121" s="219"/>
      <c r="J121" s="219"/>
      <c r="K121" s="219"/>
      <c r="L121" s="220"/>
      <c r="M121" s="219"/>
      <c r="N121" s="220"/>
      <c r="O121" s="218"/>
      <c r="P121" s="219"/>
      <c r="Q121" s="219"/>
      <c r="R121" s="221"/>
      <c r="S121" s="223"/>
      <c r="T121" s="188" t="s">
        <v>284</v>
      </c>
      <c r="U121" s="215" t="s">
        <v>417</v>
      </c>
      <c r="V121" s="268"/>
    </row>
    <row r="122" spans="2:22" ht="36" x14ac:dyDescent="0.3">
      <c r="B122" s="200" t="s">
        <v>193</v>
      </c>
      <c r="C122" s="227">
        <v>0.5</v>
      </c>
      <c r="D122" s="228">
        <v>0.4</v>
      </c>
      <c r="E122" s="229">
        <v>0.1</v>
      </c>
      <c r="F122" s="230"/>
      <c r="G122" s="231"/>
      <c r="H122" s="228"/>
      <c r="I122" s="228"/>
      <c r="J122" s="228"/>
      <c r="K122" s="228"/>
      <c r="L122" s="229"/>
      <c r="M122" s="228"/>
      <c r="N122" s="229"/>
      <c r="O122" s="227"/>
      <c r="P122" s="228"/>
      <c r="Q122" s="228"/>
      <c r="R122" s="230"/>
      <c r="S122" s="232"/>
      <c r="T122" s="205" t="s">
        <v>285</v>
      </c>
      <c r="U122" s="216" t="s">
        <v>418</v>
      </c>
      <c r="V122" s="264"/>
    </row>
    <row r="123" spans="2:22" ht="36" x14ac:dyDescent="0.3">
      <c r="B123" s="200" t="s">
        <v>194</v>
      </c>
      <c r="C123" s="227">
        <v>0.5</v>
      </c>
      <c r="D123" s="228">
        <v>0.4</v>
      </c>
      <c r="E123" s="229">
        <v>0.1</v>
      </c>
      <c r="F123" s="230"/>
      <c r="G123" s="231"/>
      <c r="H123" s="228"/>
      <c r="I123" s="228"/>
      <c r="J123" s="228"/>
      <c r="K123" s="228"/>
      <c r="L123" s="229"/>
      <c r="M123" s="228"/>
      <c r="N123" s="229"/>
      <c r="O123" s="227"/>
      <c r="P123" s="228"/>
      <c r="Q123" s="228"/>
      <c r="R123" s="230"/>
      <c r="S123" s="232"/>
      <c r="T123" s="205" t="s">
        <v>286</v>
      </c>
      <c r="U123" s="216" t="s">
        <v>419</v>
      </c>
      <c r="V123" s="264"/>
    </row>
    <row r="124" spans="2:22" ht="36" x14ac:dyDescent="0.3">
      <c r="B124" s="200" t="s">
        <v>195</v>
      </c>
      <c r="C124" s="227">
        <v>0.5</v>
      </c>
      <c r="D124" s="228">
        <v>0.4</v>
      </c>
      <c r="E124" s="229">
        <v>0.1</v>
      </c>
      <c r="F124" s="230"/>
      <c r="G124" s="231"/>
      <c r="H124" s="228"/>
      <c r="I124" s="228"/>
      <c r="J124" s="228"/>
      <c r="K124" s="228"/>
      <c r="L124" s="229"/>
      <c r="M124" s="228"/>
      <c r="N124" s="229"/>
      <c r="O124" s="227"/>
      <c r="P124" s="228"/>
      <c r="Q124" s="228"/>
      <c r="R124" s="230"/>
      <c r="S124" s="232"/>
      <c r="T124" s="205" t="s">
        <v>287</v>
      </c>
      <c r="U124" s="216" t="s">
        <v>420</v>
      </c>
      <c r="V124" s="264"/>
    </row>
    <row r="125" spans="2:22" ht="36" x14ac:dyDescent="0.3">
      <c r="B125" s="200" t="s">
        <v>196</v>
      </c>
      <c r="C125" s="227">
        <v>0.5</v>
      </c>
      <c r="D125" s="228">
        <v>0.4</v>
      </c>
      <c r="E125" s="229">
        <v>0.1</v>
      </c>
      <c r="F125" s="230"/>
      <c r="G125" s="231"/>
      <c r="H125" s="228"/>
      <c r="I125" s="228"/>
      <c r="J125" s="228"/>
      <c r="K125" s="228"/>
      <c r="L125" s="229"/>
      <c r="M125" s="228"/>
      <c r="N125" s="229"/>
      <c r="O125" s="227"/>
      <c r="P125" s="228"/>
      <c r="Q125" s="228"/>
      <c r="R125" s="230"/>
      <c r="S125" s="232"/>
      <c r="T125" s="205" t="s">
        <v>288</v>
      </c>
      <c r="U125" s="216" t="s">
        <v>421</v>
      </c>
      <c r="V125" s="264"/>
    </row>
    <row r="126" spans="2:22" ht="36" x14ac:dyDescent="0.3">
      <c r="B126" s="200" t="s">
        <v>197</v>
      </c>
      <c r="C126" s="227">
        <v>0.5</v>
      </c>
      <c r="D126" s="228">
        <v>0.4</v>
      </c>
      <c r="E126" s="229">
        <v>0.1</v>
      </c>
      <c r="F126" s="230"/>
      <c r="G126" s="231"/>
      <c r="H126" s="228"/>
      <c r="I126" s="228"/>
      <c r="J126" s="228"/>
      <c r="K126" s="228"/>
      <c r="L126" s="229"/>
      <c r="M126" s="228"/>
      <c r="N126" s="229"/>
      <c r="O126" s="227"/>
      <c r="P126" s="228"/>
      <c r="Q126" s="228"/>
      <c r="R126" s="230"/>
      <c r="S126" s="232"/>
      <c r="T126" s="205" t="s">
        <v>289</v>
      </c>
      <c r="U126" s="216" t="s">
        <v>422</v>
      </c>
      <c r="V126" s="264"/>
    </row>
    <row r="127" spans="2:22" ht="36" x14ac:dyDescent="0.3">
      <c r="B127" s="200" t="s">
        <v>198</v>
      </c>
      <c r="C127" s="227">
        <v>0.5</v>
      </c>
      <c r="D127" s="228">
        <v>0.4</v>
      </c>
      <c r="E127" s="229">
        <v>0.1</v>
      </c>
      <c r="F127" s="230"/>
      <c r="G127" s="231"/>
      <c r="H127" s="228"/>
      <c r="I127" s="228"/>
      <c r="J127" s="228"/>
      <c r="K127" s="228"/>
      <c r="L127" s="229"/>
      <c r="M127" s="228"/>
      <c r="N127" s="229"/>
      <c r="O127" s="227"/>
      <c r="P127" s="228"/>
      <c r="Q127" s="228"/>
      <c r="R127" s="230"/>
      <c r="S127" s="232"/>
      <c r="T127" s="205" t="s">
        <v>290</v>
      </c>
      <c r="U127" s="216" t="s">
        <v>423</v>
      </c>
      <c r="V127" s="264"/>
    </row>
    <row r="128" spans="2:22" ht="36" x14ac:dyDescent="0.3">
      <c r="B128" s="200" t="s">
        <v>199</v>
      </c>
      <c r="C128" s="227">
        <v>0.5</v>
      </c>
      <c r="D128" s="228">
        <v>0.4</v>
      </c>
      <c r="E128" s="229">
        <v>0.1</v>
      </c>
      <c r="F128" s="230"/>
      <c r="G128" s="231"/>
      <c r="H128" s="228"/>
      <c r="I128" s="228"/>
      <c r="J128" s="228"/>
      <c r="K128" s="228"/>
      <c r="L128" s="229"/>
      <c r="M128" s="228"/>
      <c r="N128" s="229"/>
      <c r="O128" s="227"/>
      <c r="P128" s="228"/>
      <c r="Q128" s="228"/>
      <c r="R128" s="230"/>
      <c r="S128" s="232"/>
      <c r="T128" s="205" t="s">
        <v>291</v>
      </c>
      <c r="U128" s="216" t="s">
        <v>424</v>
      </c>
      <c r="V128" s="264"/>
    </row>
    <row r="129" spans="2:22" ht="36" x14ac:dyDescent="0.3">
      <c r="B129" s="200" t="s">
        <v>200</v>
      </c>
      <c r="C129" s="227">
        <v>0.5</v>
      </c>
      <c r="D129" s="228">
        <v>0.4</v>
      </c>
      <c r="E129" s="229">
        <v>0.1</v>
      </c>
      <c r="F129" s="230"/>
      <c r="G129" s="231"/>
      <c r="H129" s="228"/>
      <c r="I129" s="228"/>
      <c r="J129" s="228"/>
      <c r="K129" s="228"/>
      <c r="L129" s="229"/>
      <c r="M129" s="228"/>
      <c r="N129" s="229"/>
      <c r="O129" s="227"/>
      <c r="P129" s="228"/>
      <c r="Q129" s="228"/>
      <c r="R129" s="230"/>
      <c r="S129" s="232"/>
      <c r="T129" s="205" t="s">
        <v>292</v>
      </c>
      <c r="U129" s="216" t="s">
        <v>425</v>
      </c>
      <c r="V129" s="264"/>
    </row>
    <row r="130" spans="2:22" ht="36" x14ac:dyDescent="0.3">
      <c r="B130" s="200" t="s">
        <v>201</v>
      </c>
      <c r="C130" s="227">
        <v>0.5</v>
      </c>
      <c r="D130" s="228">
        <v>0.4</v>
      </c>
      <c r="E130" s="229">
        <v>0.1</v>
      </c>
      <c r="F130" s="230"/>
      <c r="G130" s="231"/>
      <c r="H130" s="228"/>
      <c r="I130" s="228"/>
      <c r="J130" s="228"/>
      <c r="K130" s="228"/>
      <c r="L130" s="229"/>
      <c r="M130" s="228"/>
      <c r="N130" s="229"/>
      <c r="O130" s="227"/>
      <c r="P130" s="228"/>
      <c r="Q130" s="228"/>
      <c r="R130" s="230"/>
      <c r="S130" s="232"/>
      <c r="T130" s="205" t="s">
        <v>293</v>
      </c>
      <c r="U130" s="216" t="s">
        <v>426</v>
      </c>
      <c r="V130" s="264"/>
    </row>
    <row r="131" spans="2:22" ht="36" x14ac:dyDescent="0.3">
      <c r="B131" s="200" t="s">
        <v>202</v>
      </c>
      <c r="C131" s="227">
        <v>0.5</v>
      </c>
      <c r="D131" s="228">
        <v>0.4</v>
      </c>
      <c r="E131" s="229">
        <v>0.1</v>
      </c>
      <c r="F131" s="230"/>
      <c r="G131" s="231"/>
      <c r="H131" s="228"/>
      <c r="I131" s="228"/>
      <c r="J131" s="228"/>
      <c r="K131" s="228"/>
      <c r="L131" s="229"/>
      <c r="M131" s="228"/>
      <c r="N131" s="229"/>
      <c r="O131" s="227"/>
      <c r="P131" s="228"/>
      <c r="Q131" s="228"/>
      <c r="R131" s="230"/>
      <c r="S131" s="232"/>
      <c r="T131" s="205" t="s">
        <v>294</v>
      </c>
      <c r="U131" s="216" t="s">
        <v>427</v>
      </c>
      <c r="V131" s="264"/>
    </row>
    <row r="132" spans="2:22" ht="36" x14ac:dyDescent="0.3">
      <c r="B132" s="200" t="s">
        <v>203</v>
      </c>
      <c r="C132" s="227">
        <v>0.5</v>
      </c>
      <c r="D132" s="228">
        <v>0.4</v>
      </c>
      <c r="E132" s="229">
        <v>0.1</v>
      </c>
      <c r="F132" s="230"/>
      <c r="G132" s="231"/>
      <c r="H132" s="228"/>
      <c r="I132" s="228"/>
      <c r="J132" s="228"/>
      <c r="K132" s="228"/>
      <c r="L132" s="229"/>
      <c r="M132" s="228"/>
      <c r="N132" s="229"/>
      <c r="O132" s="227"/>
      <c r="P132" s="228"/>
      <c r="Q132" s="228"/>
      <c r="R132" s="230"/>
      <c r="S132" s="232"/>
      <c r="T132" s="205" t="s">
        <v>295</v>
      </c>
      <c r="U132" s="216" t="s">
        <v>428</v>
      </c>
      <c r="V132" s="264"/>
    </row>
    <row r="133" spans="2:22" ht="36" x14ac:dyDescent="0.3">
      <c r="B133" s="200" t="s">
        <v>204</v>
      </c>
      <c r="C133" s="227">
        <v>0.5</v>
      </c>
      <c r="D133" s="228">
        <v>0.4</v>
      </c>
      <c r="E133" s="229">
        <v>0.1</v>
      </c>
      <c r="F133" s="230"/>
      <c r="G133" s="231"/>
      <c r="H133" s="228"/>
      <c r="I133" s="228"/>
      <c r="J133" s="228"/>
      <c r="K133" s="228"/>
      <c r="L133" s="229"/>
      <c r="M133" s="228"/>
      <c r="N133" s="229"/>
      <c r="O133" s="227"/>
      <c r="P133" s="228"/>
      <c r="Q133" s="228"/>
      <c r="R133" s="230"/>
      <c r="S133" s="232"/>
      <c r="T133" s="205" t="s">
        <v>296</v>
      </c>
      <c r="U133" s="216" t="s">
        <v>429</v>
      </c>
      <c r="V133" s="264"/>
    </row>
    <row r="134" spans="2:22" ht="36" x14ac:dyDescent="0.3">
      <c r="B134" s="200" t="s">
        <v>205</v>
      </c>
      <c r="C134" s="227">
        <v>0.5</v>
      </c>
      <c r="D134" s="228">
        <v>0.4</v>
      </c>
      <c r="E134" s="229">
        <v>0.1</v>
      </c>
      <c r="F134" s="230"/>
      <c r="G134" s="231"/>
      <c r="H134" s="228"/>
      <c r="I134" s="228"/>
      <c r="J134" s="228"/>
      <c r="K134" s="228"/>
      <c r="L134" s="229"/>
      <c r="M134" s="228"/>
      <c r="N134" s="229"/>
      <c r="O134" s="227"/>
      <c r="P134" s="228"/>
      <c r="Q134" s="228"/>
      <c r="R134" s="230"/>
      <c r="S134" s="232"/>
      <c r="T134" s="205" t="s">
        <v>297</v>
      </c>
      <c r="U134" s="216" t="s">
        <v>430</v>
      </c>
      <c r="V134" s="264"/>
    </row>
    <row r="135" spans="2:22" ht="36" x14ac:dyDescent="0.3">
      <c r="B135" s="200" t="s">
        <v>206</v>
      </c>
      <c r="C135" s="227">
        <v>0.5</v>
      </c>
      <c r="D135" s="228">
        <v>0.4</v>
      </c>
      <c r="E135" s="229">
        <v>0.1</v>
      </c>
      <c r="F135" s="230"/>
      <c r="G135" s="231"/>
      <c r="H135" s="228"/>
      <c r="I135" s="228"/>
      <c r="J135" s="228"/>
      <c r="K135" s="228"/>
      <c r="L135" s="229"/>
      <c r="M135" s="228"/>
      <c r="N135" s="229"/>
      <c r="O135" s="227"/>
      <c r="P135" s="228"/>
      <c r="Q135" s="228"/>
      <c r="R135" s="230"/>
      <c r="S135" s="232"/>
      <c r="T135" s="205" t="s">
        <v>298</v>
      </c>
      <c r="U135" s="216" t="s">
        <v>431</v>
      </c>
      <c r="V135" s="264"/>
    </row>
    <row r="136" spans="2:22" ht="36" x14ac:dyDescent="0.3">
      <c r="B136" s="200" t="s">
        <v>207</v>
      </c>
      <c r="C136" s="227">
        <v>0.5</v>
      </c>
      <c r="D136" s="228">
        <v>0.4</v>
      </c>
      <c r="E136" s="229">
        <v>0.1</v>
      </c>
      <c r="F136" s="230"/>
      <c r="G136" s="231"/>
      <c r="H136" s="228"/>
      <c r="I136" s="228"/>
      <c r="J136" s="228"/>
      <c r="K136" s="228"/>
      <c r="L136" s="229"/>
      <c r="M136" s="228"/>
      <c r="N136" s="229"/>
      <c r="O136" s="227"/>
      <c r="P136" s="228"/>
      <c r="Q136" s="228"/>
      <c r="R136" s="230"/>
      <c r="S136" s="232"/>
      <c r="T136" s="205" t="s">
        <v>299</v>
      </c>
      <c r="U136" s="216" t="s">
        <v>432</v>
      </c>
      <c r="V136" s="264"/>
    </row>
    <row r="137" spans="2:22" ht="36" x14ac:dyDescent="0.3">
      <c r="B137" s="200" t="s">
        <v>208</v>
      </c>
      <c r="C137" s="227">
        <v>0.5</v>
      </c>
      <c r="D137" s="228">
        <v>0.4</v>
      </c>
      <c r="E137" s="229">
        <v>0.1</v>
      </c>
      <c r="F137" s="230"/>
      <c r="G137" s="231"/>
      <c r="H137" s="228"/>
      <c r="I137" s="228"/>
      <c r="J137" s="228"/>
      <c r="K137" s="228"/>
      <c r="L137" s="229"/>
      <c r="M137" s="228"/>
      <c r="N137" s="229"/>
      <c r="O137" s="227"/>
      <c r="P137" s="228"/>
      <c r="Q137" s="228"/>
      <c r="R137" s="230"/>
      <c r="S137" s="232"/>
      <c r="T137" s="205" t="s">
        <v>300</v>
      </c>
      <c r="U137" s="216" t="s">
        <v>433</v>
      </c>
      <c r="V137" s="264"/>
    </row>
    <row r="138" spans="2:22" ht="36" x14ac:dyDescent="0.3">
      <c r="B138" s="200" t="s">
        <v>209</v>
      </c>
      <c r="C138" s="227">
        <v>0.5</v>
      </c>
      <c r="D138" s="228">
        <v>0.4</v>
      </c>
      <c r="E138" s="229">
        <v>0.1</v>
      </c>
      <c r="F138" s="230"/>
      <c r="G138" s="231"/>
      <c r="H138" s="228"/>
      <c r="I138" s="228"/>
      <c r="J138" s="228"/>
      <c r="K138" s="228"/>
      <c r="L138" s="229"/>
      <c r="M138" s="228"/>
      <c r="N138" s="229"/>
      <c r="O138" s="227"/>
      <c r="P138" s="228"/>
      <c r="Q138" s="228"/>
      <c r="R138" s="230"/>
      <c r="S138" s="232"/>
      <c r="T138" s="205" t="s">
        <v>301</v>
      </c>
      <c r="U138" s="216" t="s">
        <v>434</v>
      </c>
      <c r="V138" s="264"/>
    </row>
    <row r="139" spans="2:22" ht="36" x14ac:dyDescent="0.3">
      <c r="B139" s="200" t="s">
        <v>210</v>
      </c>
      <c r="C139" s="227">
        <v>0.5</v>
      </c>
      <c r="D139" s="228">
        <v>0.4</v>
      </c>
      <c r="E139" s="229">
        <v>0.1</v>
      </c>
      <c r="F139" s="230"/>
      <c r="G139" s="231"/>
      <c r="H139" s="228"/>
      <c r="I139" s="228"/>
      <c r="J139" s="228"/>
      <c r="K139" s="228"/>
      <c r="L139" s="229"/>
      <c r="M139" s="228"/>
      <c r="N139" s="229"/>
      <c r="O139" s="227"/>
      <c r="P139" s="228"/>
      <c r="Q139" s="228"/>
      <c r="R139" s="230"/>
      <c r="S139" s="232"/>
      <c r="T139" s="205" t="s">
        <v>302</v>
      </c>
      <c r="U139" s="216" t="s">
        <v>435</v>
      </c>
      <c r="V139" s="264"/>
    </row>
    <row r="140" spans="2:22" ht="36" x14ac:dyDescent="0.3">
      <c r="B140" s="200" t="s">
        <v>211</v>
      </c>
      <c r="C140" s="227">
        <v>0.5</v>
      </c>
      <c r="D140" s="228">
        <v>0.4</v>
      </c>
      <c r="E140" s="229">
        <v>0.1</v>
      </c>
      <c r="F140" s="230"/>
      <c r="G140" s="231"/>
      <c r="H140" s="228"/>
      <c r="I140" s="228"/>
      <c r="J140" s="228"/>
      <c r="K140" s="228"/>
      <c r="L140" s="229"/>
      <c r="M140" s="228"/>
      <c r="N140" s="229"/>
      <c r="O140" s="227"/>
      <c r="P140" s="228"/>
      <c r="Q140" s="228"/>
      <c r="R140" s="230"/>
      <c r="S140" s="232"/>
      <c r="T140" s="205" t="s">
        <v>303</v>
      </c>
      <c r="U140" s="216" t="s">
        <v>436</v>
      </c>
      <c r="V140" s="264"/>
    </row>
    <row r="141" spans="2:22" ht="36" x14ac:dyDescent="0.3">
      <c r="B141" s="200" t="s">
        <v>212</v>
      </c>
      <c r="C141" s="227">
        <v>0.5</v>
      </c>
      <c r="D141" s="228">
        <v>0.4</v>
      </c>
      <c r="E141" s="229">
        <v>0.1</v>
      </c>
      <c r="F141" s="230"/>
      <c r="G141" s="231"/>
      <c r="H141" s="228"/>
      <c r="I141" s="228"/>
      <c r="J141" s="228"/>
      <c r="K141" s="228"/>
      <c r="L141" s="229"/>
      <c r="M141" s="228"/>
      <c r="N141" s="229"/>
      <c r="O141" s="227"/>
      <c r="P141" s="228"/>
      <c r="Q141" s="228"/>
      <c r="R141" s="230"/>
      <c r="S141" s="232"/>
      <c r="T141" s="205" t="s">
        <v>304</v>
      </c>
      <c r="U141" s="216" t="s">
        <v>437</v>
      </c>
      <c r="V141" s="264"/>
    </row>
    <row r="142" spans="2:22" ht="36" x14ac:dyDescent="0.3">
      <c r="B142" s="200" t="s">
        <v>213</v>
      </c>
      <c r="C142" s="227">
        <v>0.5</v>
      </c>
      <c r="D142" s="228">
        <v>0.4</v>
      </c>
      <c r="E142" s="229">
        <v>0.1</v>
      </c>
      <c r="F142" s="230"/>
      <c r="G142" s="231"/>
      <c r="H142" s="228"/>
      <c r="I142" s="228"/>
      <c r="J142" s="228"/>
      <c r="K142" s="228"/>
      <c r="L142" s="229"/>
      <c r="M142" s="228"/>
      <c r="N142" s="229"/>
      <c r="O142" s="227"/>
      <c r="P142" s="228"/>
      <c r="Q142" s="228"/>
      <c r="R142" s="230"/>
      <c r="S142" s="232"/>
      <c r="T142" s="205" t="s">
        <v>305</v>
      </c>
      <c r="U142" s="216" t="s">
        <v>438</v>
      </c>
      <c r="V142" s="264"/>
    </row>
    <row r="143" spans="2:22" ht="36" x14ac:dyDescent="0.3">
      <c r="B143" s="200" t="s">
        <v>214</v>
      </c>
      <c r="C143" s="227">
        <v>0.5</v>
      </c>
      <c r="D143" s="228">
        <v>0.4</v>
      </c>
      <c r="E143" s="229">
        <v>0.1</v>
      </c>
      <c r="F143" s="230"/>
      <c r="G143" s="231"/>
      <c r="H143" s="228"/>
      <c r="I143" s="228"/>
      <c r="J143" s="228"/>
      <c r="K143" s="228"/>
      <c r="L143" s="229"/>
      <c r="M143" s="228"/>
      <c r="N143" s="229"/>
      <c r="O143" s="227"/>
      <c r="P143" s="228"/>
      <c r="Q143" s="228"/>
      <c r="R143" s="230"/>
      <c r="S143" s="232"/>
      <c r="T143" s="205" t="s">
        <v>306</v>
      </c>
      <c r="U143" s="216" t="s">
        <v>439</v>
      </c>
      <c r="V143" s="264"/>
    </row>
    <row r="144" spans="2:22" ht="36.75" thickBot="1" x14ac:dyDescent="0.35">
      <c r="B144" s="203" t="s">
        <v>215</v>
      </c>
      <c r="C144" s="247">
        <v>0.5</v>
      </c>
      <c r="D144" s="248">
        <v>0.4</v>
      </c>
      <c r="E144" s="249">
        <v>0.1</v>
      </c>
      <c r="F144" s="250"/>
      <c r="G144" s="251"/>
      <c r="H144" s="248"/>
      <c r="I144" s="248"/>
      <c r="J144" s="248"/>
      <c r="K144" s="248"/>
      <c r="L144" s="249"/>
      <c r="M144" s="248"/>
      <c r="N144" s="249"/>
      <c r="O144" s="247"/>
      <c r="P144" s="248"/>
      <c r="Q144" s="248"/>
      <c r="R144" s="250"/>
      <c r="S144" s="252"/>
      <c r="T144" s="207" t="s">
        <v>307</v>
      </c>
      <c r="U144" s="217" t="s">
        <v>440</v>
      </c>
      <c r="V144" s="269"/>
    </row>
    <row r="145" spans="2:22" x14ac:dyDescent="0.3">
      <c r="B145" s="199" t="s">
        <v>216</v>
      </c>
      <c r="C145" s="218">
        <v>0.4</v>
      </c>
      <c r="D145" s="219">
        <v>0.3</v>
      </c>
      <c r="E145" s="220">
        <v>0.25</v>
      </c>
      <c r="F145" s="221">
        <v>0.05</v>
      </c>
      <c r="G145" s="222"/>
      <c r="H145" s="219"/>
      <c r="I145" s="219"/>
      <c r="J145" s="219"/>
      <c r="K145" s="219"/>
      <c r="L145" s="220"/>
      <c r="M145" s="219"/>
      <c r="N145" s="220"/>
      <c r="O145" s="218"/>
      <c r="P145" s="219"/>
      <c r="Q145" s="219"/>
      <c r="R145" s="221"/>
      <c r="S145" s="223"/>
      <c r="T145" s="188" t="s">
        <v>260</v>
      </c>
      <c r="U145" s="189" t="s">
        <v>261</v>
      </c>
      <c r="V145" s="190" t="s">
        <v>308</v>
      </c>
    </row>
    <row r="146" spans="2:22" x14ac:dyDescent="0.3">
      <c r="B146" s="200" t="s">
        <v>217</v>
      </c>
      <c r="C146" s="227">
        <v>0.4</v>
      </c>
      <c r="D146" s="228">
        <v>0.3</v>
      </c>
      <c r="E146" s="229">
        <v>0.25</v>
      </c>
      <c r="F146" s="230">
        <v>0.05</v>
      </c>
      <c r="G146" s="231"/>
      <c r="H146" s="228"/>
      <c r="I146" s="228"/>
      <c r="J146" s="228"/>
      <c r="K146" s="228"/>
      <c r="L146" s="229"/>
      <c r="M146" s="228"/>
      <c r="N146" s="229"/>
      <c r="O146" s="227"/>
      <c r="P146" s="228"/>
      <c r="Q146" s="228"/>
      <c r="R146" s="230"/>
      <c r="S146" s="232"/>
      <c r="T146" s="205" t="s">
        <v>309</v>
      </c>
      <c r="U146" s="96" t="s">
        <v>310</v>
      </c>
      <c r="V146" s="206" t="s">
        <v>311</v>
      </c>
    </row>
    <row r="147" spans="2:22" x14ac:dyDescent="0.3">
      <c r="B147" s="200" t="s">
        <v>218</v>
      </c>
      <c r="C147" s="227">
        <v>0.4</v>
      </c>
      <c r="D147" s="228">
        <v>0.3</v>
      </c>
      <c r="E147" s="229">
        <v>0.25</v>
      </c>
      <c r="F147" s="230">
        <v>0.05</v>
      </c>
      <c r="G147" s="231"/>
      <c r="H147" s="228"/>
      <c r="I147" s="228"/>
      <c r="J147" s="228"/>
      <c r="K147" s="228"/>
      <c r="L147" s="229"/>
      <c r="M147" s="228"/>
      <c r="N147" s="229"/>
      <c r="O147" s="227"/>
      <c r="P147" s="228"/>
      <c r="Q147" s="228"/>
      <c r="R147" s="230"/>
      <c r="S147" s="232"/>
      <c r="T147" s="205" t="s">
        <v>312</v>
      </c>
      <c r="U147" s="96" t="s">
        <v>313</v>
      </c>
      <c r="V147" s="206" t="s">
        <v>314</v>
      </c>
    </row>
    <row r="148" spans="2:22" x14ac:dyDescent="0.3">
      <c r="B148" s="200" t="s">
        <v>219</v>
      </c>
      <c r="C148" s="227">
        <v>0.4</v>
      </c>
      <c r="D148" s="228">
        <v>0.3</v>
      </c>
      <c r="E148" s="229">
        <v>0.25</v>
      </c>
      <c r="F148" s="230">
        <v>0.05</v>
      </c>
      <c r="G148" s="231"/>
      <c r="H148" s="228"/>
      <c r="I148" s="228"/>
      <c r="J148" s="228"/>
      <c r="K148" s="228"/>
      <c r="L148" s="229"/>
      <c r="M148" s="228"/>
      <c r="N148" s="229"/>
      <c r="O148" s="227"/>
      <c r="P148" s="228"/>
      <c r="Q148" s="228"/>
      <c r="R148" s="230"/>
      <c r="S148" s="232"/>
      <c r="T148" s="205" t="s">
        <v>315</v>
      </c>
      <c r="U148" s="96" t="s">
        <v>316</v>
      </c>
      <c r="V148" s="206" t="s">
        <v>317</v>
      </c>
    </row>
    <row r="149" spans="2:22" x14ac:dyDescent="0.3">
      <c r="B149" s="200" t="s">
        <v>220</v>
      </c>
      <c r="C149" s="227">
        <v>0.4</v>
      </c>
      <c r="D149" s="228">
        <v>0.3</v>
      </c>
      <c r="E149" s="229">
        <v>0.25</v>
      </c>
      <c r="F149" s="230">
        <v>0.05</v>
      </c>
      <c r="G149" s="231"/>
      <c r="H149" s="228"/>
      <c r="I149" s="228"/>
      <c r="J149" s="228"/>
      <c r="K149" s="228"/>
      <c r="L149" s="229"/>
      <c r="M149" s="228"/>
      <c r="N149" s="229"/>
      <c r="O149" s="227"/>
      <c r="P149" s="228"/>
      <c r="Q149" s="228"/>
      <c r="R149" s="230"/>
      <c r="S149" s="232"/>
      <c r="T149" s="205" t="s">
        <v>318</v>
      </c>
      <c r="U149" s="96" t="s">
        <v>319</v>
      </c>
      <c r="V149" s="206" t="s">
        <v>320</v>
      </c>
    </row>
    <row r="150" spans="2:22" x14ac:dyDescent="0.3">
      <c r="B150" s="200" t="s">
        <v>221</v>
      </c>
      <c r="C150" s="227">
        <v>0.4</v>
      </c>
      <c r="D150" s="228">
        <v>0.3</v>
      </c>
      <c r="E150" s="229">
        <v>0.25</v>
      </c>
      <c r="F150" s="230">
        <v>0.05</v>
      </c>
      <c r="G150" s="231"/>
      <c r="H150" s="228"/>
      <c r="I150" s="228"/>
      <c r="J150" s="228"/>
      <c r="K150" s="228"/>
      <c r="L150" s="229"/>
      <c r="M150" s="228"/>
      <c r="N150" s="229"/>
      <c r="O150" s="227"/>
      <c r="P150" s="228"/>
      <c r="Q150" s="228"/>
      <c r="R150" s="230"/>
      <c r="S150" s="232"/>
      <c r="T150" s="205" t="s">
        <v>321</v>
      </c>
      <c r="U150" s="96" t="s">
        <v>322</v>
      </c>
      <c r="V150" s="206" t="s">
        <v>323</v>
      </c>
    </row>
    <row r="151" spans="2:22" x14ac:dyDescent="0.3">
      <c r="B151" s="200" t="s">
        <v>222</v>
      </c>
      <c r="C151" s="227">
        <v>0.4</v>
      </c>
      <c r="D151" s="228">
        <v>0.3</v>
      </c>
      <c r="E151" s="229">
        <v>0.25</v>
      </c>
      <c r="F151" s="230">
        <v>0.05</v>
      </c>
      <c r="G151" s="231"/>
      <c r="H151" s="228"/>
      <c r="I151" s="228"/>
      <c r="J151" s="228"/>
      <c r="K151" s="228"/>
      <c r="L151" s="229"/>
      <c r="M151" s="228"/>
      <c r="N151" s="229"/>
      <c r="O151" s="227"/>
      <c r="P151" s="228"/>
      <c r="Q151" s="228"/>
      <c r="R151" s="230"/>
      <c r="S151" s="232"/>
      <c r="T151" s="205" t="s">
        <v>324</v>
      </c>
      <c r="U151" s="96" t="s">
        <v>325</v>
      </c>
      <c r="V151" s="206" t="s">
        <v>326</v>
      </c>
    </row>
    <row r="152" spans="2:22" x14ac:dyDescent="0.3">
      <c r="B152" s="200" t="s">
        <v>223</v>
      </c>
      <c r="C152" s="227">
        <v>0.4</v>
      </c>
      <c r="D152" s="228">
        <v>0.3</v>
      </c>
      <c r="E152" s="229">
        <v>0.25</v>
      </c>
      <c r="F152" s="230">
        <v>0.05</v>
      </c>
      <c r="G152" s="231"/>
      <c r="H152" s="228"/>
      <c r="I152" s="228"/>
      <c r="J152" s="228"/>
      <c r="K152" s="228"/>
      <c r="L152" s="229"/>
      <c r="M152" s="228"/>
      <c r="N152" s="229"/>
      <c r="O152" s="227"/>
      <c r="P152" s="228"/>
      <c r="Q152" s="228"/>
      <c r="R152" s="230"/>
      <c r="S152" s="232"/>
      <c r="T152" s="205" t="s">
        <v>327</v>
      </c>
      <c r="U152" s="96" t="s">
        <v>328</v>
      </c>
      <c r="V152" s="206" t="s">
        <v>329</v>
      </c>
    </row>
    <row r="153" spans="2:22" x14ac:dyDescent="0.3">
      <c r="B153" s="200" t="s">
        <v>224</v>
      </c>
      <c r="C153" s="227">
        <v>0.4</v>
      </c>
      <c r="D153" s="228">
        <v>0.3</v>
      </c>
      <c r="E153" s="229">
        <v>0.25</v>
      </c>
      <c r="F153" s="230">
        <v>0.05</v>
      </c>
      <c r="G153" s="231"/>
      <c r="H153" s="228"/>
      <c r="I153" s="228"/>
      <c r="J153" s="228"/>
      <c r="K153" s="228"/>
      <c r="L153" s="229"/>
      <c r="M153" s="228"/>
      <c r="N153" s="229"/>
      <c r="O153" s="227"/>
      <c r="P153" s="228"/>
      <c r="Q153" s="228"/>
      <c r="R153" s="230"/>
      <c r="S153" s="232"/>
      <c r="T153" s="205" t="s">
        <v>330</v>
      </c>
      <c r="U153" s="96" t="s">
        <v>331</v>
      </c>
      <c r="V153" s="206" t="s">
        <v>332</v>
      </c>
    </row>
    <row r="154" spans="2:22" x14ac:dyDescent="0.3">
      <c r="B154" s="200" t="s">
        <v>225</v>
      </c>
      <c r="C154" s="227">
        <v>0.4</v>
      </c>
      <c r="D154" s="228">
        <v>0.3</v>
      </c>
      <c r="E154" s="229">
        <v>0.25</v>
      </c>
      <c r="F154" s="230">
        <v>0.05</v>
      </c>
      <c r="G154" s="231"/>
      <c r="H154" s="228"/>
      <c r="I154" s="228"/>
      <c r="J154" s="228"/>
      <c r="K154" s="228"/>
      <c r="L154" s="229"/>
      <c r="M154" s="228"/>
      <c r="N154" s="229"/>
      <c r="O154" s="227"/>
      <c r="P154" s="228"/>
      <c r="Q154" s="228"/>
      <c r="R154" s="230"/>
      <c r="S154" s="232"/>
      <c r="T154" s="205" t="s">
        <v>333</v>
      </c>
      <c r="U154" s="96" t="s">
        <v>334</v>
      </c>
      <c r="V154" s="206" t="s">
        <v>335</v>
      </c>
    </row>
    <row r="155" spans="2:22" x14ac:dyDescent="0.3">
      <c r="B155" s="200" t="s">
        <v>226</v>
      </c>
      <c r="C155" s="227">
        <v>0.4</v>
      </c>
      <c r="D155" s="228">
        <v>0.3</v>
      </c>
      <c r="E155" s="229">
        <v>0.25</v>
      </c>
      <c r="F155" s="230">
        <v>0.05</v>
      </c>
      <c r="G155" s="231"/>
      <c r="H155" s="228"/>
      <c r="I155" s="228"/>
      <c r="J155" s="228"/>
      <c r="K155" s="228"/>
      <c r="L155" s="229"/>
      <c r="M155" s="228"/>
      <c r="N155" s="229"/>
      <c r="O155" s="227"/>
      <c r="P155" s="228"/>
      <c r="Q155" s="228"/>
      <c r="R155" s="230"/>
      <c r="S155" s="232"/>
      <c r="T155" s="205" t="s">
        <v>336</v>
      </c>
      <c r="U155" s="96" t="s">
        <v>337</v>
      </c>
      <c r="V155" s="206" t="s">
        <v>338</v>
      </c>
    </row>
    <row r="156" spans="2:22" ht="12.75" thickBot="1" x14ac:dyDescent="0.35">
      <c r="B156" s="202" t="s">
        <v>227</v>
      </c>
      <c r="C156" s="239">
        <v>0.4</v>
      </c>
      <c r="D156" s="240">
        <v>0.3</v>
      </c>
      <c r="E156" s="241">
        <v>0.25</v>
      </c>
      <c r="F156" s="242">
        <v>0.05</v>
      </c>
      <c r="G156" s="243"/>
      <c r="H156" s="240"/>
      <c r="I156" s="240"/>
      <c r="J156" s="240"/>
      <c r="K156" s="240"/>
      <c r="L156" s="241"/>
      <c r="M156" s="240"/>
      <c r="N156" s="241"/>
      <c r="O156" s="239"/>
      <c r="P156" s="240"/>
      <c r="Q156" s="240"/>
      <c r="R156" s="242"/>
      <c r="S156" s="244"/>
      <c r="T156" s="207" t="s">
        <v>339</v>
      </c>
      <c r="U156" s="208" t="s">
        <v>340</v>
      </c>
      <c r="V156" s="209" t="s">
        <v>341</v>
      </c>
    </row>
    <row r="157" spans="2:22" x14ac:dyDescent="0.3">
      <c r="B157" s="199" t="s">
        <v>228</v>
      </c>
      <c r="C157" s="218">
        <v>1</v>
      </c>
      <c r="D157" s="219"/>
      <c r="E157" s="220"/>
      <c r="F157" s="221"/>
      <c r="G157" s="222"/>
      <c r="H157" s="219"/>
      <c r="I157" s="219"/>
      <c r="J157" s="219"/>
      <c r="K157" s="219"/>
      <c r="L157" s="220"/>
      <c r="M157" s="219"/>
      <c r="N157" s="220"/>
      <c r="O157" s="218"/>
      <c r="P157" s="219"/>
      <c r="Q157" s="219"/>
      <c r="R157" s="221"/>
      <c r="S157" s="223"/>
      <c r="T157" s="259"/>
      <c r="U157" s="260"/>
      <c r="V157" s="261"/>
    </row>
    <row r="158" spans="2:22" x14ac:dyDescent="0.3">
      <c r="B158" s="200" t="s">
        <v>176</v>
      </c>
      <c r="C158" s="227">
        <v>1</v>
      </c>
      <c r="D158" s="228"/>
      <c r="E158" s="229"/>
      <c r="F158" s="230"/>
      <c r="G158" s="231"/>
      <c r="H158" s="228"/>
      <c r="I158" s="228"/>
      <c r="J158" s="228"/>
      <c r="K158" s="228"/>
      <c r="L158" s="229"/>
      <c r="M158" s="228"/>
      <c r="N158" s="229"/>
      <c r="O158" s="227"/>
      <c r="P158" s="228"/>
      <c r="Q158" s="228"/>
      <c r="R158" s="230"/>
      <c r="S158" s="232"/>
      <c r="T158" s="262"/>
      <c r="U158" s="263"/>
      <c r="V158" s="264"/>
    </row>
    <row r="159" spans="2:22" x14ac:dyDescent="0.3">
      <c r="B159" s="200" t="s">
        <v>177</v>
      </c>
      <c r="C159" s="227">
        <v>1</v>
      </c>
      <c r="D159" s="228"/>
      <c r="E159" s="229"/>
      <c r="F159" s="230"/>
      <c r="G159" s="231"/>
      <c r="H159" s="228"/>
      <c r="I159" s="228"/>
      <c r="J159" s="228"/>
      <c r="K159" s="228"/>
      <c r="L159" s="229"/>
      <c r="M159" s="228"/>
      <c r="N159" s="229"/>
      <c r="O159" s="227"/>
      <c r="P159" s="228"/>
      <c r="Q159" s="228"/>
      <c r="R159" s="230"/>
      <c r="S159" s="232"/>
      <c r="T159" s="262"/>
      <c r="U159" s="263"/>
      <c r="V159" s="264"/>
    </row>
    <row r="160" spans="2:22" x14ac:dyDescent="0.3">
      <c r="B160" s="200" t="s">
        <v>178</v>
      </c>
      <c r="C160" s="227">
        <v>1</v>
      </c>
      <c r="D160" s="228"/>
      <c r="E160" s="229"/>
      <c r="F160" s="230"/>
      <c r="G160" s="231"/>
      <c r="H160" s="228"/>
      <c r="I160" s="228"/>
      <c r="J160" s="228"/>
      <c r="K160" s="228"/>
      <c r="L160" s="229"/>
      <c r="M160" s="228"/>
      <c r="N160" s="229"/>
      <c r="O160" s="227"/>
      <c r="P160" s="228"/>
      <c r="Q160" s="228"/>
      <c r="R160" s="230"/>
      <c r="S160" s="232"/>
      <c r="T160" s="262"/>
      <c r="U160" s="263"/>
      <c r="V160" s="264"/>
    </row>
    <row r="161" spans="2:22" x14ac:dyDescent="0.3">
      <c r="B161" s="200" t="s">
        <v>179</v>
      </c>
      <c r="C161" s="227">
        <v>1</v>
      </c>
      <c r="D161" s="228"/>
      <c r="E161" s="229"/>
      <c r="F161" s="230"/>
      <c r="G161" s="231"/>
      <c r="H161" s="228"/>
      <c r="I161" s="228"/>
      <c r="J161" s="228"/>
      <c r="K161" s="228"/>
      <c r="L161" s="229"/>
      <c r="M161" s="228"/>
      <c r="N161" s="229"/>
      <c r="O161" s="227"/>
      <c r="P161" s="228"/>
      <c r="Q161" s="228"/>
      <c r="R161" s="230"/>
      <c r="S161" s="232"/>
      <c r="T161" s="262"/>
      <c r="U161" s="263"/>
      <c r="V161" s="264"/>
    </row>
    <row r="162" spans="2:22" x14ac:dyDescent="0.3">
      <c r="B162" s="200" t="s">
        <v>180</v>
      </c>
      <c r="C162" s="227">
        <v>1</v>
      </c>
      <c r="D162" s="228"/>
      <c r="E162" s="229"/>
      <c r="F162" s="230"/>
      <c r="G162" s="231"/>
      <c r="H162" s="228"/>
      <c r="I162" s="228"/>
      <c r="J162" s="228"/>
      <c r="K162" s="228"/>
      <c r="L162" s="229"/>
      <c r="M162" s="228"/>
      <c r="N162" s="229"/>
      <c r="O162" s="227"/>
      <c r="P162" s="228"/>
      <c r="Q162" s="228"/>
      <c r="R162" s="230"/>
      <c r="S162" s="232"/>
      <c r="T162" s="262"/>
      <c r="U162" s="263"/>
      <c r="V162" s="264"/>
    </row>
    <row r="163" spans="2:22" x14ac:dyDescent="0.3">
      <c r="B163" s="200" t="s">
        <v>181</v>
      </c>
      <c r="C163" s="227">
        <v>1</v>
      </c>
      <c r="D163" s="228"/>
      <c r="E163" s="229"/>
      <c r="F163" s="230"/>
      <c r="G163" s="231"/>
      <c r="H163" s="228"/>
      <c r="I163" s="228"/>
      <c r="J163" s="228"/>
      <c r="K163" s="228"/>
      <c r="L163" s="229"/>
      <c r="M163" s="228"/>
      <c r="N163" s="229"/>
      <c r="O163" s="227"/>
      <c r="P163" s="228"/>
      <c r="Q163" s="228"/>
      <c r="R163" s="230"/>
      <c r="S163" s="232"/>
      <c r="T163" s="262"/>
      <c r="U163" s="263"/>
      <c r="V163" s="264"/>
    </row>
    <row r="164" spans="2:22" x14ac:dyDescent="0.3">
      <c r="B164" s="200" t="s">
        <v>182</v>
      </c>
      <c r="C164" s="227">
        <v>1</v>
      </c>
      <c r="D164" s="228"/>
      <c r="E164" s="229"/>
      <c r="F164" s="230"/>
      <c r="G164" s="231"/>
      <c r="H164" s="228"/>
      <c r="I164" s="228"/>
      <c r="J164" s="228"/>
      <c r="K164" s="228"/>
      <c r="L164" s="229"/>
      <c r="M164" s="228"/>
      <c r="N164" s="229"/>
      <c r="O164" s="227"/>
      <c r="P164" s="228"/>
      <c r="Q164" s="228"/>
      <c r="R164" s="230"/>
      <c r="S164" s="232"/>
      <c r="T164" s="262"/>
      <c r="U164" s="263"/>
      <c r="V164" s="264"/>
    </row>
    <row r="165" spans="2:22" x14ac:dyDescent="0.3">
      <c r="B165" s="200" t="s">
        <v>183</v>
      </c>
      <c r="C165" s="227">
        <v>1</v>
      </c>
      <c r="D165" s="228"/>
      <c r="E165" s="229"/>
      <c r="F165" s="230"/>
      <c r="G165" s="231"/>
      <c r="H165" s="228"/>
      <c r="I165" s="228"/>
      <c r="J165" s="228"/>
      <c r="K165" s="228"/>
      <c r="L165" s="229"/>
      <c r="M165" s="228"/>
      <c r="N165" s="229"/>
      <c r="O165" s="227"/>
      <c r="P165" s="228"/>
      <c r="Q165" s="228"/>
      <c r="R165" s="230"/>
      <c r="S165" s="232"/>
      <c r="T165" s="262"/>
      <c r="U165" s="263"/>
      <c r="V165" s="264"/>
    </row>
    <row r="166" spans="2:22" x14ac:dyDescent="0.3">
      <c r="B166" s="200" t="s">
        <v>184</v>
      </c>
      <c r="C166" s="227">
        <v>1</v>
      </c>
      <c r="D166" s="228"/>
      <c r="E166" s="229"/>
      <c r="F166" s="230"/>
      <c r="G166" s="231"/>
      <c r="H166" s="228"/>
      <c r="I166" s="228"/>
      <c r="J166" s="228"/>
      <c r="K166" s="228"/>
      <c r="L166" s="229"/>
      <c r="M166" s="228"/>
      <c r="N166" s="229"/>
      <c r="O166" s="227"/>
      <c r="P166" s="228"/>
      <c r="Q166" s="228"/>
      <c r="R166" s="230"/>
      <c r="S166" s="232"/>
      <c r="T166" s="262"/>
      <c r="U166" s="263"/>
      <c r="V166" s="264"/>
    </row>
    <row r="167" spans="2:22" x14ac:dyDescent="0.3">
      <c r="B167" s="200" t="s">
        <v>185</v>
      </c>
      <c r="C167" s="227">
        <v>1</v>
      </c>
      <c r="D167" s="228"/>
      <c r="E167" s="229"/>
      <c r="F167" s="230"/>
      <c r="G167" s="231"/>
      <c r="H167" s="228"/>
      <c r="I167" s="228"/>
      <c r="J167" s="228"/>
      <c r="K167" s="228"/>
      <c r="L167" s="229"/>
      <c r="M167" s="228"/>
      <c r="N167" s="229"/>
      <c r="O167" s="227"/>
      <c r="P167" s="228"/>
      <c r="Q167" s="228"/>
      <c r="R167" s="230"/>
      <c r="S167" s="232"/>
      <c r="T167" s="262"/>
      <c r="U167" s="263"/>
      <c r="V167" s="264"/>
    </row>
    <row r="168" spans="2:22" x14ac:dyDescent="0.3">
      <c r="B168" s="200" t="s">
        <v>186</v>
      </c>
      <c r="C168" s="227">
        <v>1</v>
      </c>
      <c r="D168" s="228"/>
      <c r="E168" s="229"/>
      <c r="F168" s="230"/>
      <c r="G168" s="231"/>
      <c r="H168" s="228"/>
      <c r="I168" s="228"/>
      <c r="J168" s="228"/>
      <c r="K168" s="228"/>
      <c r="L168" s="229"/>
      <c r="M168" s="228"/>
      <c r="N168" s="229"/>
      <c r="O168" s="227"/>
      <c r="P168" s="228"/>
      <c r="Q168" s="228"/>
      <c r="R168" s="230"/>
      <c r="S168" s="232"/>
      <c r="T168" s="262"/>
      <c r="U168" s="263"/>
      <c r="V168" s="264"/>
    </row>
    <row r="169" spans="2:22" x14ac:dyDescent="0.3">
      <c r="B169" s="200" t="s">
        <v>187</v>
      </c>
      <c r="C169" s="227">
        <v>1</v>
      </c>
      <c r="D169" s="228"/>
      <c r="E169" s="229"/>
      <c r="F169" s="230"/>
      <c r="G169" s="231"/>
      <c r="H169" s="228"/>
      <c r="I169" s="228"/>
      <c r="J169" s="228"/>
      <c r="K169" s="228"/>
      <c r="L169" s="229"/>
      <c r="M169" s="228"/>
      <c r="N169" s="229"/>
      <c r="O169" s="227"/>
      <c r="P169" s="228"/>
      <c r="Q169" s="228"/>
      <c r="R169" s="230"/>
      <c r="S169" s="232"/>
      <c r="T169" s="262"/>
      <c r="U169" s="263"/>
      <c r="V169" s="264"/>
    </row>
    <row r="170" spans="2:22" x14ac:dyDescent="0.3">
      <c r="B170" s="200" t="s">
        <v>188</v>
      </c>
      <c r="C170" s="227">
        <v>1</v>
      </c>
      <c r="D170" s="228"/>
      <c r="E170" s="229"/>
      <c r="F170" s="230"/>
      <c r="G170" s="231"/>
      <c r="H170" s="228"/>
      <c r="I170" s="228"/>
      <c r="J170" s="228"/>
      <c r="K170" s="228"/>
      <c r="L170" s="229"/>
      <c r="M170" s="228"/>
      <c r="N170" s="229"/>
      <c r="O170" s="227"/>
      <c r="P170" s="228"/>
      <c r="Q170" s="228"/>
      <c r="R170" s="230"/>
      <c r="S170" s="232"/>
      <c r="T170" s="262"/>
      <c r="U170" s="263"/>
      <c r="V170" s="264"/>
    </row>
    <row r="171" spans="2:22" x14ac:dyDescent="0.3">
      <c r="B171" s="200" t="s">
        <v>189</v>
      </c>
      <c r="C171" s="227">
        <v>1</v>
      </c>
      <c r="D171" s="228"/>
      <c r="E171" s="229"/>
      <c r="F171" s="230"/>
      <c r="G171" s="231"/>
      <c r="H171" s="228"/>
      <c r="I171" s="228"/>
      <c r="J171" s="228"/>
      <c r="K171" s="228"/>
      <c r="L171" s="229"/>
      <c r="M171" s="228"/>
      <c r="N171" s="229"/>
      <c r="O171" s="227"/>
      <c r="P171" s="228"/>
      <c r="Q171" s="228"/>
      <c r="R171" s="230"/>
      <c r="S171" s="232"/>
      <c r="T171" s="262"/>
      <c r="U171" s="263"/>
      <c r="V171" s="264"/>
    </row>
    <row r="172" spans="2:22" x14ac:dyDescent="0.3">
      <c r="B172" s="200" t="s">
        <v>190</v>
      </c>
      <c r="C172" s="227">
        <v>1</v>
      </c>
      <c r="D172" s="228"/>
      <c r="E172" s="229"/>
      <c r="F172" s="230"/>
      <c r="G172" s="231"/>
      <c r="H172" s="228"/>
      <c r="I172" s="228"/>
      <c r="J172" s="228"/>
      <c r="K172" s="228"/>
      <c r="L172" s="229"/>
      <c r="M172" s="228"/>
      <c r="N172" s="229"/>
      <c r="O172" s="227"/>
      <c r="P172" s="228"/>
      <c r="Q172" s="228"/>
      <c r="R172" s="230"/>
      <c r="S172" s="232"/>
      <c r="T172" s="262"/>
      <c r="U172" s="263"/>
      <c r="V172" s="264"/>
    </row>
    <row r="173" spans="2:22" ht="12.75" thickBot="1" x14ac:dyDescent="0.35">
      <c r="B173" s="202" t="s">
        <v>191</v>
      </c>
      <c r="C173" s="239">
        <v>1</v>
      </c>
      <c r="D173" s="240"/>
      <c r="E173" s="241"/>
      <c r="F173" s="242"/>
      <c r="G173" s="243"/>
      <c r="H173" s="240"/>
      <c r="I173" s="240"/>
      <c r="J173" s="240"/>
      <c r="K173" s="240"/>
      <c r="L173" s="241"/>
      <c r="M173" s="240"/>
      <c r="N173" s="241"/>
      <c r="O173" s="239"/>
      <c r="P173" s="240"/>
      <c r="Q173" s="240"/>
      <c r="R173" s="242"/>
      <c r="S173" s="244"/>
      <c r="T173" s="270"/>
      <c r="U173" s="271"/>
      <c r="V173" s="269"/>
    </row>
  </sheetData>
  <mergeCells count="9">
    <mergeCell ref="O91:P91"/>
    <mergeCell ref="O92:P92"/>
    <mergeCell ref="O93:P93"/>
    <mergeCell ref="O94:Q94"/>
    <mergeCell ref="O95:Q95"/>
    <mergeCell ref="O97:Q97"/>
    <mergeCell ref="O96:P96"/>
    <mergeCell ref="M96:N96"/>
    <mergeCell ref="M97:N97"/>
  </mergeCells>
  <phoneticPr fontId="2" type="noConversion"/>
  <conditionalFormatting sqref="C3:S12">
    <cfRule type="cellIs" dxfId="4" priority="10" operator="greaterThan">
      <formula>0</formula>
    </cfRule>
  </conditionalFormatting>
  <conditionalFormatting sqref="C13:S34">
    <cfRule type="cellIs" dxfId="3" priority="9" operator="greaterThan">
      <formula>0</formula>
    </cfRule>
  </conditionalFormatting>
  <conditionalFormatting sqref="C59:S70 G35:S58">
    <cfRule type="cellIs" dxfId="2" priority="8" operator="greaterThan">
      <formula>0</formula>
    </cfRule>
  </conditionalFormatting>
  <conditionalFormatting sqref="C35:F58">
    <cfRule type="cellIs" dxfId="1" priority="7" operator="greaterThan">
      <formula>0</formula>
    </cfRule>
  </conditionalFormatting>
  <conditionalFormatting sqref="C71:S87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workbookViewId="0">
      <selection activeCell="D33" sqref="D33"/>
    </sheetView>
  </sheetViews>
  <sheetFormatPr defaultRowHeight="12" x14ac:dyDescent="0.3"/>
  <cols>
    <col min="1" max="1" width="1.625" style="95" customWidth="1"/>
    <col min="2" max="2" width="9.5" style="95" bestFit="1" customWidth="1"/>
    <col min="3" max="3" width="15.5" style="95" bestFit="1" customWidth="1"/>
    <col min="4" max="5" width="9" style="95" customWidth="1"/>
    <col min="6" max="6" width="6.625" style="95" bestFit="1" customWidth="1"/>
    <col min="7" max="8" width="7.5" style="95" bestFit="1" customWidth="1"/>
    <col min="9" max="9" width="1.625" style="95" customWidth="1"/>
    <col min="10" max="13" width="9" style="95"/>
    <col min="14" max="14" width="1.625" style="95" customWidth="1"/>
    <col min="15" max="15" width="6" style="95" bestFit="1" customWidth="1"/>
    <col min="16" max="16" width="17.25" style="95" bestFit="1" customWidth="1"/>
    <col min="17" max="17" width="14.625" style="95" bestFit="1" customWidth="1"/>
    <col min="18" max="18" width="13.375" style="95" bestFit="1" customWidth="1"/>
    <col min="19" max="19" width="36.125" style="95" bestFit="1" customWidth="1"/>
    <col min="20" max="16384" width="9" style="95"/>
  </cols>
  <sheetData>
    <row r="2" spans="2:20" x14ac:dyDescent="0.3">
      <c r="B2" s="167" t="s">
        <v>117</v>
      </c>
      <c r="C2" s="168" t="s">
        <v>123</v>
      </c>
      <c r="D2" s="168" t="s">
        <v>116</v>
      </c>
      <c r="E2" s="168" t="s">
        <v>122</v>
      </c>
      <c r="F2" s="168" t="s">
        <v>114</v>
      </c>
      <c r="G2" s="168" t="s">
        <v>121</v>
      </c>
      <c r="H2" s="168" t="s">
        <v>115</v>
      </c>
      <c r="I2" s="154"/>
      <c r="J2" s="168" t="s">
        <v>118</v>
      </c>
      <c r="K2" s="168" t="s">
        <v>121</v>
      </c>
      <c r="L2" s="168" t="s">
        <v>119</v>
      </c>
      <c r="M2" s="168" t="s">
        <v>120</v>
      </c>
      <c r="O2" s="168" t="s">
        <v>127</v>
      </c>
      <c r="P2" s="168" t="s">
        <v>130</v>
      </c>
      <c r="Q2" s="168" t="s">
        <v>129</v>
      </c>
      <c r="R2" s="168" t="s">
        <v>128</v>
      </c>
      <c r="S2" s="168" t="s">
        <v>131</v>
      </c>
    </row>
    <row r="3" spans="2:20" x14ac:dyDescent="0.3">
      <c r="B3" s="158">
        <v>8000225</v>
      </c>
      <c r="C3" s="159">
        <f>D3*E3</f>
        <v>0</v>
      </c>
      <c r="D3" s="172">
        <v>0</v>
      </c>
      <c r="E3" s="172">
        <v>1</v>
      </c>
      <c r="F3" s="160">
        <f>1-(C3/100)</f>
        <v>1</v>
      </c>
      <c r="G3" s="98">
        <f>D3/100</f>
        <v>0</v>
      </c>
      <c r="H3" s="161">
        <f>SUM(F3:G3)</f>
        <v>1</v>
      </c>
      <c r="I3" s="155"/>
      <c r="J3" s="159" t="s">
        <v>2</v>
      </c>
      <c r="K3" s="173">
        <f>G6</f>
        <v>1.2853499999999999E-2</v>
      </c>
      <c r="L3" s="99">
        <v>150</v>
      </c>
      <c r="M3" s="164">
        <f>K3 + ((1/L3) * POWER(1-K3, L3))</f>
        <v>1.3811025274520555E-2</v>
      </c>
      <c r="O3" s="99" t="s">
        <v>125</v>
      </c>
      <c r="P3" s="99">
        <f>(1/M37) * M8</f>
        <v>1.9750183093540818</v>
      </c>
      <c r="Q3" s="177">
        <f>100 * M8</f>
        <v>1.7137527233784249</v>
      </c>
      <c r="R3" s="99">
        <f>'Markov''s Chain'!W28</f>
        <v>5.796071066742444</v>
      </c>
      <c r="S3" s="99">
        <f>1/M8 * R3</f>
        <v>338.20929867386565</v>
      </c>
    </row>
    <row r="4" spans="2:20" x14ac:dyDescent="0.3">
      <c r="B4" s="159">
        <v>8000226</v>
      </c>
      <c r="C4" s="159">
        <f t="shared" ref="C4:C33" si="0">D4*E4</f>
        <v>9.8000000000000007</v>
      </c>
      <c r="D4" s="159">
        <v>9.8000000000000007</v>
      </c>
      <c r="E4" s="172">
        <v>1</v>
      </c>
      <c r="F4" s="160">
        <f t="shared" ref="F4:F33" si="1">F3*(1-(C4/100))</f>
        <v>0.90200000000000002</v>
      </c>
      <c r="G4" s="160">
        <f t="shared" ref="G4:G33" si="2">F3*(C4/100)</f>
        <v>9.8000000000000004E-2</v>
      </c>
      <c r="H4" s="161">
        <f>G3+G4+F4</f>
        <v>1</v>
      </c>
      <c r="I4" s="156"/>
      <c r="J4" s="160" t="s">
        <v>111</v>
      </c>
      <c r="K4" s="164">
        <f>G28</f>
        <v>2.7392618947954957E-3</v>
      </c>
      <c r="L4" s="99">
        <v>170</v>
      </c>
      <c r="M4" s="164">
        <f t="shared" ref="M4:M7" si="3">K4 + ((1/L4) * POWER(1-K4, L4))</f>
        <v>6.4293242282444703E-3</v>
      </c>
      <c r="O4" s="99" t="s">
        <v>126</v>
      </c>
      <c r="P4" s="99">
        <f>M37*(1/M36) + (1/M36) * M38 + (1/M36) * M39</f>
        <v>1.94795658236948</v>
      </c>
      <c r="Q4" s="177">
        <f>M37*100 + 100 * M38 + 100 * M39</f>
        <v>2.6903277592773565</v>
      </c>
      <c r="R4" s="99">
        <f>'Markov''s Chain'!V9 + 2</f>
        <v>5.1746031746031758</v>
      </c>
      <c r="S4" s="99">
        <f>1/(M37+M38+M39) * R4</f>
        <v>192.34099476389133</v>
      </c>
    </row>
    <row r="5" spans="2:20" x14ac:dyDescent="0.3">
      <c r="B5" s="172">
        <v>8000191</v>
      </c>
      <c r="C5" s="159">
        <f t="shared" si="0"/>
        <v>5</v>
      </c>
      <c r="D5" s="159">
        <v>5</v>
      </c>
      <c r="E5" s="172">
        <v>1</v>
      </c>
      <c r="F5" s="160">
        <f t="shared" si="1"/>
        <v>0.8569</v>
      </c>
      <c r="G5" s="160">
        <f t="shared" si="2"/>
        <v>4.5100000000000001E-2</v>
      </c>
      <c r="H5" s="161">
        <f>G4+G5+F5+G3</f>
        <v>1</v>
      </c>
      <c r="I5" s="156"/>
      <c r="J5" s="160" t="s">
        <v>112</v>
      </c>
      <c r="K5" s="164">
        <f>G29</f>
        <v>2.728304847216314E-3</v>
      </c>
      <c r="L5" s="99">
        <v>151</v>
      </c>
      <c r="M5" s="164">
        <f t="shared" si="3"/>
        <v>7.1122033190072435E-3</v>
      </c>
      <c r="O5" s="99" t="s">
        <v>132</v>
      </c>
      <c r="P5" s="99">
        <f>P4/P3</f>
        <v>0.98629798677995439</v>
      </c>
      <c r="Q5" s="99">
        <f>Q4/Q3</f>
        <v>1.5698459425194959</v>
      </c>
      <c r="R5" s="99"/>
      <c r="S5" s="179">
        <f>S3/S4</f>
        <v>1.7583838488983345</v>
      </c>
    </row>
    <row r="6" spans="2:20" x14ac:dyDescent="0.3">
      <c r="B6" s="152" t="s">
        <v>84</v>
      </c>
      <c r="C6" s="170">
        <f t="shared" si="0"/>
        <v>1.5</v>
      </c>
      <c r="D6" s="170">
        <v>1.5</v>
      </c>
      <c r="E6" s="170">
        <v>1</v>
      </c>
      <c r="F6" s="151">
        <f t="shared" si="1"/>
        <v>0.84404650000000003</v>
      </c>
      <c r="G6" s="151">
        <f t="shared" si="2"/>
        <v>1.2853499999999999E-2</v>
      </c>
      <c r="H6" s="169">
        <f>G5+G6+F6+G4+G3</f>
        <v>1</v>
      </c>
      <c r="I6" s="157"/>
      <c r="J6" s="98" t="s">
        <v>113</v>
      </c>
      <c r="K6" s="97">
        <f>G30</f>
        <v>2.7173916278274489E-3</v>
      </c>
      <c r="L6" s="99">
        <v>152</v>
      </c>
      <c r="M6" s="164">
        <f t="shared" si="3"/>
        <v>7.0677969203275827E-3</v>
      </c>
      <c r="O6" s="114" t="s">
        <v>133</v>
      </c>
      <c r="P6" s="114"/>
      <c r="Q6" s="114"/>
      <c r="R6" s="99">
        <f>'Markov''s Chain'!V9</f>
        <v>3.1746031746031753</v>
      </c>
      <c r="S6" s="99">
        <f>R6*(1/M3)</f>
        <v>229.86006552749436</v>
      </c>
    </row>
    <row r="7" spans="2:20" x14ac:dyDescent="0.3">
      <c r="B7" s="159">
        <v>8000227</v>
      </c>
      <c r="C7" s="159">
        <f t="shared" si="0"/>
        <v>1</v>
      </c>
      <c r="D7" s="159">
        <v>1</v>
      </c>
      <c r="E7" s="172">
        <v>1</v>
      </c>
      <c r="F7" s="160">
        <f t="shared" si="1"/>
        <v>0.83560603500000008</v>
      </c>
      <c r="G7" s="160">
        <f t="shared" si="2"/>
        <v>8.4404650000000012E-3</v>
      </c>
      <c r="H7" s="161">
        <f>SUM($G$3:G7, F7)</f>
        <v>1</v>
      </c>
      <c r="J7" s="99" t="s">
        <v>8</v>
      </c>
      <c r="K7" s="97">
        <f>G31</f>
        <v>6.7663051532903477E-3</v>
      </c>
      <c r="L7" s="99">
        <v>155</v>
      </c>
      <c r="M7" s="164">
        <f t="shared" si="3"/>
        <v>9.0186877834536536E-3</v>
      </c>
    </row>
    <row r="8" spans="2:20" x14ac:dyDescent="0.3">
      <c r="B8" s="165">
        <v>0</v>
      </c>
      <c r="C8" s="165">
        <f t="shared" si="0"/>
        <v>0</v>
      </c>
      <c r="D8" s="165">
        <v>0</v>
      </c>
      <c r="E8" s="165">
        <v>1</v>
      </c>
      <c r="F8" s="160">
        <f t="shared" si="1"/>
        <v>0.83560603500000008</v>
      </c>
      <c r="G8" s="160">
        <f t="shared" si="2"/>
        <v>0</v>
      </c>
      <c r="H8" s="161">
        <f>SUM($G$3:G8, F8)</f>
        <v>1</v>
      </c>
      <c r="J8" s="99" t="s">
        <v>0</v>
      </c>
      <c r="K8" s="97">
        <f>G33</f>
        <v>1.6595885807104065E-2</v>
      </c>
      <c r="L8" s="99">
        <v>150</v>
      </c>
      <c r="M8" s="164">
        <f>K8 + ((1/L8) * POWER(1-K8, L8))</f>
        <v>1.7137527233784249E-2</v>
      </c>
      <c r="S8" s="95">
        <f>S4/S6</f>
        <v>0.83677429710331641</v>
      </c>
    </row>
    <row r="9" spans="2:20" x14ac:dyDescent="0.3">
      <c r="B9" s="159">
        <v>8000212</v>
      </c>
      <c r="C9" s="159">
        <f t="shared" si="0"/>
        <v>3.3</v>
      </c>
      <c r="D9" s="159">
        <v>3.3</v>
      </c>
      <c r="E9" s="172">
        <v>1</v>
      </c>
      <c r="F9" s="160">
        <f t="shared" si="1"/>
        <v>0.80803103584500002</v>
      </c>
      <c r="G9" s="160">
        <f t="shared" si="2"/>
        <v>2.7574999155000005E-2</v>
      </c>
      <c r="H9" s="161">
        <f>SUM($G$3:G9, F9)</f>
        <v>1</v>
      </c>
      <c r="S9" s="95">
        <v>2.0437812723990079</v>
      </c>
      <c r="T9" s="95" t="s">
        <v>138</v>
      </c>
    </row>
    <row r="10" spans="2:20" x14ac:dyDescent="0.3">
      <c r="B10" s="162">
        <v>9001047</v>
      </c>
      <c r="C10" s="158">
        <f t="shared" si="0"/>
        <v>3.3</v>
      </c>
      <c r="D10" s="158">
        <v>3.3</v>
      </c>
      <c r="E10" s="163">
        <v>1</v>
      </c>
      <c r="F10" s="160">
        <f t="shared" si="1"/>
        <v>0.78136601166211495</v>
      </c>
      <c r="G10" s="160">
        <f t="shared" si="2"/>
        <v>2.6665024182885001E-2</v>
      </c>
      <c r="H10" s="161">
        <f>SUM($G$3:G10, F10)</f>
        <v>1</v>
      </c>
      <c r="S10" s="95">
        <v>1.5656438602465017</v>
      </c>
      <c r="T10" s="95" t="s">
        <v>139</v>
      </c>
    </row>
    <row r="11" spans="2:20" x14ac:dyDescent="0.3">
      <c r="B11" s="159">
        <v>8000474</v>
      </c>
      <c r="C11" s="159">
        <f t="shared" si="0"/>
        <v>1.5</v>
      </c>
      <c r="D11" s="159">
        <v>1.5</v>
      </c>
      <c r="E11" s="172">
        <v>1</v>
      </c>
      <c r="F11" s="160">
        <f t="shared" si="1"/>
        <v>0.76964552148718324</v>
      </c>
      <c r="G11" s="160">
        <f t="shared" si="2"/>
        <v>1.1720490174931724E-2</v>
      </c>
      <c r="H11" s="161">
        <f>SUM($G$3:G11, F11)</f>
        <v>1</v>
      </c>
    </row>
    <row r="12" spans="2:20" x14ac:dyDescent="0.3">
      <c r="B12" s="159">
        <v>8000475</v>
      </c>
      <c r="C12" s="159">
        <f t="shared" si="0"/>
        <v>1.5</v>
      </c>
      <c r="D12" s="159">
        <v>1.5</v>
      </c>
      <c r="E12" s="172">
        <v>1</v>
      </c>
      <c r="F12" s="160">
        <f t="shared" si="1"/>
        <v>0.75810083866487543</v>
      </c>
      <c r="G12" s="160">
        <f t="shared" si="2"/>
        <v>1.1544682822307748E-2</v>
      </c>
      <c r="H12" s="161">
        <f>SUM($G$3:G12, F12)</f>
        <v>0.99999999999999989</v>
      </c>
    </row>
    <row r="13" spans="2:20" x14ac:dyDescent="0.3">
      <c r="B13" s="159">
        <v>8000476</v>
      </c>
      <c r="C13" s="159">
        <f t="shared" si="0"/>
        <v>1</v>
      </c>
      <c r="D13" s="159">
        <v>1</v>
      </c>
      <c r="E13" s="172">
        <v>1</v>
      </c>
      <c r="F13" s="160">
        <f t="shared" si="1"/>
        <v>0.75051983027822666</v>
      </c>
      <c r="G13" s="160">
        <f t="shared" si="2"/>
        <v>7.5810083866487549E-3</v>
      </c>
      <c r="H13" s="161">
        <f>SUM($G$3:G13, F13)</f>
        <v>0.99999999999999989</v>
      </c>
    </row>
    <row r="14" spans="2:20" x14ac:dyDescent="0.3">
      <c r="B14" s="159">
        <v>8000185</v>
      </c>
      <c r="C14" s="159">
        <f t="shared" si="0"/>
        <v>1.5</v>
      </c>
      <c r="D14" s="159">
        <v>1.5</v>
      </c>
      <c r="E14" s="172">
        <v>1</v>
      </c>
      <c r="F14" s="160">
        <f t="shared" si="1"/>
        <v>0.73926203282405323</v>
      </c>
      <c r="G14" s="160">
        <f t="shared" si="2"/>
        <v>1.12577974541734E-2</v>
      </c>
      <c r="H14" s="161">
        <f>SUM($G$3:G14, F14)</f>
        <v>0.99999999999999978</v>
      </c>
    </row>
    <row r="15" spans="2:20" x14ac:dyDescent="0.3">
      <c r="B15" s="159">
        <v>8000186</v>
      </c>
      <c r="C15" s="159">
        <f t="shared" si="0"/>
        <v>2</v>
      </c>
      <c r="D15" s="159">
        <v>2</v>
      </c>
      <c r="E15" s="172">
        <v>1</v>
      </c>
      <c r="F15" s="160">
        <f t="shared" si="1"/>
        <v>0.7244767921675721</v>
      </c>
      <c r="G15" s="160">
        <f t="shared" si="2"/>
        <v>1.4785240656481066E-2</v>
      </c>
      <c r="H15" s="161">
        <f>SUM($G$3:G15, F15)</f>
        <v>0.99999999999999978</v>
      </c>
    </row>
    <row r="16" spans="2:20" x14ac:dyDescent="0.3">
      <c r="B16" s="159">
        <v>8000187</v>
      </c>
      <c r="C16" s="159">
        <f t="shared" si="0"/>
        <v>1.5</v>
      </c>
      <c r="D16" s="159">
        <v>1.5</v>
      </c>
      <c r="E16" s="172">
        <v>1</v>
      </c>
      <c r="F16" s="160">
        <f t="shared" si="1"/>
        <v>0.71360964028505847</v>
      </c>
      <c r="G16" s="160">
        <f t="shared" si="2"/>
        <v>1.0867151882513582E-2</v>
      </c>
      <c r="H16" s="161">
        <f>SUM($G$3:G16, F16)</f>
        <v>0.99999999999999978</v>
      </c>
    </row>
    <row r="17" spans="2:8" x14ac:dyDescent="0.3">
      <c r="B17" s="159">
        <v>8000477</v>
      </c>
      <c r="C17" s="159">
        <f t="shared" si="0"/>
        <v>1</v>
      </c>
      <c r="D17" s="159">
        <v>1</v>
      </c>
      <c r="E17" s="172">
        <v>1</v>
      </c>
      <c r="F17" s="160">
        <f t="shared" si="1"/>
        <v>0.70647354388220784</v>
      </c>
      <c r="G17" s="160">
        <f t="shared" si="2"/>
        <v>7.1360964028505851E-3</v>
      </c>
      <c r="H17" s="161">
        <f>SUM($G$3:G17, F17)</f>
        <v>0.99999999999999967</v>
      </c>
    </row>
    <row r="18" spans="2:8" x14ac:dyDescent="0.3">
      <c r="B18" s="159">
        <v>8000183</v>
      </c>
      <c r="C18" s="159">
        <f t="shared" si="0"/>
        <v>1</v>
      </c>
      <c r="D18" s="159">
        <v>1</v>
      </c>
      <c r="E18" s="172">
        <v>1</v>
      </c>
      <c r="F18" s="160">
        <f t="shared" si="1"/>
        <v>0.69940880844338571</v>
      </c>
      <c r="G18" s="160">
        <f t="shared" si="2"/>
        <v>7.0647354388220784E-3</v>
      </c>
      <c r="H18" s="161">
        <f>SUM($G$3:G18, F18)</f>
        <v>0.99999999999999956</v>
      </c>
    </row>
    <row r="19" spans="2:8" x14ac:dyDescent="0.3">
      <c r="B19" s="159">
        <v>8000478</v>
      </c>
      <c r="C19" s="159">
        <f t="shared" si="0"/>
        <v>0.9</v>
      </c>
      <c r="D19" s="159">
        <v>0.9</v>
      </c>
      <c r="E19" s="172">
        <v>1</v>
      </c>
      <c r="F19" s="160">
        <f t="shared" si="1"/>
        <v>0.69311412916739523</v>
      </c>
      <c r="G19" s="160">
        <f t="shared" si="2"/>
        <v>6.2946792759904719E-3</v>
      </c>
      <c r="H19" s="161">
        <f>SUM($G$3:G19, F19)</f>
        <v>0.99999999999999956</v>
      </c>
    </row>
    <row r="20" spans="2:8" x14ac:dyDescent="0.3">
      <c r="B20" s="159">
        <v>8000473</v>
      </c>
      <c r="C20" s="159">
        <f t="shared" si="0"/>
        <v>0.9</v>
      </c>
      <c r="D20" s="159">
        <v>0.9</v>
      </c>
      <c r="E20" s="172">
        <v>1</v>
      </c>
      <c r="F20" s="160">
        <f t="shared" si="1"/>
        <v>0.68687610200488869</v>
      </c>
      <c r="G20" s="160">
        <f t="shared" si="2"/>
        <v>6.2380271625065578E-3</v>
      </c>
      <c r="H20" s="161">
        <f>SUM($G$3:G20, F20)</f>
        <v>0.99999999999999956</v>
      </c>
    </row>
    <row r="21" spans="2:8" x14ac:dyDescent="0.3">
      <c r="B21" s="162" t="s">
        <v>124</v>
      </c>
      <c r="C21" s="162">
        <f t="shared" si="0"/>
        <v>0</v>
      </c>
      <c r="D21" s="162">
        <v>0</v>
      </c>
      <c r="E21" s="165">
        <v>1</v>
      </c>
      <c r="F21" s="160">
        <f t="shared" si="1"/>
        <v>0.68687610200488869</v>
      </c>
      <c r="G21" s="160">
        <f t="shared" si="2"/>
        <v>0</v>
      </c>
      <c r="H21" s="161">
        <f>SUM($G$3:G21, F21)</f>
        <v>0.99999999999999956</v>
      </c>
    </row>
    <row r="22" spans="2:8" x14ac:dyDescent="0.3">
      <c r="B22" s="172">
        <v>0</v>
      </c>
      <c r="C22" s="172">
        <f t="shared" si="0"/>
        <v>0</v>
      </c>
      <c r="D22" s="172">
        <v>0</v>
      </c>
      <c r="E22" s="172">
        <v>1</v>
      </c>
      <c r="F22" s="160">
        <f t="shared" si="1"/>
        <v>0.68687610200488869</v>
      </c>
      <c r="G22" s="160">
        <f t="shared" si="2"/>
        <v>0</v>
      </c>
      <c r="H22" s="161">
        <f>SUM($G$3:G22, F22)</f>
        <v>0.99999999999999956</v>
      </c>
    </row>
    <row r="23" spans="2:8" x14ac:dyDescent="0.3">
      <c r="B23" s="159">
        <v>8000480</v>
      </c>
      <c r="C23" s="172">
        <f t="shared" si="0"/>
        <v>0</v>
      </c>
      <c r="D23" s="172">
        <v>0</v>
      </c>
      <c r="E23" s="172">
        <v>1</v>
      </c>
      <c r="F23" s="160">
        <f t="shared" si="1"/>
        <v>0.68687610200488869</v>
      </c>
      <c r="G23" s="160">
        <f t="shared" si="2"/>
        <v>0</v>
      </c>
      <c r="H23" s="161">
        <f>SUM($G$3:G23, F23)</f>
        <v>0.99999999999999956</v>
      </c>
    </row>
    <row r="24" spans="2:8" x14ac:dyDescent="0.3">
      <c r="B24" s="159">
        <v>8000481</v>
      </c>
      <c r="C24" s="172">
        <f t="shared" si="0"/>
        <v>0</v>
      </c>
      <c r="D24" s="172">
        <v>0</v>
      </c>
      <c r="E24" s="172">
        <v>1</v>
      </c>
      <c r="F24" s="160">
        <f t="shared" si="1"/>
        <v>0.68687610200488869</v>
      </c>
      <c r="G24" s="160">
        <f t="shared" si="2"/>
        <v>0</v>
      </c>
      <c r="H24" s="161">
        <f>SUM($G$3:G24, F24)</f>
        <v>0.99999999999999956</v>
      </c>
    </row>
    <row r="25" spans="2:8" x14ac:dyDescent="0.3">
      <c r="B25" s="159">
        <v>8000162</v>
      </c>
      <c r="C25" s="159">
        <f t="shared" si="0"/>
        <v>0</v>
      </c>
      <c r="D25" s="159">
        <v>0</v>
      </c>
      <c r="E25" s="172">
        <v>1</v>
      </c>
      <c r="F25" s="160">
        <f t="shared" si="1"/>
        <v>0.68687610200488869</v>
      </c>
      <c r="G25" s="160">
        <f t="shared" si="2"/>
        <v>0</v>
      </c>
      <c r="H25" s="161">
        <f>SUM($G$3:G25, F25)</f>
        <v>0.99999999999999956</v>
      </c>
    </row>
    <row r="26" spans="2:8" x14ac:dyDescent="0.3">
      <c r="B26" s="159">
        <v>0</v>
      </c>
      <c r="C26" s="172">
        <f t="shared" si="0"/>
        <v>0</v>
      </c>
      <c r="D26" s="172">
        <v>0</v>
      </c>
      <c r="E26" s="172">
        <v>1</v>
      </c>
      <c r="F26" s="160">
        <f t="shared" si="1"/>
        <v>0.68687610200488869</v>
      </c>
      <c r="G26" s="160">
        <f t="shared" si="2"/>
        <v>0</v>
      </c>
      <c r="H26" s="161">
        <f>SUM($G$3:G26, F26)</f>
        <v>0.99999999999999956</v>
      </c>
    </row>
    <row r="27" spans="2:8" x14ac:dyDescent="0.3">
      <c r="B27" s="172">
        <v>1</v>
      </c>
      <c r="C27" s="163">
        <f t="shared" si="0"/>
        <v>0.3</v>
      </c>
      <c r="D27" s="163">
        <v>0.3</v>
      </c>
      <c r="E27" s="163">
        <v>1</v>
      </c>
      <c r="F27" s="160">
        <f t="shared" si="1"/>
        <v>0.68481547369887397</v>
      </c>
      <c r="G27" s="160">
        <f t="shared" si="2"/>
        <v>2.060628306014666E-3</v>
      </c>
      <c r="H27" s="161">
        <f>SUM($G$3:G27, F27)</f>
        <v>0.99999999999999956</v>
      </c>
    </row>
    <row r="28" spans="2:8" x14ac:dyDescent="0.3">
      <c r="B28" s="152" t="s">
        <v>111</v>
      </c>
      <c r="C28" s="170">
        <f t="shared" si="0"/>
        <v>0.4</v>
      </c>
      <c r="D28" s="170">
        <v>0.4</v>
      </c>
      <c r="E28" s="170">
        <v>1</v>
      </c>
      <c r="F28" s="151">
        <f t="shared" si="1"/>
        <v>0.68207621180407851</v>
      </c>
      <c r="G28" s="153">
        <f t="shared" si="2"/>
        <v>2.7392618947954957E-3</v>
      </c>
      <c r="H28" s="169">
        <f>SUM(G3:G28)+F28</f>
        <v>0.99999999999999956</v>
      </c>
    </row>
    <row r="29" spans="2:8" x14ac:dyDescent="0.3">
      <c r="B29" s="152" t="s">
        <v>112</v>
      </c>
      <c r="C29" s="170">
        <f t="shared" si="0"/>
        <v>0.4</v>
      </c>
      <c r="D29" s="170">
        <v>0.4</v>
      </c>
      <c r="E29" s="170">
        <v>1</v>
      </c>
      <c r="F29" s="151">
        <f t="shared" si="1"/>
        <v>0.6793479069568622</v>
      </c>
      <c r="G29" s="153">
        <f t="shared" si="2"/>
        <v>2.728304847216314E-3</v>
      </c>
      <c r="H29" s="169">
        <f>SUM($G$3:G29, F29)</f>
        <v>0.99999999999999956</v>
      </c>
    </row>
    <row r="30" spans="2:8" x14ac:dyDescent="0.3">
      <c r="B30" s="152" t="s">
        <v>113</v>
      </c>
      <c r="C30" s="170">
        <f t="shared" si="0"/>
        <v>0.4</v>
      </c>
      <c r="D30" s="170">
        <v>0.4</v>
      </c>
      <c r="E30" s="170">
        <v>1</v>
      </c>
      <c r="F30" s="151">
        <f t="shared" si="1"/>
        <v>0.67663051532903473</v>
      </c>
      <c r="G30" s="151">
        <f t="shared" si="2"/>
        <v>2.7173916278274489E-3</v>
      </c>
      <c r="H30" s="169">
        <f>SUM($G$3:G30, F30)</f>
        <v>0.99999999999999956</v>
      </c>
    </row>
    <row r="31" spans="2:8" x14ac:dyDescent="0.3">
      <c r="B31" s="152" t="s">
        <v>8</v>
      </c>
      <c r="C31" s="171">
        <f t="shared" si="0"/>
        <v>1</v>
      </c>
      <c r="D31" s="171">
        <v>1</v>
      </c>
      <c r="E31" s="170">
        <v>1</v>
      </c>
      <c r="F31" s="151">
        <f t="shared" si="1"/>
        <v>0.66986421017574438</v>
      </c>
      <c r="G31" s="151">
        <f t="shared" si="2"/>
        <v>6.7663051532903477E-3</v>
      </c>
      <c r="H31" s="169">
        <f>SUM($G$3:G31, F31)</f>
        <v>0.99999999999999956</v>
      </c>
    </row>
    <row r="32" spans="2:8" x14ac:dyDescent="0.3">
      <c r="B32" s="166">
        <v>8000664</v>
      </c>
      <c r="C32" s="165">
        <f t="shared" si="0"/>
        <v>0.9</v>
      </c>
      <c r="D32" s="165">
        <v>0.9</v>
      </c>
      <c r="E32" s="165">
        <v>1</v>
      </c>
      <c r="F32" s="160">
        <f t="shared" si="1"/>
        <v>0.66383543228416264</v>
      </c>
      <c r="G32" s="160">
        <f t="shared" si="2"/>
        <v>6.0287778915816999E-3</v>
      </c>
      <c r="H32" s="161">
        <f>SUM($G$3:G32, F32)</f>
        <v>0.99999999999999956</v>
      </c>
    </row>
    <row r="33" spans="2:13" x14ac:dyDescent="0.3">
      <c r="B33" s="152" t="s">
        <v>0</v>
      </c>
      <c r="C33" s="171">
        <f t="shared" si="0"/>
        <v>2.5</v>
      </c>
      <c r="D33" s="171">
        <v>0.5</v>
      </c>
      <c r="E33" s="171">
        <v>5</v>
      </c>
      <c r="F33" s="151">
        <f t="shared" si="1"/>
        <v>0.64723954647705861</v>
      </c>
      <c r="G33" s="151">
        <f t="shared" si="2"/>
        <v>1.6595885807104065E-2</v>
      </c>
      <c r="H33" s="169">
        <f>SUM(G3:G33, F33)</f>
        <v>0.99999999999999956</v>
      </c>
    </row>
    <row r="35" spans="2:13" x14ac:dyDescent="0.3">
      <c r="B35" s="167" t="s">
        <v>117</v>
      </c>
      <c r="C35" s="168" t="s">
        <v>123</v>
      </c>
      <c r="D35" s="168" t="s">
        <v>116</v>
      </c>
      <c r="E35" s="168" t="s">
        <v>122</v>
      </c>
      <c r="F35" s="168" t="s">
        <v>114</v>
      </c>
      <c r="G35" s="168" t="s">
        <v>121</v>
      </c>
      <c r="H35" s="168" t="s">
        <v>115</v>
      </c>
      <c r="I35" s="154"/>
      <c r="J35" s="168" t="s">
        <v>118</v>
      </c>
      <c r="K35" s="168" t="s">
        <v>121</v>
      </c>
      <c r="L35" s="168" t="s">
        <v>119</v>
      </c>
      <c r="M35" s="168" t="s">
        <v>120</v>
      </c>
    </row>
    <row r="36" spans="2:13" x14ac:dyDescent="0.3">
      <c r="B36" s="158">
        <v>8000225</v>
      </c>
      <c r="C36" s="159">
        <f>D36*E36</f>
        <v>0</v>
      </c>
      <c r="D36" s="172">
        <v>0</v>
      </c>
      <c r="E36" s="172">
        <v>1</v>
      </c>
      <c r="F36" s="160">
        <f>1-(C36/100)</f>
        <v>1</v>
      </c>
      <c r="G36" s="98">
        <f>D36/100</f>
        <v>0</v>
      </c>
      <c r="H36" s="161">
        <f>SUM(F36:G36)</f>
        <v>1</v>
      </c>
      <c r="I36" s="155"/>
      <c r="J36" s="159" t="s">
        <v>2</v>
      </c>
      <c r="K36" s="173">
        <f>G39</f>
        <v>1.2853499999999999E-2</v>
      </c>
      <c r="L36" s="99">
        <v>150</v>
      </c>
      <c r="M36" s="164">
        <f>K36 + ((1/L36) * POWER(1-K36, L36))</f>
        <v>1.3811025274520555E-2</v>
      </c>
    </row>
    <row r="37" spans="2:13" x14ac:dyDescent="0.3">
      <c r="B37" s="159">
        <v>8000226</v>
      </c>
      <c r="C37" s="159">
        <f t="shared" ref="C37:C66" si="4">D37*E37</f>
        <v>9.8000000000000007</v>
      </c>
      <c r="D37" s="159">
        <v>9.8000000000000007</v>
      </c>
      <c r="E37" s="172">
        <v>1</v>
      </c>
      <c r="F37" s="160">
        <f t="shared" ref="F37:F66" si="5">F36*(1-(C37/100))</f>
        <v>0.90200000000000002</v>
      </c>
      <c r="G37" s="160">
        <f t="shared" ref="G37:G66" si="6">F36*(C37/100)</f>
        <v>9.8000000000000004E-2</v>
      </c>
      <c r="H37" s="161">
        <f>G36+G37+F37</f>
        <v>1</v>
      </c>
      <c r="I37" s="156"/>
      <c r="J37" s="160" t="s">
        <v>111</v>
      </c>
      <c r="K37" s="164">
        <f>G61</f>
        <v>6.8481547369887395E-3</v>
      </c>
      <c r="L37" s="99">
        <v>170</v>
      </c>
      <c r="M37" s="164">
        <f t="shared" ref="M37:M40" si="7">K37 + ((1/L37) * POWER(1-K37, L37))</f>
        <v>8.6771485371135507E-3</v>
      </c>
    </row>
    <row r="38" spans="2:13" x14ac:dyDescent="0.3">
      <c r="B38" s="172">
        <v>8000191</v>
      </c>
      <c r="C38" s="159">
        <f t="shared" si="4"/>
        <v>5</v>
      </c>
      <c r="D38" s="159">
        <v>5</v>
      </c>
      <c r="E38" s="172">
        <v>1</v>
      </c>
      <c r="F38" s="160">
        <f t="shared" si="5"/>
        <v>0.8569</v>
      </c>
      <c r="G38" s="160">
        <f t="shared" si="6"/>
        <v>4.5100000000000001E-2</v>
      </c>
      <c r="H38" s="161">
        <f>G37+G38+F38+G36</f>
        <v>1</v>
      </c>
      <c r="I38" s="156"/>
      <c r="J38" s="160" t="s">
        <v>112</v>
      </c>
      <c r="K38" s="164">
        <f>G62</f>
        <v>6.7796731896188527E-3</v>
      </c>
      <c r="L38" s="99">
        <v>151</v>
      </c>
      <c r="M38" s="164">
        <f t="shared" si="7"/>
        <v>9.150547384682111E-3</v>
      </c>
    </row>
    <row r="39" spans="2:13" x14ac:dyDescent="0.3">
      <c r="B39" s="152" t="s">
        <v>84</v>
      </c>
      <c r="C39" s="170">
        <f t="shared" si="4"/>
        <v>1.5</v>
      </c>
      <c r="D39" s="170">
        <v>1.5</v>
      </c>
      <c r="E39" s="170">
        <v>1</v>
      </c>
      <c r="F39" s="151">
        <f t="shared" si="5"/>
        <v>0.84404650000000003</v>
      </c>
      <c r="G39" s="151">
        <f t="shared" si="6"/>
        <v>1.2853499999999999E-2</v>
      </c>
      <c r="H39" s="169">
        <f>G38+G39+F39+G37+G36</f>
        <v>1</v>
      </c>
      <c r="I39" s="157"/>
      <c r="J39" s="98" t="s">
        <v>113</v>
      </c>
      <c r="K39" s="97">
        <f>G63</f>
        <v>6.7118764577226639E-3</v>
      </c>
      <c r="L39" s="99">
        <v>152</v>
      </c>
      <c r="M39" s="164">
        <f t="shared" si="7"/>
        <v>9.0755816709779044E-3</v>
      </c>
    </row>
    <row r="40" spans="2:13" x14ac:dyDescent="0.3">
      <c r="B40" s="159">
        <v>8000227</v>
      </c>
      <c r="C40" s="159">
        <f t="shared" si="4"/>
        <v>1</v>
      </c>
      <c r="D40" s="159">
        <v>1</v>
      </c>
      <c r="E40" s="172">
        <v>1</v>
      </c>
      <c r="F40" s="160">
        <f t="shared" si="5"/>
        <v>0.83560603500000008</v>
      </c>
      <c r="G40" s="160">
        <f t="shared" si="6"/>
        <v>8.4404650000000012E-3</v>
      </c>
      <c r="H40" s="161">
        <f>SUM($G$36:G40, F40)</f>
        <v>1</v>
      </c>
      <c r="J40" s="99" t="s">
        <v>8</v>
      </c>
      <c r="K40" s="97">
        <f>G64</f>
        <v>6.644757693145438E-3</v>
      </c>
      <c r="L40" s="99">
        <v>155</v>
      </c>
      <c r="M40" s="164">
        <f t="shared" si="7"/>
        <v>8.9402690751612113E-3</v>
      </c>
    </row>
    <row r="41" spans="2:13" x14ac:dyDescent="0.3">
      <c r="B41" s="165">
        <v>0</v>
      </c>
      <c r="C41" s="165">
        <f t="shared" si="4"/>
        <v>0</v>
      </c>
      <c r="D41" s="165">
        <v>0</v>
      </c>
      <c r="E41" s="165">
        <v>1</v>
      </c>
      <c r="F41" s="160">
        <f t="shared" si="5"/>
        <v>0.83560603500000008</v>
      </c>
      <c r="G41" s="160">
        <f t="shared" si="6"/>
        <v>0</v>
      </c>
      <c r="H41" s="161">
        <f>SUM($G$36:G41, F41)</f>
        <v>1</v>
      </c>
      <c r="J41" s="174" t="s">
        <v>0</v>
      </c>
      <c r="K41" s="175">
        <f>G66</f>
        <v>0</v>
      </c>
      <c r="L41" s="174">
        <v>1</v>
      </c>
      <c r="M41" s="176">
        <f>K41 + ((1/L41) * POWER(1-K41, L41))</f>
        <v>1</v>
      </c>
    </row>
    <row r="42" spans="2:13" x14ac:dyDescent="0.3">
      <c r="B42" s="159">
        <v>8000212</v>
      </c>
      <c r="C42" s="159">
        <f t="shared" si="4"/>
        <v>3.3</v>
      </c>
      <c r="D42" s="159">
        <v>3.3</v>
      </c>
      <c r="E42" s="172">
        <v>1</v>
      </c>
      <c r="F42" s="160">
        <f t="shared" si="5"/>
        <v>0.80803103584500002</v>
      </c>
      <c r="G42" s="160">
        <f t="shared" si="6"/>
        <v>2.7574999155000005E-2</v>
      </c>
      <c r="H42" s="161">
        <f>SUM($G$36:G42, F42)</f>
        <v>1</v>
      </c>
    </row>
    <row r="43" spans="2:13" x14ac:dyDescent="0.3">
      <c r="B43" s="162">
        <v>9001047</v>
      </c>
      <c r="C43" s="158">
        <f t="shared" si="4"/>
        <v>3.3</v>
      </c>
      <c r="D43" s="158">
        <v>3.3</v>
      </c>
      <c r="E43" s="163">
        <v>1</v>
      </c>
      <c r="F43" s="160">
        <f t="shared" si="5"/>
        <v>0.78136601166211495</v>
      </c>
      <c r="G43" s="160">
        <f t="shared" si="6"/>
        <v>2.6665024182885001E-2</v>
      </c>
      <c r="H43" s="161">
        <f>SUM($G$36:G43, F43)</f>
        <v>1</v>
      </c>
    </row>
    <row r="44" spans="2:13" x14ac:dyDescent="0.3">
      <c r="B44" s="159">
        <v>8000474</v>
      </c>
      <c r="C44" s="159">
        <f t="shared" si="4"/>
        <v>1.5</v>
      </c>
      <c r="D44" s="159">
        <v>1.5</v>
      </c>
      <c r="E44" s="172">
        <v>1</v>
      </c>
      <c r="F44" s="160">
        <f t="shared" si="5"/>
        <v>0.76964552148718324</v>
      </c>
      <c r="G44" s="160">
        <f t="shared" si="6"/>
        <v>1.1720490174931724E-2</v>
      </c>
      <c r="H44" s="161">
        <f>SUM($G$36:G44, F44)</f>
        <v>1</v>
      </c>
    </row>
    <row r="45" spans="2:13" x14ac:dyDescent="0.3">
      <c r="B45" s="159">
        <v>8000475</v>
      </c>
      <c r="C45" s="159">
        <f t="shared" si="4"/>
        <v>1.5</v>
      </c>
      <c r="D45" s="159">
        <v>1.5</v>
      </c>
      <c r="E45" s="172">
        <v>1</v>
      </c>
      <c r="F45" s="160">
        <f t="shared" si="5"/>
        <v>0.75810083866487543</v>
      </c>
      <c r="G45" s="160">
        <f t="shared" si="6"/>
        <v>1.1544682822307748E-2</v>
      </c>
      <c r="H45" s="161">
        <f>SUM($G$36:G45, F45)</f>
        <v>0.99999999999999989</v>
      </c>
    </row>
    <row r="46" spans="2:13" x14ac:dyDescent="0.3">
      <c r="B46" s="159">
        <v>8000476</v>
      </c>
      <c r="C46" s="159">
        <f t="shared" si="4"/>
        <v>1</v>
      </c>
      <c r="D46" s="159">
        <v>1</v>
      </c>
      <c r="E46" s="172">
        <v>1</v>
      </c>
      <c r="F46" s="160">
        <f t="shared" si="5"/>
        <v>0.75051983027822666</v>
      </c>
      <c r="G46" s="160">
        <f t="shared" si="6"/>
        <v>7.5810083866487549E-3</v>
      </c>
      <c r="H46" s="161">
        <f>SUM($G$36:G46, F46)</f>
        <v>0.99999999999999989</v>
      </c>
    </row>
    <row r="47" spans="2:13" x14ac:dyDescent="0.3">
      <c r="B47" s="159">
        <v>8000185</v>
      </c>
      <c r="C47" s="159">
        <f t="shared" si="4"/>
        <v>1.5</v>
      </c>
      <c r="D47" s="159">
        <v>1.5</v>
      </c>
      <c r="E47" s="172">
        <v>1</v>
      </c>
      <c r="F47" s="160">
        <f t="shared" si="5"/>
        <v>0.73926203282405323</v>
      </c>
      <c r="G47" s="160">
        <f t="shared" si="6"/>
        <v>1.12577974541734E-2</v>
      </c>
      <c r="H47" s="161">
        <f>SUM($G$36:G47, F47)</f>
        <v>0.99999999999999978</v>
      </c>
    </row>
    <row r="48" spans="2:13" x14ac:dyDescent="0.3">
      <c r="B48" s="159">
        <v>8000186</v>
      </c>
      <c r="C48" s="159">
        <f t="shared" si="4"/>
        <v>2</v>
      </c>
      <c r="D48" s="159">
        <v>2</v>
      </c>
      <c r="E48" s="172">
        <v>1</v>
      </c>
      <c r="F48" s="160">
        <f t="shared" si="5"/>
        <v>0.7244767921675721</v>
      </c>
      <c r="G48" s="160">
        <f t="shared" si="6"/>
        <v>1.4785240656481066E-2</v>
      </c>
      <c r="H48" s="161">
        <f>SUM($G$36:G48, F48)</f>
        <v>0.99999999999999978</v>
      </c>
    </row>
    <row r="49" spans="2:8" x14ac:dyDescent="0.3">
      <c r="B49" s="159">
        <v>8000187</v>
      </c>
      <c r="C49" s="159">
        <f t="shared" si="4"/>
        <v>1.5</v>
      </c>
      <c r="D49" s="159">
        <v>1.5</v>
      </c>
      <c r="E49" s="172">
        <v>1</v>
      </c>
      <c r="F49" s="160">
        <f t="shared" si="5"/>
        <v>0.71360964028505847</v>
      </c>
      <c r="G49" s="160">
        <f t="shared" si="6"/>
        <v>1.0867151882513582E-2</v>
      </c>
      <c r="H49" s="161">
        <f>SUM($G$36:G49, F49)</f>
        <v>0.99999999999999978</v>
      </c>
    </row>
    <row r="50" spans="2:8" x14ac:dyDescent="0.3">
      <c r="B50" s="159">
        <v>8000477</v>
      </c>
      <c r="C50" s="159">
        <f t="shared" si="4"/>
        <v>1</v>
      </c>
      <c r="D50" s="159">
        <v>1</v>
      </c>
      <c r="E50" s="172">
        <v>1</v>
      </c>
      <c r="F50" s="160">
        <f t="shared" si="5"/>
        <v>0.70647354388220784</v>
      </c>
      <c r="G50" s="160">
        <f t="shared" si="6"/>
        <v>7.1360964028505851E-3</v>
      </c>
      <c r="H50" s="161">
        <f>SUM($G$36:G50, F50)</f>
        <v>0.99999999999999967</v>
      </c>
    </row>
    <row r="51" spans="2:8" x14ac:dyDescent="0.3">
      <c r="B51" s="159">
        <v>8000183</v>
      </c>
      <c r="C51" s="159">
        <f t="shared" si="4"/>
        <v>1</v>
      </c>
      <c r="D51" s="159">
        <v>1</v>
      </c>
      <c r="E51" s="172">
        <v>1</v>
      </c>
      <c r="F51" s="160">
        <f t="shared" si="5"/>
        <v>0.69940880844338571</v>
      </c>
      <c r="G51" s="160">
        <f t="shared" si="6"/>
        <v>7.0647354388220784E-3</v>
      </c>
      <c r="H51" s="161">
        <f>SUM($G$36:G51, F51)</f>
        <v>0.99999999999999956</v>
      </c>
    </row>
    <row r="52" spans="2:8" x14ac:dyDescent="0.3">
      <c r="B52" s="159">
        <v>8000478</v>
      </c>
      <c r="C52" s="159">
        <f t="shared" si="4"/>
        <v>0.9</v>
      </c>
      <c r="D52" s="159">
        <v>0.9</v>
      </c>
      <c r="E52" s="172">
        <v>1</v>
      </c>
      <c r="F52" s="160">
        <f t="shared" si="5"/>
        <v>0.69311412916739523</v>
      </c>
      <c r="G52" s="160">
        <f t="shared" si="6"/>
        <v>6.2946792759904719E-3</v>
      </c>
      <c r="H52" s="161">
        <f>SUM($G$36:G52, F52)</f>
        <v>0.99999999999999956</v>
      </c>
    </row>
    <row r="53" spans="2:8" x14ac:dyDescent="0.3">
      <c r="B53" s="159">
        <v>8000473</v>
      </c>
      <c r="C53" s="159">
        <f t="shared" si="4"/>
        <v>0.9</v>
      </c>
      <c r="D53" s="159">
        <v>0.9</v>
      </c>
      <c r="E53" s="172">
        <v>1</v>
      </c>
      <c r="F53" s="160">
        <f t="shared" si="5"/>
        <v>0.68687610200488869</v>
      </c>
      <c r="G53" s="160">
        <f t="shared" si="6"/>
        <v>6.2380271625065578E-3</v>
      </c>
      <c r="H53" s="161">
        <f>SUM($G$36:G53, F53)</f>
        <v>0.99999999999999956</v>
      </c>
    </row>
    <row r="54" spans="2:8" x14ac:dyDescent="0.3">
      <c r="B54" s="162" t="s">
        <v>124</v>
      </c>
      <c r="C54" s="162">
        <f t="shared" si="4"/>
        <v>0</v>
      </c>
      <c r="D54" s="162">
        <v>0</v>
      </c>
      <c r="E54" s="165">
        <v>1</v>
      </c>
      <c r="F54" s="160">
        <f t="shared" si="5"/>
        <v>0.68687610200488869</v>
      </c>
      <c r="G54" s="160">
        <f t="shared" si="6"/>
        <v>0</v>
      </c>
      <c r="H54" s="161">
        <f>SUM($G$36:G54, F54)</f>
        <v>0.99999999999999956</v>
      </c>
    </row>
    <row r="55" spans="2:8" x14ac:dyDescent="0.3">
      <c r="B55" s="172">
        <v>0</v>
      </c>
      <c r="C55" s="172">
        <f t="shared" si="4"/>
        <v>0</v>
      </c>
      <c r="D55" s="172">
        <v>0</v>
      </c>
      <c r="E55" s="172">
        <v>1</v>
      </c>
      <c r="F55" s="160">
        <f t="shared" si="5"/>
        <v>0.68687610200488869</v>
      </c>
      <c r="G55" s="160">
        <f t="shared" si="6"/>
        <v>0</v>
      </c>
      <c r="H55" s="161">
        <f>SUM($G$36:G55, F55)</f>
        <v>0.99999999999999956</v>
      </c>
    </row>
    <row r="56" spans="2:8" x14ac:dyDescent="0.3">
      <c r="B56" s="159">
        <v>8000480</v>
      </c>
      <c r="C56" s="172">
        <f t="shared" si="4"/>
        <v>0</v>
      </c>
      <c r="D56" s="172">
        <v>0</v>
      </c>
      <c r="E56" s="172">
        <v>1</v>
      </c>
      <c r="F56" s="160">
        <f t="shared" si="5"/>
        <v>0.68687610200488869</v>
      </c>
      <c r="G56" s="160">
        <f t="shared" si="6"/>
        <v>0</v>
      </c>
      <c r="H56" s="161">
        <f>SUM($G$36:G56, F56)</f>
        <v>0.99999999999999956</v>
      </c>
    </row>
    <row r="57" spans="2:8" x14ac:dyDescent="0.3">
      <c r="B57" s="159">
        <v>8000481</v>
      </c>
      <c r="C57" s="172">
        <f t="shared" si="4"/>
        <v>0</v>
      </c>
      <c r="D57" s="172">
        <v>0</v>
      </c>
      <c r="E57" s="172">
        <v>1</v>
      </c>
      <c r="F57" s="160">
        <f t="shared" si="5"/>
        <v>0.68687610200488869</v>
      </c>
      <c r="G57" s="160">
        <f t="shared" si="6"/>
        <v>0</v>
      </c>
      <c r="H57" s="161">
        <f>SUM($G$36:G57, F57)</f>
        <v>0.99999999999999956</v>
      </c>
    </row>
    <row r="58" spans="2:8" x14ac:dyDescent="0.3">
      <c r="B58" s="159">
        <v>8000162</v>
      </c>
      <c r="C58" s="159">
        <f t="shared" si="4"/>
        <v>0</v>
      </c>
      <c r="D58" s="159">
        <v>0</v>
      </c>
      <c r="E58" s="172">
        <v>1</v>
      </c>
      <c r="F58" s="160">
        <f t="shared" si="5"/>
        <v>0.68687610200488869</v>
      </c>
      <c r="G58" s="160">
        <f t="shared" si="6"/>
        <v>0</v>
      </c>
      <c r="H58" s="161">
        <f>SUM($G$36:G58, F58)</f>
        <v>0.99999999999999956</v>
      </c>
    </row>
    <row r="59" spans="2:8" x14ac:dyDescent="0.3">
      <c r="B59" s="159">
        <v>0</v>
      </c>
      <c r="C59" s="172">
        <f t="shared" si="4"/>
        <v>0</v>
      </c>
      <c r="D59" s="172">
        <v>0</v>
      </c>
      <c r="E59" s="172">
        <v>1</v>
      </c>
      <c r="F59" s="160">
        <f t="shared" si="5"/>
        <v>0.68687610200488869</v>
      </c>
      <c r="G59" s="160">
        <f t="shared" si="6"/>
        <v>0</v>
      </c>
      <c r="H59" s="161">
        <f>SUM($G$36:G59, F59)</f>
        <v>0.99999999999999956</v>
      </c>
    </row>
    <row r="60" spans="2:8" x14ac:dyDescent="0.3">
      <c r="B60" s="172">
        <v>1</v>
      </c>
      <c r="C60" s="163">
        <f t="shared" si="4"/>
        <v>0.3</v>
      </c>
      <c r="D60" s="163">
        <v>0.3</v>
      </c>
      <c r="E60" s="163">
        <v>1</v>
      </c>
      <c r="F60" s="160">
        <f t="shared" si="5"/>
        <v>0.68481547369887397</v>
      </c>
      <c r="G60" s="160">
        <f t="shared" si="6"/>
        <v>2.060628306014666E-3</v>
      </c>
      <c r="H60" s="161">
        <f>SUM($G$36:G60, F60)</f>
        <v>0.99999999999999956</v>
      </c>
    </row>
    <row r="61" spans="2:8" x14ac:dyDescent="0.3">
      <c r="B61" s="152" t="s">
        <v>111</v>
      </c>
      <c r="C61" s="170">
        <f t="shared" si="4"/>
        <v>1</v>
      </c>
      <c r="D61" s="170">
        <v>0.4</v>
      </c>
      <c r="E61" s="170">
        <v>2.5</v>
      </c>
      <c r="F61" s="151">
        <f t="shared" si="5"/>
        <v>0.67796731896188522</v>
      </c>
      <c r="G61" s="153">
        <f t="shared" si="6"/>
        <v>6.8481547369887395E-3</v>
      </c>
      <c r="H61" s="169">
        <f>SUM(G36:G61)+F61</f>
        <v>0.99999999999999956</v>
      </c>
    </row>
    <row r="62" spans="2:8" x14ac:dyDescent="0.3">
      <c r="B62" s="152" t="s">
        <v>112</v>
      </c>
      <c r="C62" s="170">
        <f t="shared" si="4"/>
        <v>1</v>
      </c>
      <c r="D62" s="170">
        <v>0.4</v>
      </c>
      <c r="E62" s="170">
        <v>2.5</v>
      </c>
      <c r="F62" s="151">
        <f t="shared" si="5"/>
        <v>0.67118764577226642</v>
      </c>
      <c r="G62" s="153">
        <f t="shared" si="6"/>
        <v>6.7796731896188527E-3</v>
      </c>
      <c r="H62" s="169">
        <f>SUM($G$36:G62, F62)</f>
        <v>0.99999999999999956</v>
      </c>
    </row>
    <row r="63" spans="2:8" x14ac:dyDescent="0.3">
      <c r="B63" s="152" t="s">
        <v>113</v>
      </c>
      <c r="C63" s="170">
        <f t="shared" si="4"/>
        <v>1</v>
      </c>
      <c r="D63" s="170">
        <v>0.4</v>
      </c>
      <c r="E63" s="170">
        <v>2.5</v>
      </c>
      <c r="F63" s="151">
        <f t="shared" si="5"/>
        <v>0.66447576931454377</v>
      </c>
      <c r="G63" s="151">
        <f t="shared" si="6"/>
        <v>6.7118764577226639E-3</v>
      </c>
      <c r="H63" s="169">
        <f>SUM($G$36:G63, F63)</f>
        <v>0.99999999999999956</v>
      </c>
    </row>
    <row r="64" spans="2:8" x14ac:dyDescent="0.3">
      <c r="B64" s="152" t="s">
        <v>8</v>
      </c>
      <c r="C64" s="171">
        <f t="shared" si="4"/>
        <v>1</v>
      </c>
      <c r="D64" s="171">
        <v>1</v>
      </c>
      <c r="E64" s="170">
        <v>1</v>
      </c>
      <c r="F64" s="151">
        <f t="shared" si="5"/>
        <v>0.65783101162139834</v>
      </c>
      <c r="G64" s="151">
        <f t="shared" si="6"/>
        <v>6.644757693145438E-3</v>
      </c>
      <c r="H64" s="169">
        <f>SUM($G$36:G64, F64)</f>
        <v>0.99999999999999956</v>
      </c>
    </row>
    <row r="65" spans="2:8" x14ac:dyDescent="0.3">
      <c r="B65" s="166">
        <v>8000664</v>
      </c>
      <c r="C65" s="165">
        <f t="shared" si="4"/>
        <v>0.9</v>
      </c>
      <c r="D65" s="165">
        <v>0.9</v>
      </c>
      <c r="E65" s="165">
        <v>1</v>
      </c>
      <c r="F65" s="160">
        <f t="shared" si="5"/>
        <v>0.65191053251680575</v>
      </c>
      <c r="G65" s="160">
        <f t="shared" si="6"/>
        <v>5.9204791045925857E-3</v>
      </c>
      <c r="H65" s="161">
        <f>SUM($G$36:G65, F65)</f>
        <v>0.99999999999999956</v>
      </c>
    </row>
    <row r="66" spans="2:8" x14ac:dyDescent="0.3">
      <c r="B66" s="152" t="s">
        <v>0</v>
      </c>
      <c r="C66" s="171">
        <f t="shared" si="4"/>
        <v>0</v>
      </c>
      <c r="D66" s="171">
        <f>D33</f>
        <v>0.5</v>
      </c>
      <c r="E66" s="171">
        <v>0</v>
      </c>
      <c r="F66" s="151">
        <f t="shared" si="5"/>
        <v>0.65191053251680575</v>
      </c>
      <c r="G66" s="151">
        <f t="shared" si="6"/>
        <v>0</v>
      </c>
      <c r="H66" s="169">
        <f>SUM(G36:G66, F66)</f>
        <v>0.99999999999999956</v>
      </c>
    </row>
    <row r="72" spans="2:8" x14ac:dyDescent="0.3">
      <c r="D72" s="95" t="s">
        <v>134</v>
      </c>
      <c r="E72" s="95">
        <v>150</v>
      </c>
    </row>
    <row r="73" spans="2:8" x14ac:dyDescent="0.3">
      <c r="D73" s="95" t="s">
        <v>135</v>
      </c>
      <c r="E73" s="178">
        <v>150</v>
      </c>
    </row>
    <row r="74" spans="2:8" x14ac:dyDescent="0.3">
      <c r="D74" s="95" t="s">
        <v>136</v>
      </c>
      <c r="E74" s="95">
        <v>100</v>
      </c>
    </row>
    <row r="75" spans="2:8" x14ac:dyDescent="0.3">
      <c r="D75" s="95" t="s">
        <v>137</v>
      </c>
      <c r="E75" s="178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6"/>
  <sheetViews>
    <sheetView workbookViewId="0">
      <selection activeCell="A3" sqref="A3"/>
    </sheetView>
  </sheetViews>
  <sheetFormatPr defaultRowHeight="12" x14ac:dyDescent="0.3"/>
  <cols>
    <col min="1" max="1" width="1.625" style="184" customWidth="1"/>
    <col min="2" max="2" width="27.25" style="185" bestFit="1" customWidth="1"/>
    <col min="3" max="7" width="12.875" style="185" hidden="1" customWidth="1"/>
    <col min="8" max="8" width="20" style="185" bestFit="1" customWidth="1"/>
    <col min="9" max="9" width="16.625" style="185" bestFit="1" customWidth="1"/>
    <col min="10" max="10" width="17.75" style="185" bestFit="1" customWidth="1"/>
    <col min="11" max="11" width="21.625" style="185" bestFit="1" customWidth="1"/>
    <col min="12" max="12" width="27.25" style="185" bestFit="1" customWidth="1"/>
    <col min="13" max="17" width="9.375" style="184" bestFit="1" customWidth="1"/>
    <col min="18" max="16384" width="9" style="184"/>
  </cols>
  <sheetData>
    <row r="2" spans="2:17" ht="12.75" thickBot="1" x14ac:dyDescent="0.35">
      <c r="B2" s="197" t="s">
        <v>484</v>
      </c>
      <c r="C2" s="197" t="s">
        <v>469</v>
      </c>
      <c r="D2" s="197" t="s">
        <v>470</v>
      </c>
      <c r="E2" s="197" t="s">
        <v>471</v>
      </c>
      <c r="F2" s="197" t="s">
        <v>472</v>
      </c>
      <c r="G2" s="197" t="s">
        <v>473</v>
      </c>
      <c r="H2" s="197" t="s">
        <v>474</v>
      </c>
      <c r="I2" s="197" t="s">
        <v>475</v>
      </c>
      <c r="J2" s="197" t="s">
        <v>476</v>
      </c>
      <c r="K2" s="197" t="s">
        <v>477</v>
      </c>
      <c r="L2" s="197" t="s">
        <v>478</v>
      </c>
      <c r="M2" s="197" t="s">
        <v>479</v>
      </c>
      <c r="N2" s="197" t="s">
        <v>480</v>
      </c>
      <c r="O2" s="197" t="s">
        <v>481</v>
      </c>
      <c r="P2" s="197" t="s">
        <v>482</v>
      </c>
      <c r="Q2" s="197" t="s">
        <v>483</v>
      </c>
    </row>
    <row r="3" spans="2:17" x14ac:dyDescent="0.3">
      <c r="B3" s="188" t="s">
        <v>342</v>
      </c>
      <c r="C3" s="189">
        <v>920063</v>
      </c>
      <c r="D3" s="189">
        <v>920064</v>
      </c>
      <c r="E3" s="189">
        <v>920065</v>
      </c>
      <c r="F3" s="189">
        <v>0</v>
      </c>
      <c r="G3" s="189">
        <v>0</v>
      </c>
      <c r="H3" s="189" t="s">
        <v>378</v>
      </c>
      <c r="I3" s="189" t="s">
        <v>379</v>
      </c>
      <c r="J3" s="189" t="s">
        <v>380</v>
      </c>
      <c r="K3" s="189">
        <v>0</v>
      </c>
      <c r="L3" s="189">
        <v>0</v>
      </c>
      <c r="M3" s="273">
        <v>0.5</v>
      </c>
      <c r="N3" s="273">
        <v>0.25</v>
      </c>
      <c r="O3" s="273">
        <v>0.25</v>
      </c>
      <c r="P3" s="273">
        <v>0</v>
      </c>
      <c r="Q3" s="274">
        <v>0</v>
      </c>
    </row>
    <row r="4" spans="2:17" x14ac:dyDescent="0.3">
      <c r="B4" s="205" t="s">
        <v>343</v>
      </c>
      <c r="C4" s="96">
        <v>920063</v>
      </c>
      <c r="D4" s="96">
        <v>920064</v>
      </c>
      <c r="E4" s="96">
        <v>920065</v>
      </c>
      <c r="F4" s="96">
        <v>0</v>
      </c>
      <c r="G4" s="96">
        <v>0</v>
      </c>
      <c r="H4" s="96" t="s">
        <v>378</v>
      </c>
      <c r="I4" s="96" t="s">
        <v>379</v>
      </c>
      <c r="J4" s="96" t="s">
        <v>380</v>
      </c>
      <c r="K4" s="96">
        <v>0</v>
      </c>
      <c r="L4" s="96">
        <v>0</v>
      </c>
      <c r="M4" s="272">
        <v>0.25</v>
      </c>
      <c r="N4" s="272">
        <v>0.5</v>
      </c>
      <c r="O4" s="272">
        <v>0.25</v>
      </c>
      <c r="P4" s="272">
        <v>0</v>
      </c>
      <c r="Q4" s="275">
        <v>0</v>
      </c>
    </row>
    <row r="5" spans="2:17" x14ac:dyDescent="0.3">
      <c r="B5" s="205" t="s">
        <v>344</v>
      </c>
      <c r="C5" s="96">
        <v>920063</v>
      </c>
      <c r="D5" s="96">
        <v>920064</v>
      </c>
      <c r="E5" s="96">
        <v>920065</v>
      </c>
      <c r="F5" s="96">
        <v>0</v>
      </c>
      <c r="G5" s="96">
        <v>0</v>
      </c>
      <c r="H5" s="96" t="s">
        <v>378</v>
      </c>
      <c r="I5" s="96" t="s">
        <v>379</v>
      </c>
      <c r="J5" s="96" t="s">
        <v>380</v>
      </c>
      <c r="K5" s="96">
        <v>0</v>
      </c>
      <c r="L5" s="96">
        <v>0</v>
      </c>
      <c r="M5" s="272">
        <v>0.25</v>
      </c>
      <c r="N5" s="272">
        <v>0.25</v>
      </c>
      <c r="O5" s="272">
        <v>0.5</v>
      </c>
      <c r="P5" s="272">
        <v>0</v>
      </c>
      <c r="Q5" s="275">
        <v>0</v>
      </c>
    </row>
    <row r="6" spans="2:17" x14ac:dyDescent="0.3">
      <c r="B6" s="205" t="s">
        <v>284</v>
      </c>
      <c r="C6" s="96">
        <v>920063</v>
      </c>
      <c r="D6" s="96">
        <v>920064</v>
      </c>
      <c r="E6" s="96">
        <v>920065</v>
      </c>
      <c r="F6" s="96">
        <v>920066</v>
      </c>
      <c r="G6" s="96">
        <v>0</v>
      </c>
      <c r="H6" s="96" t="s">
        <v>378</v>
      </c>
      <c r="I6" s="96" t="s">
        <v>379</v>
      </c>
      <c r="J6" s="96" t="s">
        <v>380</v>
      </c>
      <c r="K6" s="96" t="s">
        <v>296</v>
      </c>
      <c r="L6" s="96">
        <v>0</v>
      </c>
      <c r="M6" s="272">
        <v>0.1</v>
      </c>
      <c r="N6" s="272">
        <v>0.1</v>
      </c>
      <c r="O6" s="272">
        <v>0.1</v>
      </c>
      <c r="P6" s="272">
        <v>0.7</v>
      </c>
      <c r="Q6" s="275">
        <v>0</v>
      </c>
    </row>
    <row r="7" spans="2:17" ht="12.75" thickBot="1" x14ac:dyDescent="0.35">
      <c r="B7" s="207" t="s">
        <v>192</v>
      </c>
      <c r="C7" s="208">
        <v>920063</v>
      </c>
      <c r="D7" s="208">
        <v>920064</v>
      </c>
      <c r="E7" s="208">
        <v>920065</v>
      </c>
      <c r="F7" s="208">
        <v>920066</v>
      </c>
      <c r="G7" s="208">
        <v>920067</v>
      </c>
      <c r="H7" s="208" t="s">
        <v>378</v>
      </c>
      <c r="I7" s="208" t="s">
        <v>379</v>
      </c>
      <c r="J7" s="208" t="s">
        <v>380</v>
      </c>
      <c r="K7" s="208" t="s">
        <v>296</v>
      </c>
      <c r="L7" s="208" t="s">
        <v>204</v>
      </c>
      <c r="M7" s="276">
        <v>0</v>
      </c>
      <c r="N7" s="276">
        <v>0</v>
      </c>
      <c r="O7" s="276">
        <v>0</v>
      </c>
      <c r="P7" s="276">
        <v>0.5</v>
      </c>
      <c r="Q7" s="277">
        <v>0.5</v>
      </c>
    </row>
    <row r="8" spans="2:17" x14ac:dyDescent="0.3">
      <c r="B8" s="188" t="s">
        <v>345</v>
      </c>
      <c r="C8" s="189">
        <v>920068</v>
      </c>
      <c r="D8" s="189">
        <v>920069</v>
      </c>
      <c r="E8" s="189">
        <v>920070</v>
      </c>
      <c r="F8" s="189">
        <v>0</v>
      </c>
      <c r="G8" s="189">
        <v>0</v>
      </c>
      <c r="H8" s="189" t="s">
        <v>396</v>
      </c>
      <c r="I8" s="189" t="s">
        <v>381</v>
      </c>
      <c r="J8" s="189" t="s">
        <v>382</v>
      </c>
      <c r="K8" s="189">
        <v>0</v>
      </c>
      <c r="L8" s="189">
        <v>0</v>
      </c>
      <c r="M8" s="273">
        <v>0.5</v>
      </c>
      <c r="N8" s="273">
        <v>0.25</v>
      </c>
      <c r="O8" s="273">
        <v>0.25</v>
      </c>
      <c r="P8" s="273">
        <v>0</v>
      </c>
      <c r="Q8" s="274">
        <v>0</v>
      </c>
    </row>
    <row r="9" spans="2:17" x14ac:dyDescent="0.3">
      <c r="B9" s="205" t="s">
        <v>346</v>
      </c>
      <c r="C9" s="96">
        <v>920068</v>
      </c>
      <c r="D9" s="96">
        <v>920069</v>
      </c>
      <c r="E9" s="96">
        <v>920070</v>
      </c>
      <c r="F9" s="96">
        <v>0</v>
      </c>
      <c r="G9" s="96">
        <v>0</v>
      </c>
      <c r="H9" s="96" t="s">
        <v>396</v>
      </c>
      <c r="I9" s="96" t="s">
        <v>381</v>
      </c>
      <c r="J9" s="96" t="s">
        <v>382</v>
      </c>
      <c r="K9" s="96">
        <v>0</v>
      </c>
      <c r="L9" s="96">
        <v>0</v>
      </c>
      <c r="M9" s="272">
        <v>0.25</v>
      </c>
      <c r="N9" s="272">
        <v>0.5</v>
      </c>
      <c r="O9" s="272">
        <v>0.25</v>
      </c>
      <c r="P9" s="272">
        <v>0</v>
      </c>
      <c r="Q9" s="275">
        <v>0</v>
      </c>
    </row>
    <row r="10" spans="2:17" x14ac:dyDescent="0.3">
      <c r="B10" s="205" t="s">
        <v>347</v>
      </c>
      <c r="C10" s="96">
        <v>920068</v>
      </c>
      <c r="D10" s="96">
        <v>920069</v>
      </c>
      <c r="E10" s="96">
        <v>920070</v>
      </c>
      <c r="F10" s="96">
        <v>0</v>
      </c>
      <c r="G10" s="96">
        <v>0</v>
      </c>
      <c r="H10" s="96" t="s">
        <v>396</v>
      </c>
      <c r="I10" s="96" t="s">
        <v>381</v>
      </c>
      <c r="J10" s="96" t="s">
        <v>382</v>
      </c>
      <c r="K10" s="96">
        <v>0</v>
      </c>
      <c r="L10" s="96">
        <v>0</v>
      </c>
      <c r="M10" s="272">
        <v>0.25</v>
      </c>
      <c r="N10" s="272">
        <v>0.25</v>
      </c>
      <c r="O10" s="272">
        <v>0.5</v>
      </c>
      <c r="P10" s="272">
        <v>0</v>
      </c>
      <c r="Q10" s="275">
        <v>0</v>
      </c>
    </row>
    <row r="11" spans="2:17" x14ac:dyDescent="0.3">
      <c r="B11" s="205" t="s">
        <v>285</v>
      </c>
      <c r="C11" s="96">
        <v>920068</v>
      </c>
      <c r="D11" s="96">
        <v>920069</v>
      </c>
      <c r="E11" s="96">
        <v>920070</v>
      </c>
      <c r="F11" s="96">
        <v>920071</v>
      </c>
      <c r="G11" s="96">
        <v>0</v>
      </c>
      <c r="H11" s="96" t="s">
        <v>396</v>
      </c>
      <c r="I11" s="96" t="s">
        <v>381</v>
      </c>
      <c r="J11" s="96" t="s">
        <v>382</v>
      </c>
      <c r="K11" s="96" t="s">
        <v>297</v>
      </c>
      <c r="L11" s="96">
        <v>0</v>
      </c>
      <c r="M11" s="272">
        <v>0.1</v>
      </c>
      <c r="N11" s="272">
        <v>0.1</v>
      </c>
      <c r="O11" s="272">
        <v>0.1</v>
      </c>
      <c r="P11" s="272">
        <v>0.7</v>
      </c>
      <c r="Q11" s="275">
        <v>0</v>
      </c>
    </row>
    <row r="12" spans="2:17" ht="12.75" thickBot="1" x14ac:dyDescent="0.35">
      <c r="B12" s="207" t="s">
        <v>193</v>
      </c>
      <c r="C12" s="208">
        <v>920068</v>
      </c>
      <c r="D12" s="208">
        <v>920069</v>
      </c>
      <c r="E12" s="208">
        <v>920070</v>
      </c>
      <c r="F12" s="208">
        <v>920071</v>
      </c>
      <c r="G12" s="208">
        <v>920072</v>
      </c>
      <c r="H12" s="208" t="s">
        <v>396</v>
      </c>
      <c r="I12" s="208" t="s">
        <v>381</v>
      </c>
      <c r="J12" s="208" t="s">
        <v>382</v>
      </c>
      <c r="K12" s="208" t="s">
        <v>297</v>
      </c>
      <c r="L12" s="208" t="s">
        <v>205</v>
      </c>
      <c r="M12" s="276">
        <v>0</v>
      </c>
      <c r="N12" s="276">
        <v>0</v>
      </c>
      <c r="O12" s="276">
        <v>0</v>
      </c>
      <c r="P12" s="276">
        <v>0.5</v>
      </c>
      <c r="Q12" s="277">
        <v>0.5</v>
      </c>
    </row>
    <row r="13" spans="2:17" x14ac:dyDescent="0.3">
      <c r="B13" s="188" t="s">
        <v>348</v>
      </c>
      <c r="C13" s="189">
        <v>920073</v>
      </c>
      <c r="D13" s="189">
        <v>920074</v>
      </c>
      <c r="E13" s="189">
        <v>920075</v>
      </c>
      <c r="F13" s="189">
        <v>0</v>
      </c>
      <c r="G13" s="189">
        <v>0</v>
      </c>
      <c r="H13" s="189" t="s">
        <v>383</v>
      </c>
      <c r="I13" s="189" t="s">
        <v>384</v>
      </c>
      <c r="J13" s="189" t="s">
        <v>385</v>
      </c>
      <c r="K13" s="189">
        <v>0</v>
      </c>
      <c r="L13" s="189">
        <v>0</v>
      </c>
      <c r="M13" s="273">
        <v>0.5</v>
      </c>
      <c r="N13" s="273">
        <v>0.25</v>
      </c>
      <c r="O13" s="273">
        <v>0.25</v>
      </c>
      <c r="P13" s="273">
        <v>0</v>
      </c>
      <c r="Q13" s="274">
        <v>0</v>
      </c>
    </row>
    <row r="14" spans="2:17" x14ac:dyDescent="0.3">
      <c r="B14" s="205" t="s">
        <v>349</v>
      </c>
      <c r="C14" s="96">
        <v>920073</v>
      </c>
      <c r="D14" s="96">
        <v>920074</v>
      </c>
      <c r="E14" s="96">
        <v>920075</v>
      </c>
      <c r="F14" s="96">
        <v>0</v>
      </c>
      <c r="G14" s="96">
        <v>0</v>
      </c>
      <c r="H14" s="96" t="s">
        <v>383</v>
      </c>
      <c r="I14" s="96" t="s">
        <v>384</v>
      </c>
      <c r="J14" s="96" t="s">
        <v>385</v>
      </c>
      <c r="K14" s="96">
        <v>0</v>
      </c>
      <c r="L14" s="96">
        <v>0</v>
      </c>
      <c r="M14" s="272">
        <v>0.25</v>
      </c>
      <c r="N14" s="272">
        <v>0.5</v>
      </c>
      <c r="O14" s="272">
        <v>0.25</v>
      </c>
      <c r="P14" s="272">
        <v>0</v>
      </c>
      <c r="Q14" s="275">
        <v>0</v>
      </c>
    </row>
    <row r="15" spans="2:17" x14ac:dyDescent="0.3">
      <c r="B15" s="205" t="s">
        <v>350</v>
      </c>
      <c r="C15" s="96">
        <v>920073</v>
      </c>
      <c r="D15" s="96">
        <v>920074</v>
      </c>
      <c r="E15" s="96">
        <v>920075</v>
      </c>
      <c r="F15" s="96">
        <v>0</v>
      </c>
      <c r="G15" s="96">
        <v>0</v>
      </c>
      <c r="H15" s="96" t="s">
        <v>383</v>
      </c>
      <c r="I15" s="96" t="s">
        <v>384</v>
      </c>
      <c r="J15" s="96" t="s">
        <v>385</v>
      </c>
      <c r="K15" s="96">
        <v>0</v>
      </c>
      <c r="L15" s="96">
        <v>0</v>
      </c>
      <c r="M15" s="272">
        <v>0.25</v>
      </c>
      <c r="N15" s="272">
        <v>0.25</v>
      </c>
      <c r="O15" s="272">
        <v>0.5</v>
      </c>
      <c r="P15" s="272">
        <v>0</v>
      </c>
      <c r="Q15" s="275">
        <v>0</v>
      </c>
    </row>
    <row r="16" spans="2:17" x14ac:dyDescent="0.3">
      <c r="B16" s="205" t="s">
        <v>286</v>
      </c>
      <c r="C16" s="96">
        <v>920073</v>
      </c>
      <c r="D16" s="96">
        <v>920074</v>
      </c>
      <c r="E16" s="96">
        <v>920075</v>
      </c>
      <c r="F16" s="96">
        <v>920076</v>
      </c>
      <c r="G16" s="96">
        <v>0</v>
      </c>
      <c r="H16" s="96" t="s">
        <v>383</v>
      </c>
      <c r="I16" s="96" t="s">
        <v>384</v>
      </c>
      <c r="J16" s="96" t="s">
        <v>385</v>
      </c>
      <c r="K16" s="96" t="s">
        <v>298</v>
      </c>
      <c r="L16" s="96">
        <v>0</v>
      </c>
      <c r="M16" s="272">
        <v>0.1</v>
      </c>
      <c r="N16" s="272">
        <v>0.1</v>
      </c>
      <c r="O16" s="272">
        <v>0.1</v>
      </c>
      <c r="P16" s="272">
        <v>0.7</v>
      </c>
      <c r="Q16" s="275">
        <v>0</v>
      </c>
    </row>
    <row r="17" spans="2:17" ht="12.75" thickBot="1" x14ac:dyDescent="0.35">
      <c r="B17" s="207" t="s">
        <v>194</v>
      </c>
      <c r="C17" s="208">
        <v>920073</v>
      </c>
      <c r="D17" s="208">
        <v>920074</v>
      </c>
      <c r="E17" s="208">
        <v>920075</v>
      </c>
      <c r="F17" s="208">
        <v>920076</v>
      </c>
      <c r="G17" s="208">
        <v>920077</v>
      </c>
      <c r="H17" s="208" t="s">
        <v>383</v>
      </c>
      <c r="I17" s="208" t="s">
        <v>384</v>
      </c>
      <c r="J17" s="208" t="s">
        <v>385</v>
      </c>
      <c r="K17" s="208" t="s">
        <v>298</v>
      </c>
      <c r="L17" s="208" t="s">
        <v>206</v>
      </c>
      <c r="M17" s="276">
        <v>0</v>
      </c>
      <c r="N17" s="276">
        <v>0</v>
      </c>
      <c r="O17" s="276">
        <v>0</v>
      </c>
      <c r="P17" s="276">
        <v>0.5</v>
      </c>
      <c r="Q17" s="277">
        <v>0.5</v>
      </c>
    </row>
    <row r="18" spans="2:17" x14ac:dyDescent="0.3">
      <c r="B18" s="188" t="s">
        <v>351</v>
      </c>
      <c r="C18" s="189">
        <v>920078</v>
      </c>
      <c r="D18" s="189">
        <v>920079</v>
      </c>
      <c r="E18" s="189">
        <v>920080</v>
      </c>
      <c r="F18" s="189">
        <v>0</v>
      </c>
      <c r="G18" s="189">
        <v>0</v>
      </c>
      <c r="H18" s="189" t="s">
        <v>397</v>
      </c>
      <c r="I18" s="189" t="s">
        <v>398</v>
      </c>
      <c r="J18" s="189" t="s">
        <v>399</v>
      </c>
      <c r="K18" s="189">
        <v>0</v>
      </c>
      <c r="L18" s="189">
        <v>0</v>
      </c>
      <c r="M18" s="273">
        <v>0.5</v>
      </c>
      <c r="N18" s="273">
        <v>0.25</v>
      </c>
      <c r="O18" s="273">
        <v>0.25</v>
      </c>
      <c r="P18" s="273">
        <v>0</v>
      </c>
      <c r="Q18" s="274">
        <v>0</v>
      </c>
    </row>
    <row r="19" spans="2:17" x14ac:dyDescent="0.3">
      <c r="B19" s="205" t="s">
        <v>352</v>
      </c>
      <c r="C19" s="96">
        <v>920078</v>
      </c>
      <c r="D19" s="96">
        <v>920079</v>
      </c>
      <c r="E19" s="96">
        <v>920080</v>
      </c>
      <c r="F19" s="96">
        <v>0</v>
      </c>
      <c r="G19" s="96">
        <v>0</v>
      </c>
      <c r="H19" s="96" t="s">
        <v>397</v>
      </c>
      <c r="I19" s="96" t="s">
        <v>398</v>
      </c>
      <c r="J19" s="96" t="s">
        <v>399</v>
      </c>
      <c r="K19" s="96">
        <v>0</v>
      </c>
      <c r="L19" s="96">
        <v>0</v>
      </c>
      <c r="M19" s="272">
        <v>0.25</v>
      </c>
      <c r="N19" s="272">
        <v>0.5</v>
      </c>
      <c r="O19" s="272">
        <v>0.25</v>
      </c>
      <c r="P19" s="272">
        <v>0</v>
      </c>
      <c r="Q19" s="275">
        <v>0</v>
      </c>
    </row>
    <row r="20" spans="2:17" x14ac:dyDescent="0.3">
      <c r="B20" s="205" t="s">
        <v>353</v>
      </c>
      <c r="C20" s="96">
        <v>920078</v>
      </c>
      <c r="D20" s="96">
        <v>920079</v>
      </c>
      <c r="E20" s="96">
        <v>920080</v>
      </c>
      <c r="F20" s="96">
        <v>0</v>
      </c>
      <c r="G20" s="96">
        <v>0</v>
      </c>
      <c r="H20" s="96" t="s">
        <v>397</v>
      </c>
      <c r="I20" s="96" t="s">
        <v>398</v>
      </c>
      <c r="J20" s="96" t="s">
        <v>399</v>
      </c>
      <c r="K20" s="96">
        <v>0</v>
      </c>
      <c r="L20" s="96">
        <v>0</v>
      </c>
      <c r="M20" s="272">
        <v>0.25</v>
      </c>
      <c r="N20" s="272">
        <v>0.25</v>
      </c>
      <c r="O20" s="272">
        <v>0.5</v>
      </c>
      <c r="P20" s="272">
        <v>0</v>
      </c>
      <c r="Q20" s="275">
        <v>0</v>
      </c>
    </row>
    <row r="21" spans="2:17" x14ac:dyDescent="0.3">
      <c r="B21" s="205" t="s">
        <v>287</v>
      </c>
      <c r="C21" s="96">
        <v>920078</v>
      </c>
      <c r="D21" s="96">
        <v>920079</v>
      </c>
      <c r="E21" s="96">
        <v>920080</v>
      </c>
      <c r="F21" s="96">
        <v>920081</v>
      </c>
      <c r="G21" s="96">
        <v>0</v>
      </c>
      <c r="H21" s="96" t="s">
        <v>397</v>
      </c>
      <c r="I21" s="96" t="s">
        <v>398</v>
      </c>
      <c r="J21" s="96" t="s">
        <v>399</v>
      </c>
      <c r="K21" s="96" t="s">
        <v>299</v>
      </c>
      <c r="L21" s="96">
        <v>0</v>
      </c>
      <c r="M21" s="272">
        <v>0.1</v>
      </c>
      <c r="N21" s="272">
        <v>0.1</v>
      </c>
      <c r="O21" s="272">
        <v>0.1</v>
      </c>
      <c r="P21" s="272">
        <v>0.7</v>
      </c>
      <c r="Q21" s="275">
        <v>0</v>
      </c>
    </row>
    <row r="22" spans="2:17" ht="12.75" thickBot="1" x14ac:dyDescent="0.35">
      <c r="B22" s="207" t="s">
        <v>195</v>
      </c>
      <c r="C22" s="208">
        <v>920078</v>
      </c>
      <c r="D22" s="208">
        <v>920079</v>
      </c>
      <c r="E22" s="208">
        <v>920080</v>
      </c>
      <c r="F22" s="208">
        <v>920081</v>
      </c>
      <c r="G22" s="208">
        <v>920082</v>
      </c>
      <c r="H22" s="208" t="s">
        <v>397</v>
      </c>
      <c r="I22" s="208" t="s">
        <v>398</v>
      </c>
      <c r="J22" s="208" t="s">
        <v>399</v>
      </c>
      <c r="K22" s="208" t="s">
        <v>299</v>
      </c>
      <c r="L22" s="208" t="s">
        <v>207</v>
      </c>
      <c r="M22" s="276">
        <v>0</v>
      </c>
      <c r="N22" s="276">
        <v>0</v>
      </c>
      <c r="O22" s="276">
        <v>0</v>
      </c>
      <c r="P22" s="276">
        <v>0.5</v>
      </c>
      <c r="Q22" s="277">
        <v>0.5</v>
      </c>
    </row>
    <row r="23" spans="2:17" x14ac:dyDescent="0.3">
      <c r="B23" s="188" t="s">
        <v>354</v>
      </c>
      <c r="C23" s="189">
        <v>920083</v>
      </c>
      <c r="D23" s="189">
        <v>920084</v>
      </c>
      <c r="E23" s="189">
        <v>920085</v>
      </c>
      <c r="F23" s="189">
        <v>0</v>
      </c>
      <c r="G23" s="189">
        <v>0</v>
      </c>
      <c r="H23" s="189" t="s">
        <v>400</v>
      </c>
      <c r="I23" s="189" t="s">
        <v>401</v>
      </c>
      <c r="J23" s="189" t="s">
        <v>402</v>
      </c>
      <c r="K23" s="189">
        <v>0</v>
      </c>
      <c r="L23" s="189">
        <v>0</v>
      </c>
      <c r="M23" s="273">
        <v>0.5</v>
      </c>
      <c r="N23" s="273">
        <v>0.25</v>
      </c>
      <c r="O23" s="273">
        <v>0.25</v>
      </c>
      <c r="P23" s="273">
        <v>0</v>
      </c>
      <c r="Q23" s="274">
        <v>0</v>
      </c>
    </row>
    <row r="24" spans="2:17" x14ac:dyDescent="0.3">
      <c r="B24" s="205" t="s">
        <v>355</v>
      </c>
      <c r="C24" s="96">
        <v>920083</v>
      </c>
      <c r="D24" s="96">
        <v>920084</v>
      </c>
      <c r="E24" s="96">
        <v>920085</v>
      </c>
      <c r="F24" s="96">
        <v>0</v>
      </c>
      <c r="G24" s="96">
        <v>0</v>
      </c>
      <c r="H24" s="96" t="s">
        <v>400</v>
      </c>
      <c r="I24" s="96" t="s">
        <v>401</v>
      </c>
      <c r="J24" s="96" t="s">
        <v>402</v>
      </c>
      <c r="K24" s="96">
        <v>0</v>
      </c>
      <c r="L24" s="96">
        <v>0</v>
      </c>
      <c r="M24" s="272">
        <v>0.25</v>
      </c>
      <c r="N24" s="272">
        <v>0.5</v>
      </c>
      <c r="O24" s="272">
        <v>0.25</v>
      </c>
      <c r="P24" s="272">
        <v>0</v>
      </c>
      <c r="Q24" s="275">
        <v>0</v>
      </c>
    </row>
    <row r="25" spans="2:17" x14ac:dyDescent="0.3">
      <c r="B25" s="205" t="s">
        <v>356</v>
      </c>
      <c r="C25" s="96">
        <v>920083</v>
      </c>
      <c r="D25" s="96">
        <v>920084</v>
      </c>
      <c r="E25" s="96">
        <v>920085</v>
      </c>
      <c r="F25" s="96">
        <v>0</v>
      </c>
      <c r="G25" s="96">
        <v>0</v>
      </c>
      <c r="H25" s="96" t="s">
        <v>400</v>
      </c>
      <c r="I25" s="96" t="s">
        <v>401</v>
      </c>
      <c r="J25" s="96" t="s">
        <v>402</v>
      </c>
      <c r="K25" s="96">
        <v>0</v>
      </c>
      <c r="L25" s="96">
        <v>0</v>
      </c>
      <c r="M25" s="272">
        <v>0.25</v>
      </c>
      <c r="N25" s="272">
        <v>0.25</v>
      </c>
      <c r="O25" s="272">
        <v>0.5</v>
      </c>
      <c r="P25" s="272">
        <v>0</v>
      </c>
      <c r="Q25" s="275">
        <v>0</v>
      </c>
    </row>
    <row r="26" spans="2:17" x14ac:dyDescent="0.3">
      <c r="B26" s="205" t="s">
        <v>288</v>
      </c>
      <c r="C26" s="96">
        <v>920083</v>
      </c>
      <c r="D26" s="96">
        <v>920084</v>
      </c>
      <c r="E26" s="96">
        <v>920085</v>
      </c>
      <c r="F26" s="96">
        <v>920086</v>
      </c>
      <c r="G26" s="96">
        <v>0</v>
      </c>
      <c r="H26" s="96" t="s">
        <v>400</v>
      </c>
      <c r="I26" s="96" t="s">
        <v>401</v>
      </c>
      <c r="J26" s="96" t="s">
        <v>402</v>
      </c>
      <c r="K26" s="96" t="s">
        <v>403</v>
      </c>
      <c r="L26" s="96">
        <v>0</v>
      </c>
      <c r="M26" s="272">
        <v>0.1</v>
      </c>
      <c r="N26" s="272">
        <v>0.1</v>
      </c>
      <c r="O26" s="272">
        <v>0.1</v>
      </c>
      <c r="P26" s="272">
        <v>0.7</v>
      </c>
      <c r="Q26" s="275">
        <v>0</v>
      </c>
    </row>
    <row r="27" spans="2:17" ht="12.75" thickBot="1" x14ac:dyDescent="0.35">
      <c r="B27" s="207" t="s">
        <v>196</v>
      </c>
      <c r="C27" s="208">
        <v>920083</v>
      </c>
      <c r="D27" s="208">
        <v>920084</v>
      </c>
      <c r="E27" s="208">
        <v>920085</v>
      </c>
      <c r="F27" s="208">
        <v>920086</v>
      </c>
      <c r="G27" s="208">
        <v>920087</v>
      </c>
      <c r="H27" s="208" t="s">
        <v>400</v>
      </c>
      <c r="I27" s="208" t="s">
        <v>401</v>
      </c>
      <c r="J27" s="208" t="s">
        <v>402</v>
      </c>
      <c r="K27" s="208" t="s">
        <v>403</v>
      </c>
      <c r="L27" s="208" t="s">
        <v>208</v>
      </c>
      <c r="M27" s="276">
        <v>0</v>
      </c>
      <c r="N27" s="276">
        <v>0</v>
      </c>
      <c r="O27" s="276">
        <v>0</v>
      </c>
      <c r="P27" s="276">
        <v>0.5</v>
      </c>
      <c r="Q27" s="277">
        <v>0.5</v>
      </c>
    </row>
    <row r="28" spans="2:17" x14ac:dyDescent="0.3">
      <c r="B28" s="188" t="s">
        <v>357</v>
      </c>
      <c r="C28" s="189">
        <v>920088</v>
      </c>
      <c r="D28" s="189">
        <v>920089</v>
      </c>
      <c r="E28" s="189">
        <v>920090</v>
      </c>
      <c r="F28" s="189">
        <v>0</v>
      </c>
      <c r="G28" s="189">
        <v>0</v>
      </c>
      <c r="H28" s="189" t="s">
        <v>386</v>
      </c>
      <c r="I28" s="189" t="s">
        <v>387</v>
      </c>
      <c r="J28" s="189" t="s">
        <v>388</v>
      </c>
      <c r="K28" s="189">
        <v>0</v>
      </c>
      <c r="L28" s="189">
        <v>0</v>
      </c>
      <c r="M28" s="273">
        <v>0.5</v>
      </c>
      <c r="N28" s="273">
        <v>0.25</v>
      </c>
      <c r="O28" s="273">
        <v>0.25</v>
      </c>
      <c r="P28" s="273">
        <v>0</v>
      </c>
      <c r="Q28" s="274">
        <v>0</v>
      </c>
    </row>
    <row r="29" spans="2:17" x14ac:dyDescent="0.3">
      <c r="B29" s="205" t="s">
        <v>358</v>
      </c>
      <c r="C29" s="96">
        <v>920088</v>
      </c>
      <c r="D29" s="96">
        <v>920089</v>
      </c>
      <c r="E29" s="96">
        <v>920090</v>
      </c>
      <c r="F29" s="96">
        <v>0</v>
      </c>
      <c r="G29" s="96">
        <v>0</v>
      </c>
      <c r="H29" s="96" t="s">
        <v>386</v>
      </c>
      <c r="I29" s="96" t="s">
        <v>387</v>
      </c>
      <c r="J29" s="96" t="s">
        <v>388</v>
      </c>
      <c r="K29" s="96">
        <v>0</v>
      </c>
      <c r="L29" s="96">
        <v>0</v>
      </c>
      <c r="M29" s="272">
        <v>0.25</v>
      </c>
      <c r="N29" s="272">
        <v>0.5</v>
      </c>
      <c r="O29" s="272">
        <v>0.25</v>
      </c>
      <c r="P29" s="272">
        <v>0</v>
      </c>
      <c r="Q29" s="275">
        <v>0</v>
      </c>
    </row>
    <row r="30" spans="2:17" x14ac:dyDescent="0.3">
      <c r="B30" s="205" t="s">
        <v>359</v>
      </c>
      <c r="C30" s="96">
        <v>920088</v>
      </c>
      <c r="D30" s="96">
        <v>920089</v>
      </c>
      <c r="E30" s="96">
        <v>920090</v>
      </c>
      <c r="F30" s="96">
        <v>0</v>
      </c>
      <c r="G30" s="96">
        <v>0</v>
      </c>
      <c r="H30" s="96" t="s">
        <v>386</v>
      </c>
      <c r="I30" s="96" t="s">
        <v>387</v>
      </c>
      <c r="J30" s="96" t="s">
        <v>388</v>
      </c>
      <c r="K30" s="96">
        <v>0</v>
      </c>
      <c r="L30" s="96">
        <v>0</v>
      </c>
      <c r="M30" s="272">
        <v>0.25</v>
      </c>
      <c r="N30" s="272">
        <v>0.25</v>
      </c>
      <c r="O30" s="272">
        <v>0.5</v>
      </c>
      <c r="P30" s="272">
        <v>0</v>
      </c>
      <c r="Q30" s="275">
        <v>0</v>
      </c>
    </row>
    <row r="31" spans="2:17" x14ac:dyDescent="0.3">
      <c r="B31" s="205" t="s">
        <v>289</v>
      </c>
      <c r="C31" s="96">
        <v>920088</v>
      </c>
      <c r="D31" s="96">
        <v>920089</v>
      </c>
      <c r="E31" s="96">
        <v>920090</v>
      </c>
      <c r="F31" s="96">
        <v>920091</v>
      </c>
      <c r="G31" s="96">
        <v>0</v>
      </c>
      <c r="H31" s="96" t="s">
        <v>386</v>
      </c>
      <c r="I31" s="96" t="s">
        <v>387</v>
      </c>
      <c r="J31" s="96" t="s">
        <v>388</v>
      </c>
      <c r="K31" s="96" t="s">
        <v>389</v>
      </c>
      <c r="L31" s="96">
        <v>0</v>
      </c>
      <c r="M31" s="272">
        <v>0.1</v>
      </c>
      <c r="N31" s="272">
        <v>0.1</v>
      </c>
      <c r="O31" s="272">
        <v>0.1</v>
      </c>
      <c r="P31" s="272">
        <v>0.7</v>
      </c>
      <c r="Q31" s="275">
        <v>0</v>
      </c>
    </row>
    <row r="32" spans="2:17" ht="12.75" thickBot="1" x14ac:dyDescent="0.35">
      <c r="B32" s="207" t="s">
        <v>197</v>
      </c>
      <c r="C32" s="208">
        <v>920088</v>
      </c>
      <c r="D32" s="208">
        <v>920089</v>
      </c>
      <c r="E32" s="208">
        <v>920090</v>
      </c>
      <c r="F32" s="208">
        <v>920091</v>
      </c>
      <c r="G32" s="208">
        <v>920092</v>
      </c>
      <c r="H32" s="208" t="s">
        <v>386</v>
      </c>
      <c r="I32" s="208" t="s">
        <v>387</v>
      </c>
      <c r="J32" s="208" t="s">
        <v>388</v>
      </c>
      <c r="K32" s="208" t="s">
        <v>389</v>
      </c>
      <c r="L32" s="208" t="s">
        <v>209</v>
      </c>
      <c r="M32" s="276">
        <v>0</v>
      </c>
      <c r="N32" s="276">
        <v>0</v>
      </c>
      <c r="O32" s="276">
        <v>0</v>
      </c>
      <c r="P32" s="276">
        <v>0.5</v>
      </c>
      <c r="Q32" s="277">
        <v>0.5</v>
      </c>
    </row>
    <row r="33" spans="2:17" x14ac:dyDescent="0.3">
      <c r="B33" s="188" t="s">
        <v>360</v>
      </c>
      <c r="C33" s="189">
        <v>920093</v>
      </c>
      <c r="D33" s="189">
        <v>920094</v>
      </c>
      <c r="E33" s="189">
        <v>920095</v>
      </c>
      <c r="F33" s="189">
        <v>0</v>
      </c>
      <c r="G33" s="189">
        <v>0</v>
      </c>
      <c r="H33" s="189" t="s">
        <v>390</v>
      </c>
      <c r="I33" s="189" t="s">
        <v>391</v>
      </c>
      <c r="J33" s="189" t="s">
        <v>392</v>
      </c>
      <c r="K33" s="189">
        <v>0</v>
      </c>
      <c r="L33" s="189">
        <v>0</v>
      </c>
      <c r="M33" s="273">
        <v>0.5</v>
      </c>
      <c r="N33" s="273">
        <v>0.25</v>
      </c>
      <c r="O33" s="273">
        <v>0.25</v>
      </c>
      <c r="P33" s="273">
        <v>0</v>
      </c>
      <c r="Q33" s="274">
        <v>0</v>
      </c>
    </row>
    <row r="34" spans="2:17" x14ac:dyDescent="0.3">
      <c r="B34" s="205" t="s">
        <v>361</v>
      </c>
      <c r="C34" s="96">
        <v>920093</v>
      </c>
      <c r="D34" s="96">
        <v>920094</v>
      </c>
      <c r="E34" s="96">
        <v>920095</v>
      </c>
      <c r="F34" s="96">
        <v>0</v>
      </c>
      <c r="G34" s="96">
        <v>0</v>
      </c>
      <c r="H34" s="96" t="s">
        <v>390</v>
      </c>
      <c r="I34" s="96" t="s">
        <v>391</v>
      </c>
      <c r="J34" s="96" t="s">
        <v>392</v>
      </c>
      <c r="K34" s="96">
        <v>0</v>
      </c>
      <c r="L34" s="96">
        <v>0</v>
      </c>
      <c r="M34" s="272">
        <v>0.25</v>
      </c>
      <c r="N34" s="272">
        <v>0.5</v>
      </c>
      <c r="O34" s="272">
        <v>0.25</v>
      </c>
      <c r="P34" s="272">
        <v>0</v>
      </c>
      <c r="Q34" s="275">
        <v>0</v>
      </c>
    </row>
    <row r="35" spans="2:17" x14ac:dyDescent="0.3">
      <c r="B35" s="205" t="s">
        <v>362</v>
      </c>
      <c r="C35" s="96">
        <v>920093</v>
      </c>
      <c r="D35" s="96">
        <v>920094</v>
      </c>
      <c r="E35" s="96">
        <v>920095</v>
      </c>
      <c r="F35" s="96">
        <v>0</v>
      </c>
      <c r="G35" s="96">
        <v>0</v>
      </c>
      <c r="H35" s="96" t="s">
        <v>390</v>
      </c>
      <c r="I35" s="96" t="s">
        <v>391</v>
      </c>
      <c r="J35" s="96" t="s">
        <v>392</v>
      </c>
      <c r="K35" s="96">
        <v>0</v>
      </c>
      <c r="L35" s="96">
        <v>0</v>
      </c>
      <c r="M35" s="272">
        <v>0.25</v>
      </c>
      <c r="N35" s="272">
        <v>0.25</v>
      </c>
      <c r="O35" s="272">
        <v>0.5</v>
      </c>
      <c r="P35" s="272">
        <v>0</v>
      </c>
      <c r="Q35" s="275">
        <v>0</v>
      </c>
    </row>
    <row r="36" spans="2:17" x14ac:dyDescent="0.3">
      <c r="B36" s="205" t="s">
        <v>290</v>
      </c>
      <c r="C36" s="96">
        <v>920093</v>
      </c>
      <c r="D36" s="96">
        <v>920094</v>
      </c>
      <c r="E36" s="96">
        <v>920095</v>
      </c>
      <c r="F36" s="96">
        <v>920096</v>
      </c>
      <c r="G36" s="96">
        <v>0</v>
      </c>
      <c r="H36" s="96" t="s">
        <v>390</v>
      </c>
      <c r="I36" s="96" t="s">
        <v>391</v>
      </c>
      <c r="J36" s="96" t="s">
        <v>392</v>
      </c>
      <c r="K36" s="96" t="s">
        <v>302</v>
      </c>
      <c r="L36" s="96">
        <v>0</v>
      </c>
      <c r="M36" s="272">
        <v>0.1</v>
      </c>
      <c r="N36" s="272">
        <v>0.1</v>
      </c>
      <c r="O36" s="272">
        <v>0.1</v>
      </c>
      <c r="P36" s="272">
        <v>0.7</v>
      </c>
      <c r="Q36" s="275">
        <v>0</v>
      </c>
    </row>
    <row r="37" spans="2:17" ht="12.75" thickBot="1" x14ac:dyDescent="0.35">
      <c r="B37" s="207" t="s">
        <v>198</v>
      </c>
      <c r="C37" s="208">
        <v>920093</v>
      </c>
      <c r="D37" s="208">
        <v>920094</v>
      </c>
      <c r="E37" s="208">
        <v>920095</v>
      </c>
      <c r="F37" s="208">
        <v>920096</v>
      </c>
      <c r="G37" s="208">
        <v>920097</v>
      </c>
      <c r="H37" s="208" t="s">
        <v>390</v>
      </c>
      <c r="I37" s="208" t="s">
        <v>391</v>
      </c>
      <c r="J37" s="208" t="s">
        <v>392</v>
      </c>
      <c r="K37" s="208" t="s">
        <v>302</v>
      </c>
      <c r="L37" s="208" t="s">
        <v>210</v>
      </c>
      <c r="M37" s="276">
        <v>0</v>
      </c>
      <c r="N37" s="276">
        <v>0</v>
      </c>
      <c r="O37" s="276">
        <v>0</v>
      </c>
      <c r="P37" s="276">
        <v>0.5</v>
      </c>
      <c r="Q37" s="277">
        <v>0.5</v>
      </c>
    </row>
    <row r="38" spans="2:17" x14ac:dyDescent="0.3">
      <c r="B38" s="188" t="s">
        <v>363</v>
      </c>
      <c r="C38" s="189">
        <v>920098</v>
      </c>
      <c r="D38" s="189">
        <v>920099</v>
      </c>
      <c r="E38" s="189">
        <v>920100</v>
      </c>
      <c r="F38" s="189">
        <v>0</v>
      </c>
      <c r="G38" s="189">
        <v>0</v>
      </c>
      <c r="H38" s="189" t="s">
        <v>404</v>
      </c>
      <c r="I38" s="189" t="s">
        <v>405</v>
      </c>
      <c r="J38" s="189" t="s">
        <v>406</v>
      </c>
      <c r="K38" s="189">
        <v>0</v>
      </c>
      <c r="L38" s="189">
        <v>0</v>
      </c>
      <c r="M38" s="273">
        <v>0.5</v>
      </c>
      <c r="N38" s="273">
        <v>0.25</v>
      </c>
      <c r="O38" s="273">
        <v>0.25</v>
      </c>
      <c r="P38" s="273">
        <v>0</v>
      </c>
      <c r="Q38" s="274">
        <v>0</v>
      </c>
    </row>
    <row r="39" spans="2:17" x14ac:dyDescent="0.3">
      <c r="B39" s="205" t="s">
        <v>364</v>
      </c>
      <c r="C39" s="96">
        <v>920098</v>
      </c>
      <c r="D39" s="96">
        <v>920099</v>
      </c>
      <c r="E39" s="96">
        <v>920100</v>
      </c>
      <c r="F39" s="96">
        <v>0</v>
      </c>
      <c r="G39" s="96">
        <v>0</v>
      </c>
      <c r="H39" s="96" t="s">
        <v>404</v>
      </c>
      <c r="I39" s="96" t="s">
        <v>405</v>
      </c>
      <c r="J39" s="96" t="s">
        <v>406</v>
      </c>
      <c r="K39" s="96">
        <v>0</v>
      </c>
      <c r="L39" s="96">
        <v>0</v>
      </c>
      <c r="M39" s="272">
        <v>0.25</v>
      </c>
      <c r="N39" s="272">
        <v>0.5</v>
      </c>
      <c r="O39" s="272">
        <v>0.25</v>
      </c>
      <c r="P39" s="272">
        <v>0</v>
      </c>
      <c r="Q39" s="275">
        <v>0</v>
      </c>
    </row>
    <row r="40" spans="2:17" x14ac:dyDescent="0.3">
      <c r="B40" s="205" t="s">
        <v>365</v>
      </c>
      <c r="C40" s="96">
        <v>920098</v>
      </c>
      <c r="D40" s="96">
        <v>920099</v>
      </c>
      <c r="E40" s="96">
        <v>920100</v>
      </c>
      <c r="F40" s="96">
        <v>0</v>
      </c>
      <c r="G40" s="96">
        <v>0</v>
      </c>
      <c r="H40" s="96" t="s">
        <v>404</v>
      </c>
      <c r="I40" s="96" t="s">
        <v>405</v>
      </c>
      <c r="J40" s="96" t="s">
        <v>406</v>
      </c>
      <c r="K40" s="96">
        <v>0</v>
      </c>
      <c r="L40" s="96">
        <v>0</v>
      </c>
      <c r="M40" s="272">
        <v>0.25</v>
      </c>
      <c r="N40" s="272">
        <v>0.25</v>
      </c>
      <c r="O40" s="272">
        <v>0.5</v>
      </c>
      <c r="P40" s="272">
        <v>0</v>
      </c>
      <c r="Q40" s="275">
        <v>0</v>
      </c>
    </row>
    <row r="41" spans="2:17" x14ac:dyDescent="0.3">
      <c r="B41" s="205" t="s">
        <v>291</v>
      </c>
      <c r="C41" s="96">
        <v>920098</v>
      </c>
      <c r="D41" s="96">
        <v>920099</v>
      </c>
      <c r="E41" s="96">
        <v>920100</v>
      </c>
      <c r="F41" s="96">
        <v>920101</v>
      </c>
      <c r="G41" s="96">
        <v>0</v>
      </c>
      <c r="H41" s="96" t="s">
        <v>404</v>
      </c>
      <c r="I41" s="96" t="s">
        <v>405</v>
      </c>
      <c r="J41" s="96" t="s">
        <v>406</v>
      </c>
      <c r="K41" s="96" t="s">
        <v>407</v>
      </c>
      <c r="L41" s="96">
        <v>0</v>
      </c>
      <c r="M41" s="272">
        <v>0.1</v>
      </c>
      <c r="N41" s="272">
        <v>0.1</v>
      </c>
      <c r="O41" s="272">
        <v>0.1</v>
      </c>
      <c r="P41" s="272">
        <v>0.7</v>
      </c>
      <c r="Q41" s="275">
        <v>0</v>
      </c>
    </row>
    <row r="42" spans="2:17" ht="12.75" thickBot="1" x14ac:dyDescent="0.35">
      <c r="B42" s="207" t="s">
        <v>199</v>
      </c>
      <c r="C42" s="208">
        <v>920098</v>
      </c>
      <c r="D42" s="208">
        <v>920099</v>
      </c>
      <c r="E42" s="208">
        <v>920100</v>
      </c>
      <c r="F42" s="208">
        <v>920101</v>
      </c>
      <c r="G42" s="208">
        <v>920102</v>
      </c>
      <c r="H42" s="208" t="s">
        <v>404</v>
      </c>
      <c r="I42" s="208" t="s">
        <v>405</v>
      </c>
      <c r="J42" s="208" t="s">
        <v>406</v>
      </c>
      <c r="K42" s="208" t="s">
        <v>407</v>
      </c>
      <c r="L42" s="208" t="s">
        <v>211</v>
      </c>
      <c r="M42" s="276">
        <v>0</v>
      </c>
      <c r="N42" s="276">
        <v>0</v>
      </c>
      <c r="O42" s="276">
        <v>0</v>
      </c>
      <c r="P42" s="276">
        <v>0.5</v>
      </c>
      <c r="Q42" s="277">
        <v>0.5</v>
      </c>
    </row>
    <row r="43" spans="2:17" x14ac:dyDescent="0.3">
      <c r="B43" s="188" t="s">
        <v>366</v>
      </c>
      <c r="C43" s="189">
        <v>920103</v>
      </c>
      <c r="D43" s="189">
        <v>920104</v>
      </c>
      <c r="E43" s="189">
        <v>920105</v>
      </c>
      <c r="F43" s="189">
        <v>0</v>
      </c>
      <c r="G43" s="189">
        <v>0</v>
      </c>
      <c r="H43" s="189" t="s">
        <v>408</v>
      </c>
      <c r="I43" s="189" t="s">
        <v>409</v>
      </c>
      <c r="J43" s="189" t="s">
        <v>410</v>
      </c>
      <c r="K43" s="189">
        <v>0</v>
      </c>
      <c r="L43" s="189">
        <v>0</v>
      </c>
      <c r="M43" s="273">
        <v>0.5</v>
      </c>
      <c r="N43" s="273">
        <v>0.25</v>
      </c>
      <c r="O43" s="273">
        <v>0.25</v>
      </c>
      <c r="P43" s="273">
        <v>0</v>
      </c>
      <c r="Q43" s="274">
        <v>0</v>
      </c>
    </row>
    <row r="44" spans="2:17" x14ac:dyDescent="0.3">
      <c r="B44" s="205" t="s">
        <v>367</v>
      </c>
      <c r="C44" s="96">
        <v>920103</v>
      </c>
      <c r="D44" s="96">
        <v>920104</v>
      </c>
      <c r="E44" s="96">
        <v>920105</v>
      </c>
      <c r="F44" s="96">
        <v>0</v>
      </c>
      <c r="G44" s="96">
        <v>0</v>
      </c>
      <c r="H44" s="96" t="s">
        <v>408</v>
      </c>
      <c r="I44" s="96" t="s">
        <v>409</v>
      </c>
      <c r="J44" s="96" t="s">
        <v>410</v>
      </c>
      <c r="K44" s="96">
        <v>0</v>
      </c>
      <c r="L44" s="96">
        <v>0</v>
      </c>
      <c r="M44" s="272">
        <v>0.25</v>
      </c>
      <c r="N44" s="272">
        <v>0.5</v>
      </c>
      <c r="O44" s="272">
        <v>0.25</v>
      </c>
      <c r="P44" s="272">
        <v>0</v>
      </c>
      <c r="Q44" s="275">
        <v>0</v>
      </c>
    </row>
    <row r="45" spans="2:17" x14ac:dyDescent="0.3">
      <c r="B45" s="205" t="s">
        <v>368</v>
      </c>
      <c r="C45" s="96">
        <v>920103</v>
      </c>
      <c r="D45" s="96">
        <v>920104</v>
      </c>
      <c r="E45" s="96">
        <v>920105</v>
      </c>
      <c r="F45" s="96">
        <v>0</v>
      </c>
      <c r="G45" s="96">
        <v>0</v>
      </c>
      <c r="H45" s="96" t="s">
        <v>408</v>
      </c>
      <c r="I45" s="96" t="s">
        <v>409</v>
      </c>
      <c r="J45" s="96" t="s">
        <v>410</v>
      </c>
      <c r="K45" s="96">
        <v>0</v>
      </c>
      <c r="L45" s="96">
        <v>0</v>
      </c>
      <c r="M45" s="272">
        <v>0.25</v>
      </c>
      <c r="N45" s="272">
        <v>0.25</v>
      </c>
      <c r="O45" s="272">
        <v>0.5</v>
      </c>
      <c r="P45" s="272">
        <v>0</v>
      </c>
      <c r="Q45" s="275">
        <v>0</v>
      </c>
    </row>
    <row r="46" spans="2:17" x14ac:dyDescent="0.3">
      <c r="B46" s="205" t="s">
        <v>292</v>
      </c>
      <c r="C46" s="96">
        <v>920103</v>
      </c>
      <c r="D46" s="96">
        <v>920104</v>
      </c>
      <c r="E46" s="96">
        <v>920105</v>
      </c>
      <c r="F46" s="96">
        <v>920106</v>
      </c>
      <c r="G46" s="96">
        <v>0</v>
      </c>
      <c r="H46" s="96" t="s">
        <v>408</v>
      </c>
      <c r="I46" s="96" t="s">
        <v>409</v>
      </c>
      <c r="J46" s="96" t="s">
        <v>410</v>
      </c>
      <c r="K46" s="96" t="s">
        <v>304</v>
      </c>
      <c r="L46" s="96">
        <v>0</v>
      </c>
      <c r="M46" s="272">
        <v>0.1</v>
      </c>
      <c r="N46" s="272">
        <v>0.1</v>
      </c>
      <c r="O46" s="272">
        <v>0.1</v>
      </c>
      <c r="P46" s="272">
        <v>0.7</v>
      </c>
      <c r="Q46" s="275">
        <v>0</v>
      </c>
    </row>
    <row r="47" spans="2:17" ht="12.75" thickBot="1" x14ac:dyDescent="0.35">
      <c r="B47" s="207" t="s">
        <v>200</v>
      </c>
      <c r="C47" s="208">
        <v>920103</v>
      </c>
      <c r="D47" s="208">
        <v>920104</v>
      </c>
      <c r="E47" s="208">
        <v>920105</v>
      </c>
      <c r="F47" s="208">
        <v>920106</v>
      </c>
      <c r="G47" s="208">
        <v>920107</v>
      </c>
      <c r="H47" s="208" t="s">
        <v>408</v>
      </c>
      <c r="I47" s="208" t="s">
        <v>409</v>
      </c>
      <c r="J47" s="208" t="s">
        <v>410</v>
      </c>
      <c r="K47" s="208" t="s">
        <v>304</v>
      </c>
      <c r="L47" s="208" t="s">
        <v>212</v>
      </c>
      <c r="M47" s="276">
        <v>0</v>
      </c>
      <c r="N47" s="276">
        <v>0</v>
      </c>
      <c r="O47" s="276">
        <v>0</v>
      </c>
      <c r="P47" s="276">
        <v>0.5</v>
      </c>
      <c r="Q47" s="277">
        <v>0.5</v>
      </c>
    </row>
    <row r="48" spans="2:17" x14ac:dyDescent="0.3">
      <c r="B48" s="188" t="s">
        <v>369</v>
      </c>
      <c r="C48" s="189">
        <v>920108</v>
      </c>
      <c r="D48" s="189">
        <v>920109</v>
      </c>
      <c r="E48" s="189">
        <v>920110</v>
      </c>
      <c r="F48" s="189">
        <v>0</v>
      </c>
      <c r="G48" s="189">
        <v>0</v>
      </c>
      <c r="H48" s="189" t="s">
        <v>411</v>
      </c>
      <c r="I48" s="189" t="s">
        <v>412</v>
      </c>
      <c r="J48" s="189" t="s">
        <v>413</v>
      </c>
      <c r="K48" s="189">
        <v>0</v>
      </c>
      <c r="L48" s="189">
        <v>0</v>
      </c>
      <c r="M48" s="273">
        <v>0.5</v>
      </c>
      <c r="N48" s="273">
        <v>0.25</v>
      </c>
      <c r="O48" s="273">
        <v>0.25</v>
      </c>
      <c r="P48" s="273">
        <v>0</v>
      </c>
      <c r="Q48" s="274">
        <v>0</v>
      </c>
    </row>
    <row r="49" spans="2:17" x14ac:dyDescent="0.3">
      <c r="B49" s="205" t="s">
        <v>370</v>
      </c>
      <c r="C49" s="96">
        <v>920108</v>
      </c>
      <c r="D49" s="96">
        <v>920109</v>
      </c>
      <c r="E49" s="96">
        <v>920110</v>
      </c>
      <c r="F49" s="96">
        <v>0</v>
      </c>
      <c r="G49" s="96">
        <v>0</v>
      </c>
      <c r="H49" s="96" t="s">
        <v>411</v>
      </c>
      <c r="I49" s="96" t="s">
        <v>412</v>
      </c>
      <c r="J49" s="96" t="s">
        <v>413</v>
      </c>
      <c r="K49" s="96">
        <v>0</v>
      </c>
      <c r="L49" s="96">
        <v>0</v>
      </c>
      <c r="M49" s="272">
        <v>0.25</v>
      </c>
      <c r="N49" s="272">
        <v>0.5</v>
      </c>
      <c r="O49" s="272">
        <v>0.25</v>
      </c>
      <c r="P49" s="272">
        <v>0</v>
      </c>
      <c r="Q49" s="275">
        <v>0</v>
      </c>
    </row>
    <row r="50" spans="2:17" x14ac:dyDescent="0.3">
      <c r="B50" s="205" t="s">
        <v>371</v>
      </c>
      <c r="C50" s="96">
        <v>920108</v>
      </c>
      <c r="D50" s="96">
        <v>920109</v>
      </c>
      <c r="E50" s="96">
        <v>920110</v>
      </c>
      <c r="F50" s="96">
        <v>0</v>
      </c>
      <c r="G50" s="96">
        <v>0</v>
      </c>
      <c r="H50" s="96" t="s">
        <v>411</v>
      </c>
      <c r="I50" s="96" t="s">
        <v>412</v>
      </c>
      <c r="J50" s="96" t="s">
        <v>413</v>
      </c>
      <c r="K50" s="96">
        <v>0</v>
      </c>
      <c r="L50" s="96">
        <v>0</v>
      </c>
      <c r="M50" s="272">
        <v>0.25</v>
      </c>
      <c r="N50" s="272">
        <v>0.25</v>
      </c>
      <c r="O50" s="272">
        <v>0.5</v>
      </c>
      <c r="P50" s="272">
        <v>0</v>
      </c>
      <c r="Q50" s="275">
        <v>0</v>
      </c>
    </row>
    <row r="51" spans="2:17" x14ac:dyDescent="0.3">
      <c r="B51" s="205" t="s">
        <v>293</v>
      </c>
      <c r="C51" s="96">
        <v>920108</v>
      </c>
      <c r="D51" s="96">
        <v>920109</v>
      </c>
      <c r="E51" s="96">
        <v>920110</v>
      </c>
      <c r="F51" s="96">
        <v>920111</v>
      </c>
      <c r="G51" s="96">
        <v>0</v>
      </c>
      <c r="H51" s="96" t="s">
        <v>411</v>
      </c>
      <c r="I51" s="96" t="s">
        <v>412</v>
      </c>
      <c r="J51" s="96" t="s">
        <v>413</v>
      </c>
      <c r="K51" s="96" t="s">
        <v>305</v>
      </c>
      <c r="L51" s="96">
        <v>0</v>
      </c>
      <c r="M51" s="272">
        <v>0.1</v>
      </c>
      <c r="N51" s="272">
        <v>0.1</v>
      </c>
      <c r="O51" s="272">
        <v>0.1</v>
      </c>
      <c r="P51" s="272">
        <v>0.7</v>
      </c>
      <c r="Q51" s="275">
        <v>0</v>
      </c>
    </row>
    <row r="52" spans="2:17" ht="12.75" thickBot="1" x14ac:dyDescent="0.35">
      <c r="B52" s="207" t="s">
        <v>201</v>
      </c>
      <c r="C52" s="208">
        <v>920108</v>
      </c>
      <c r="D52" s="208">
        <v>920109</v>
      </c>
      <c r="E52" s="208">
        <v>920110</v>
      </c>
      <c r="F52" s="208">
        <v>920111</v>
      </c>
      <c r="G52" s="208">
        <v>920112</v>
      </c>
      <c r="H52" s="208" t="s">
        <v>411</v>
      </c>
      <c r="I52" s="208" t="s">
        <v>412</v>
      </c>
      <c r="J52" s="208" t="s">
        <v>413</v>
      </c>
      <c r="K52" s="208" t="s">
        <v>305</v>
      </c>
      <c r="L52" s="208" t="s">
        <v>213</v>
      </c>
      <c r="M52" s="276">
        <v>0</v>
      </c>
      <c r="N52" s="276">
        <v>0</v>
      </c>
      <c r="O52" s="276">
        <v>0</v>
      </c>
      <c r="P52" s="276">
        <v>0.5</v>
      </c>
      <c r="Q52" s="277">
        <v>0.5</v>
      </c>
    </row>
    <row r="53" spans="2:17" x14ac:dyDescent="0.3">
      <c r="B53" s="188" t="s">
        <v>372</v>
      </c>
      <c r="C53" s="189">
        <v>920113</v>
      </c>
      <c r="D53" s="189">
        <v>920114</v>
      </c>
      <c r="E53" s="189">
        <v>920115</v>
      </c>
      <c r="F53" s="189">
        <v>0</v>
      </c>
      <c r="G53" s="189">
        <v>0</v>
      </c>
      <c r="H53" s="189" t="s">
        <v>414</v>
      </c>
      <c r="I53" s="189" t="s">
        <v>415</v>
      </c>
      <c r="J53" s="189" t="s">
        <v>416</v>
      </c>
      <c r="K53" s="189">
        <v>0</v>
      </c>
      <c r="L53" s="189">
        <v>0</v>
      </c>
      <c r="M53" s="273">
        <v>0.5</v>
      </c>
      <c r="N53" s="273">
        <v>0.25</v>
      </c>
      <c r="O53" s="273">
        <v>0.25</v>
      </c>
      <c r="P53" s="273">
        <v>0</v>
      </c>
      <c r="Q53" s="274">
        <v>0</v>
      </c>
    </row>
    <row r="54" spans="2:17" x14ac:dyDescent="0.3">
      <c r="B54" s="205" t="s">
        <v>373</v>
      </c>
      <c r="C54" s="96">
        <v>920113</v>
      </c>
      <c r="D54" s="96">
        <v>920114</v>
      </c>
      <c r="E54" s="96">
        <v>920115</v>
      </c>
      <c r="F54" s="96">
        <v>0</v>
      </c>
      <c r="G54" s="96">
        <v>0</v>
      </c>
      <c r="H54" s="96" t="s">
        <v>414</v>
      </c>
      <c r="I54" s="96" t="s">
        <v>415</v>
      </c>
      <c r="J54" s="96" t="s">
        <v>416</v>
      </c>
      <c r="K54" s="96">
        <v>0</v>
      </c>
      <c r="L54" s="96">
        <v>0</v>
      </c>
      <c r="M54" s="272">
        <v>0.25</v>
      </c>
      <c r="N54" s="272">
        <v>0.5</v>
      </c>
      <c r="O54" s="272">
        <v>0.25</v>
      </c>
      <c r="P54" s="272">
        <v>0</v>
      </c>
      <c r="Q54" s="275">
        <v>0</v>
      </c>
    </row>
    <row r="55" spans="2:17" x14ac:dyDescent="0.3">
      <c r="B55" s="205" t="s">
        <v>374</v>
      </c>
      <c r="C55" s="96">
        <v>920113</v>
      </c>
      <c r="D55" s="96">
        <v>920114</v>
      </c>
      <c r="E55" s="96">
        <v>920115</v>
      </c>
      <c r="F55" s="96">
        <v>0</v>
      </c>
      <c r="G55" s="96">
        <v>0</v>
      </c>
      <c r="H55" s="96" t="s">
        <v>414</v>
      </c>
      <c r="I55" s="96" t="s">
        <v>415</v>
      </c>
      <c r="J55" s="96" t="s">
        <v>416</v>
      </c>
      <c r="K55" s="96">
        <v>0</v>
      </c>
      <c r="L55" s="96">
        <v>0</v>
      </c>
      <c r="M55" s="272">
        <v>0.25</v>
      </c>
      <c r="N55" s="272">
        <v>0.25</v>
      </c>
      <c r="O55" s="272">
        <v>0.5</v>
      </c>
      <c r="P55" s="272">
        <v>0</v>
      </c>
      <c r="Q55" s="275">
        <v>0</v>
      </c>
    </row>
    <row r="56" spans="2:17" x14ac:dyDescent="0.3">
      <c r="B56" s="205" t="s">
        <v>294</v>
      </c>
      <c r="C56" s="96">
        <v>920113</v>
      </c>
      <c r="D56" s="96">
        <v>920114</v>
      </c>
      <c r="E56" s="96">
        <v>920115</v>
      </c>
      <c r="F56" s="96">
        <v>920116</v>
      </c>
      <c r="G56" s="96">
        <v>0</v>
      </c>
      <c r="H56" s="96" t="s">
        <v>414</v>
      </c>
      <c r="I56" s="96" t="s">
        <v>415</v>
      </c>
      <c r="J56" s="96" t="s">
        <v>416</v>
      </c>
      <c r="K56" s="96" t="s">
        <v>306</v>
      </c>
      <c r="L56" s="96">
        <v>0</v>
      </c>
      <c r="M56" s="272">
        <v>0.1</v>
      </c>
      <c r="N56" s="272">
        <v>0.1</v>
      </c>
      <c r="O56" s="272">
        <v>0.1</v>
      </c>
      <c r="P56" s="272">
        <v>0.7</v>
      </c>
      <c r="Q56" s="275">
        <v>0</v>
      </c>
    </row>
    <row r="57" spans="2:17" ht="12.75" thickBot="1" x14ac:dyDescent="0.35">
      <c r="B57" s="207" t="s">
        <v>202</v>
      </c>
      <c r="C57" s="208">
        <v>920113</v>
      </c>
      <c r="D57" s="208">
        <v>920114</v>
      </c>
      <c r="E57" s="208">
        <v>920115</v>
      </c>
      <c r="F57" s="208">
        <v>920116</v>
      </c>
      <c r="G57" s="208">
        <v>920117</v>
      </c>
      <c r="H57" s="208" t="s">
        <v>414</v>
      </c>
      <c r="I57" s="208" t="s">
        <v>415</v>
      </c>
      <c r="J57" s="208" t="s">
        <v>416</v>
      </c>
      <c r="K57" s="208" t="s">
        <v>306</v>
      </c>
      <c r="L57" s="208" t="s">
        <v>214</v>
      </c>
      <c r="M57" s="276">
        <v>0</v>
      </c>
      <c r="N57" s="276">
        <v>0</v>
      </c>
      <c r="O57" s="276">
        <v>0</v>
      </c>
      <c r="P57" s="276">
        <v>0.5</v>
      </c>
      <c r="Q57" s="277">
        <v>0.5</v>
      </c>
    </row>
    <row r="58" spans="2:17" x14ac:dyDescent="0.3">
      <c r="B58" s="188" t="s">
        <v>375</v>
      </c>
      <c r="C58" s="189">
        <v>920118</v>
      </c>
      <c r="D58" s="189">
        <v>920119</v>
      </c>
      <c r="E58" s="189">
        <v>920120</v>
      </c>
      <c r="F58" s="189">
        <v>0</v>
      </c>
      <c r="G58" s="189">
        <v>0</v>
      </c>
      <c r="H58" s="189" t="s">
        <v>393</v>
      </c>
      <c r="I58" s="189" t="s">
        <v>394</v>
      </c>
      <c r="J58" s="189" t="s">
        <v>395</v>
      </c>
      <c r="K58" s="189">
        <v>0</v>
      </c>
      <c r="L58" s="189">
        <v>0</v>
      </c>
      <c r="M58" s="273">
        <v>0.5</v>
      </c>
      <c r="N58" s="273">
        <v>0.25</v>
      </c>
      <c r="O58" s="273">
        <v>0.25</v>
      </c>
      <c r="P58" s="273">
        <v>0</v>
      </c>
      <c r="Q58" s="274">
        <v>0</v>
      </c>
    </row>
    <row r="59" spans="2:17" x14ac:dyDescent="0.3">
      <c r="B59" s="205" t="s">
        <v>376</v>
      </c>
      <c r="C59" s="96">
        <v>920118</v>
      </c>
      <c r="D59" s="96">
        <v>920119</v>
      </c>
      <c r="E59" s="96">
        <v>920120</v>
      </c>
      <c r="F59" s="96">
        <v>0</v>
      </c>
      <c r="G59" s="96">
        <v>0</v>
      </c>
      <c r="H59" s="96" t="s">
        <v>393</v>
      </c>
      <c r="I59" s="96" t="s">
        <v>394</v>
      </c>
      <c r="J59" s="96" t="s">
        <v>395</v>
      </c>
      <c r="K59" s="96">
        <v>0</v>
      </c>
      <c r="L59" s="96">
        <v>0</v>
      </c>
      <c r="M59" s="272">
        <v>0.25</v>
      </c>
      <c r="N59" s="272">
        <v>0.5</v>
      </c>
      <c r="O59" s="272">
        <v>0.25</v>
      </c>
      <c r="P59" s="272">
        <v>0</v>
      </c>
      <c r="Q59" s="275">
        <v>0</v>
      </c>
    </row>
    <row r="60" spans="2:17" x14ac:dyDescent="0.3">
      <c r="B60" s="205" t="s">
        <v>377</v>
      </c>
      <c r="C60" s="96">
        <v>920118</v>
      </c>
      <c r="D60" s="96">
        <v>920119</v>
      </c>
      <c r="E60" s="96">
        <v>920120</v>
      </c>
      <c r="F60" s="96">
        <v>0</v>
      </c>
      <c r="G60" s="96">
        <v>0</v>
      </c>
      <c r="H60" s="96" t="s">
        <v>393</v>
      </c>
      <c r="I60" s="96" t="s">
        <v>394</v>
      </c>
      <c r="J60" s="96" t="s">
        <v>395</v>
      </c>
      <c r="K60" s="96">
        <v>0</v>
      </c>
      <c r="L60" s="96">
        <v>0</v>
      </c>
      <c r="M60" s="272">
        <v>0.25</v>
      </c>
      <c r="N60" s="272">
        <v>0.25</v>
      </c>
      <c r="O60" s="272">
        <v>0.5</v>
      </c>
      <c r="P60" s="272">
        <v>0</v>
      </c>
      <c r="Q60" s="275">
        <v>0</v>
      </c>
    </row>
    <row r="61" spans="2:17" x14ac:dyDescent="0.3">
      <c r="B61" s="205" t="s">
        <v>295</v>
      </c>
      <c r="C61" s="96">
        <v>920118</v>
      </c>
      <c r="D61" s="96">
        <v>920119</v>
      </c>
      <c r="E61" s="96">
        <v>920120</v>
      </c>
      <c r="F61" s="96">
        <v>920121</v>
      </c>
      <c r="G61" s="96">
        <v>0</v>
      </c>
      <c r="H61" s="96" t="s">
        <v>393</v>
      </c>
      <c r="I61" s="96" t="s">
        <v>394</v>
      </c>
      <c r="J61" s="96" t="s">
        <v>395</v>
      </c>
      <c r="K61" s="96" t="s">
        <v>307</v>
      </c>
      <c r="L61" s="96">
        <v>0</v>
      </c>
      <c r="M61" s="272">
        <v>0.1</v>
      </c>
      <c r="N61" s="272">
        <v>0.1</v>
      </c>
      <c r="O61" s="272">
        <v>0.1</v>
      </c>
      <c r="P61" s="272">
        <v>0.7</v>
      </c>
      <c r="Q61" s="275">
        <v>0</v>
      </c>
    </row>
    <row r="62" spans="2:17" ht="12.75" thickBot="1" x14ac:dyDescent="0.35">
      <c r="B62" s="214" t="s">
        <v>203</v>
      </c>
      <c r="C62" s="101">
        <v>920118</v>
      </c>
      <c r="D62" s="101">
        <v>920119</v>
      </c>
      <c r="E62" s="101">
        <v>920120</v>
      </c>
      <c r="F62" s="101">
        <v>920121</v>
      </c>
      <c r="G62" s="101">
        <v>920122</v>
      </c>
      <c r="H62" s="101" t="s">
        <v>393</v>
      </c>
      <c r="I62" s="101" t="s">
        <v>394</v>
      </c>
      <c r="J62" s="101" t="s">
        <v>395</v>
      </c>
      <c r="K62" s="101" t="s">
        <v>307</v>
      </c>
      <c r="L62" s="101" t="s">
        <v>215</v>
      </c>
      <c r="M62" s="276">
        <v>0</v>
      </c>
      <c r="N62" s="276">
        <v>0</v>
      </c>
      <c r="O62" s="276">
        <v>0</v>
      </c>
      <c r="P62" s="276">
        <v>0.5</v>
      </c>
      <c r="Q62" s="277">
        <v>0.5</v>
      </c>
    </row>
    <row r="63" spans="2:17" x14ac:dyDescent="0.3">
      <c r="B63" s="188" t="s">
        <v>445</v>
      </c>
      <c r="C63" s="189">
        <v>930001</v>
      </c>
      <c r="D63" s="189">
        <v>0</v>
      </c>
      <c r="E63" s="189">
        <v>0</v>
      </c>
      <c r="F63" s="189">
        <v>0</v>
      </c>
      <c r="G63" s="189">
        <v>0</v>
      </c>
      <c r="H63" s="189" t="s">
        <v>451</v>
      </c>
      <c r="I63" s="189">
        <v>0</v>
      </c>
      <c r="J63" s="189">
        <v>0</v>
      </c>
      <c r="K63" s="189">
        <v>0</v>
      </c>
      <c r="L63" s="189">
        <v>0</v>
      </c>
      <c r="M63" s="273">
        <v>1</v>
      </c>
      <c r="N63" s="273">
        <v>0</v>
      </c>
      <c r="O63" s="273">
        <v>0</v>
      </c>
      <c r="P63" s="273">
        <v>0</v>
      </c>
      <c r="Q63" s="274">
        <v>0</v>
      </c>
    </row>
    <row r="64" spans="2:17" x14ac:dyDescent="0.3">
      <c r="B64" s="205" t="s">
        <v>446</v>
      </c>
      <c r="C64" s="96">
        <v>930002</v>
      </c>
      <c r="D64" s="96">
        <v>0</v>
      </c>
      <c r="E64" s="96">
        <v>0</v>
      </c>
      <c r="F64" s="96">
        <v>0</v>
      </c>
      <c r="G64" s="96">
        <v>0</v>
      </c>
      <c r="H64" s="96" t="s">
        <v>462</v>
      </c>
      <c r="I64" s="96">
        <v>0</v>
      </c>
      <c r="J64" s="96">
        <v>0</v>
      </c>
      <c r="K64" s="96">
        <v>0</v>
      </c>
      <c r="L64" s="96">
        <v>0</v>
      </c>
      <c r="M64" s="272">
        <v>1</v>
      </c>
      <c r="N64" s="272">
        <v>0</v>
      </c>
      <c r="O64" s="272">
        <v>0</v>
      </c>
      <c r="P64" s="272">
        <v>0</v>
      </c>
      <c r="Q64" s="275">
        <v>0</v>
      </c>
    </row>
    <row r="65" spans="2:17" x14ac:dyDescent="0.3">
      <c r="B65" s="205" t="s">
        <v>456</v>
      </c>
      <c r="C65" s="96">
        <v>930003</v>
      </c>
      <c r="D65" s="96">
        <v>0</v>
      </c>
      <c r="E65" s="96">
        <v>0</v>
      </c>
      <c r="F65" s="96">
        <v>0</v>
      </c>
      <c r="G65" s="96">
        <v>0</v>
      </c>
      <c r="H65" s="96" t="s">
        <v>463</v>
      </c>
      <c r="I65" s="96">
        <v>0</v>
      </c>
      <c r="J65" s="96">
        <v>0</v>
      </c>
      <c r="K65" s="96">
        <v>0</v>
      </c>
      <c r="L65" s="96">
        <v>0</v>
      </c>
      <c r="M65" s="272">
        <v>1</v>
      </c>
      <c r="N65" s="272">
        <v>0</v>
      </c>
      <c r="O65" s="272">
        <v>0</v>
      </c>
      <c r="P65" s="272">
        <v>0</v>
      </c>
      <c r="Q65" s="275">
        <v>0</v>
      </c>
    </row>
    <row r="66" spans="2:17" x14ac:dyDescent="0.3">
      <c r="B66" s="205" t="s">
        <v>447</v>
      </c>
      <c r="C66" s="96">
        <v>930004</v>
      </c>
      <c r="D66" s="96">
        <v>0</v>
      </c>
      <c r="E66" s="96">
        <v>0</v>
      </c>
      <c r="F66" s="96">
        <v>0</v>
      </c>
      <c r="G66" s="96">
        <v>0</v>
      </c>
      <c r="H66" s="96" t="s">
        <v>464</v>
      </c>
      <c r="I66" s="96">
        <v>0</v>
      </c>
      <c r="J66" s="96">
        <v>0</v>
      </c>
      <c r="K66" s="96">
        <v>0</v>
      </c>
      <c r="L66" s="96">
        <v>0</v>
      </c>
      <c r="M66" s="272">
        <v>1</v>
      </c>
      <c r="N66" s="272">
        <v>0</v>
      </c>
      <c r="O66" s="272">
        <v>0</v>
      </c>
      <c r="P66" s="272">
        <v>0</v>
      </c>
      <c r="Q66" s="275">
        <v>0</v>
      </c>
    </row>
    <row r="67" spans="2:17" x14ac:dyDescent="0.3">
      <c r="B67" s="205" t="s">
        <v>448</v>
      </c>
      <c r="C67" s="96">
        <v>930005</v>
      </c>
      <c r="D67" s="96">
        <v>0</v>
      </c>
      <c r="E67" s="96">
        <v>0</v>
      </c>
      <c r="F67" s="96">
        <v>0</v>
      </c>
      <c r="G67" s="96">
        <v>0</v>
      </c>
      <c r="H67" s="96" t="s">
        <v>465</v>
      </c>
      <c r="I67" s="96">
        <v>0</v>
      </c>
      <c r="J67" s="96">
        <v>0</v>
      </c>
      <c r="K67" s="96">
        <v>0</v>
      </c>
      <c r="L67" s="96">
        <v>0</v>
      </c>
      <c r="M67" s="272">
        <v>1</v>
      </c>
      <c r="N67" s="272">
        <v>0</v>
      </c>
      <c r="O67" s="272">
        <v>0</v>
      </c>
      <c r="P67" s="272">
        <v>0</v>
      </c>
      <c r="Q67" s="275">
        <v>0</v>
      </c>
    </row>
    <row r="68" spans="2:17" x14ac:dyDescent="0.3">
      <c r="B68" s="205" t="s">
        <v>457</v>
      </c>
      <c r="C68" s="96">
        <v>930006</v>
      </c>
      <c r="D68" s="96">
        <v>0</v>
      </c>
      <c r="E68" s="96">
        <v>0</v>
      </c>
      <c r="F68" s="96">
        <v>0</v>
      </c>
      <c r="G68" s="96">
        <v>0</v>
      </c>
      <c r="H68" s="96" t="s">
        <v>466</v>
      </c>
      <c r="I68" s="96">
        <v>0</v>
      </c>
      <c r="J68" s="96">
        <v>0</v>
      </c>
      <c r="K68" s="96">
        <v>0</v>
      </c>
      <c r="L68" s="96">
        <v>0</v>
      </c>
      <c r="M68" s="272">
        <v>1</v>
      </c>
      <c r="N68" s="272">
        <v>0</v>
      </c>
      <c r="O68" s="272">
        <v>0</v>
      </c>
      <c r="P68" s="272">
        <v>0</v>
      </c>
      <c r="Q68" s="275">
        <v>0</v>
      </c>
    </row>
    <row r="69" spans="2:17" x14ac:dyDescent="0.3">
      <c r="B69" s="205" t="s">
        <v>458</v>
      </c>
      <c r="C69" s="96">
        <v>930007</v>
      </c>
      <c r="D69" s="96">
        <v>0</v>
      </c>
      <c r="E69" s="96">
        <v>0</v>
      </c>
      <c r="F69" s="96">
        <v>0</v>
      </c>
      <c r="G69" s="96">
        <v>0</v>
      </c>
      <c r="H69" s="96" t="s">
        <v>467</v>
      </c>
      <c r="I69" s="96">
        <v>0</v>
      </c>
      <c r="J69" s="96">
        <v>0</v>
      </c>
      <c r="K69" s="96">
        <v>0</v>
      </c>
      <c r="L69" s="96">
        <v>0</v>
      </c>
      <c r="M69" s="272">
        <v>1</v>
      </c>
      <c r="N69" s="272">
        <v>0</v>
      </c>
      <c r="O69" s="272">
        <v>0</v>
      </c>
      <c r="P69" s="272">
        <v>0</v>
      </c>
      <c r="Q69" s="275">
        <v>0</v>
      </c>
    </row>
    <row r="70" spans="2:17" x14ac:dyDescent="0.3">
      <c r="B70" s="205" t="s">
        <v>459</v>
      </c>
      <c r="C70" s="96">
        <v>930008</v>
      </c>
      <c r="D70" s="96">
        <v>0</v>
      </c>
      <c r="E70" s="96">
        <v>0</v>
      </c>
      <c r="F70" s="96">
        <v>0</v>
      </c>
      <c r="G70" s="96">
        <v>0</v>
      </c>
      <c r="H70" s="96" t="s">
        <v>468</v>
      </c>
      <c r="I70" s="96">
        <v>0</v>
      </c>
      <c r="J70" s="96">
        <v>0</v>
      </c>
      <c r="K70" s="96">
        <v>0</v>
      </c>
      <c r="L70" s="96">
        <v>0</v>
      </c>
      <c r="M70" s="272">
        <v>1</v>
      </c>
      <c r="N70" s="272">
        <v>0</v>
      </c>
      <c r="O70" s="272">
        <v>0</v>
      </c>
      <c r="P70" s="272">
        <v>0</v>
      </c>
      <c r="Q70" s="275">
        <v>0</v>
      </c>
    </row>
    <row r="71" spans="2:17" x14ac:dyDescent="0.3">
      <c r="B71" s="205" t="s">
        <v>460</v>
      </c>
      <c r="C71" s="96">
        <v>930009</v>
      </c>
      <c r="D71" s="96">
        <v>0</v>
      </c>
      <c r="E71" s="96">
        <v>0</v>
      </c>
      <c r="F71" s="96">
        <v>0</v>
      </c>
      <c r="G71" s="96">
        <v>0</v>
      </c>
      <c r="H71" s="96" t="s">
        <v>452</v>
      </c>
      <c r="I71" s="96">
        <v>0</v>
      </c>
      <c r="J71" s="96">
        <v>0</v>
      </c>
      <c r="K71" s="96">
        <v>0</v>
      </c>
      <c r="L71" s="96">
        <v>0</v>
      </c>
      <c r="M71" s="272">
        <v>1</v>
      </c>
      <c r="N71" s="272">
        <v>0</v>
      </c>
      <c r="O71" s="272">
        <v>0</v>
      </c>
      <c r="P71" s="272">
        <v>0</v>
      </c>
      <c r="Q71" s="275">
        <v>0</v>
      </c>
    </row>
    <row r="72" spans="2:17" x14ac:dyDescent="0.3">
      <c r="B72" s="205" t="s">
        <v>449</v>
      </c>
      <c r="C72" s="96">
        <v>930010</v>
      </c>
      <c r="D72" s="96">
        <v>0</v>
      </c>
      <c r="E72" s="96">
        <v>0</v>
      </c>
      <c r="F72" s="96">
        <v>0</v>
      </c>
      <c r="G72" s="96">
        <v>0</v>
      </c>
      <c r="H72" s="96" t="s">
        <v>453</v>
      </c>
      <c r="I72" s="96">
        <v>0</v>
      </c>
      <c r="J72" s="96">
        <v>0</v>
      </c>
      <c r="K72" s="96">
        <v>0</v>
      </c>
      <c r="L72" s="96">
        <v>0</v>
      </c>
      <c r="M72" s="272">
        <v>1</v>
      </c>
      <c r="N72" s="272">
        <v>0</v>
      </c>
      <c r="O72" s="272">
        <v>0</v>
      </c>
      <c r="P72" s="272">
        <v>0</v>
      </c>
      <c r="Q72" s="275">
        <v>0</v>
      </c>
    </row>
    <row r="73" spans="2:17" x14ac:dyDescent="0.3">
      <c r="B73" s="205" t="s">
        <v>461</v>
      </c>
      <c r="C73" s="96">
        <v>930011</v>
      </c>
      <c r="D73" s="96">
        <v>0</v>
      </c>
      <c r="E73" s="96">
        <v>0</v>
      </c>
      <c r="F73" s="96">
        <v>0</v>
      </c>
      <c r="G73" s="96">
        <v>0</v>
      </c>
      <c r="H73" s="96" t="s">
        <v>454</v>
      </c>
      <c r="I73" s="96">
        <v>0</v>
      </c>
      <c r="J73" s="96">
        <v>0</v>
      </c>
      <c r="K73" s="96">
        <v>0</v>
      </c>
      <c r="L73" s="96">
        <v>0</v>
      </c>
      <c r="M73" s="272">
        <v>1</v>
      </c>
      <c r="N73" s="272">
        <v>0</v>
      </c>
      <c r="O73" s="272">
        <v>0</v>
      </c>
      <c r="P73" s="272">
        <v>0</v>
      </c>
      <c r="Q73" s="275">
        <v>0</v>
      </c>
    </row>
    <row r="74" spans="2:17" ht="12.75" thickBot="1" x14ac:dyDescent="0.35">
      <c r="B74" s="207" t="s">
        <v>450</v>
      </c>
      <c r="C74" s="208">
        <v>930012</v>
      </c>
      <c r="D74" s="208">
        <v>0</v>
      </c>
      <c r="E74" s="208">
        <v>0</v>
      </c>
      <c r="F74" s="208">
        <v>0</v>
      </c>
      <c r="G74" s="208">
        <v>0</v>
      </c>
      <c r="H74" s="208" t="s">
        <v>455</v>
      </c>
      <c r="I74" s="208">
        <v>0</v>
      </c>
      <c r="J74" s="208">
        <v>0</v>
      </c>
      <c r="K74" s="208">
        <v>0</v>
      </c>
      <c r="L74" s="208">
        <v>0</v>
      </c>
      <c r="M74" s="276">
        <v>1</v>
      </c>
      <c r="N74" s="276">
        <v>0</v>
      </c>
      <c r="O74" s="276">
        <v>0</v>
      </c>
      <c r="P74" s="276">
        <v>0</v>
      </c>
      <c r="Q74" s="277">
        <v>0</v>
      </c>
    </row>
    <row r="75" spans="2:17" x14ac:dyDescent="0.3">
      <c r="B75" s="188" t="s">
        <v>378</v>
      </c>
      <c r="C75" s="189">
        <v>920001</v>
      </c>
      <c r="D75" s="189">
        <v>920002</v>
      </c>
      <c r="E75" s="189">
        <v>920003</v>
      </c>
      <c r="F75" s="189">
        <v>0</v>
      </c>
      <c r="G75" s="189">
        <v>0</v>
      </c>
      <c r="H75" s="189" t="s">
        <v>342</v>
      </c>
      <c r="I75" s="189" t="s">
        <v>343</v>
      </c>
      <c r="J75" s="189" t="s">
        <v>344</v>
      </c>
      <c r="K75" s="189">
        <v>0</v>
      </c>
      <c r="L75" s="189">
        <v>0</v>
      </c>
      <c r="M75" s="273">
        <v>0.5</v>
      </c>
      <c r="N75" s="273">
        <v>0.25</v>
      </c>
      <c r="O75" s="273">
        <v>0.25</v>
      </c>
      <c r="P75" s="273">
        <v>0</v>
      </c>
      <c r="Q75" s="274">
        <v>0</v>
      </c>
    </row>
    <row r="76" spans="2:17" x14ac:dyDescent="0.3">
      <c r="B76" s="205" t="s">
        <v>379</v>
      </c>
      <c r="C76" s="96">
        <v>920001</v>
      </c>
      <c r="D76" s="96">
        <v>920002</v>
      </c>
      <c r="E76" s="96">
        <v>920003</v>
      </c>
      <c r="F76" s="96">
        <v>0</v>
      </c>
      <c r="G76" s="96">
        <v>0</v>
      </c>
      <c r="H76" s="96" t="s">
        <v>342</v>
      </c>
      <c r="I76" s="96" t="s">
        <v>343</v>
      </c>
      <c r="J76" s="96" t="s">
        <v>344</v>
      </c>
      <c r="K76" s="96">
        <v>0</v>
      </c>
      <c r="L76" s="96">
        <v>0</v>
      </c>
      <c r="M76" s="272">
        <v>0.25</v>
      </c>
      <c r="N76" s="272">
        <v>0.5</v>
      </c>
      <c r="O76" s="272">
        <v>0.25</v>
      </c>
      <c r="P76" s="272">
        <v>0</v>
      </c>
      <c r="Q76" s="275">
        <v>0</v>
      </c>
    </row>
    <row r="77" spans="2:17" x14ac:dyDescent="0.3">
      <c r="B77" s="205" t="s">
        <v>380</v>
      </c>
      <c r="C77" s="96">
        <v>920001</v>
      </c>
      <c r="D77" s="96">
        <v>920002</v>
      </c>
      <c r="E77" s="96">
        <v>920003</v>
      </c>
      <c r="F77" s="96">
        <v>0</v>
      </c>
      <c r="G77" s="96">
        <v>0</v>
      </c>
      <c r="H77" s="96" t="s">
        <v>342</v>
      </c>
      <c r="I77" s="96" t="s">
        <v>343</v>
      </c>
      <c r="J77" s="96" t="s">
        <v>344</v>
      </c>
      <c r="K77" s="96">
        <v>0</v>
      </c>
      <c r="L77" s="96">
        <v>0</v>
      </c>
      <c r="M77" s="272">
        <v>0.25</v>
      </c>
      <c r="N77" s="272">
        <v>0.25</v>
      </c>
      <c r="O77" s="272">
        <v>0.5</v>
      </c>
      <c r="P77" s="272">
        <v>0</v>
      </c>
      <c r="Q77" s="275">
        <v>0</v>
      </c>
    </row>
    <row r="78" spans="2:17" x14ac:dyDescent="0.3">
      <c r="B78" s="205" t="s">
        <v>296</v>
      </c>
      <c r="C78" s="96">
        <v>920001</v>
      </c>
      <c r="D78" s="96">
        <v>920002</v>
      </c>
      <c r="E78" s="96">
        <v>920003</v>
      </c>
      <c r="F78" s="96">
        <v>920004</v>
      </c>
      <c r="G78" s="96">
        <v>0</v>
      </c>
      <c r="H78" s="96" t="s">
        <v>342</v>
      </c>
      <c r="I78" s="96" t="s">
        <v>343</v>
      </c>
      <c r="J78" s="96" t="s">
        <v>344</v>
      </c>
      <c r="K78" s="96" t="s">
        <v>284</v>
      </c>
      <c r="L78" s="96">
        <v>0</v>
      </c>
      <c r="M78" s="272">
        <v>0.1</v>
      </c>
      <c r="N78" s="272">
        <v>0.1</v>
      </c>
      <c r="O78" s="272">
        <v>0.1</v>
      </c>
      <c r="P78" s="272">
        <v>0.7</v>
      </c>
      <c r="Q78" s="275">
        <v>0</v>
      </c>
    </row>
    <row r="79" spans="2:17" ht="12.75" thickBot="1" x14ac:dyDescent="0.35">
      <c r="B79" s="207" t="s">
        <v>204</v>
      </c>
      <c r="C79" s="208">
        <v>920001</v>
      </c>
      <c r="D79" s="208">
        <v>920002</v>
      </c>
      <c r="E79" s="208">
        <v>920003</v>
      </c>
      <c r="F79" s="208">
        <v>920004</v>
      </c>
      <c r="G79" s="208">
        <v>920005</v>
      </c>
      <c r="H79" s="208" t="s">
        <v>342</v>
      </c>
      <c r="I79" s="208" t="s">
        <v>343</v>
      </c>
      <c r="J79" s="208" t="s">
        <v>344</v>
      </c>
      <c r="K79" s="208" t="s">
        <v>284</v>
      </c>
      <c r="L79" s="208" t="s">
        <v>192</v>
      </c>
      <c r="M79" s="276">
        <v>0</v>
      </c>
      <c r="N79" s="276">
        <v>0</v>
      </c>
      <c r="O79" s="276">
        <v>0</v>
      </c>
      <c r="P79" s="276">
        <v>0.5</v>
      </c>
      <c r="Q79" s="277">
        <v>0.5</v>
      </c>
    </row>
    <row r="80" spans="2:17" x14ac:dyDescent="0.3">
      <c r="B80" s="188" t="s">
        <v>396</v>
      </c>
      <c r="C80" s="189">
        <v>920006</v>
      </c>
      <c r="D80" s="189">
        <v>920007</v>
      </c>
      <c r="E80" s="189">
        <v>920008</v>
      </c>
      <c r="F80" s="189">
        <v>0</v>
      </c>
      <c r="G80" s="189">
        <v>0</v>
      </c>
      <c r="H80" s="189" t="s">
        <v>345</v>
      </c>
      <c r="I80" s="189" t="s">
        <v>346</v>
      </c>
      <c r="J80" s="189" t="s">
        <v>347</v>
      </c>
      <c r="K80" s="189">
        <v>0</v>
      </c>
      <c r="L80" s="189">
        <v>0</v>
      </c>
      <c r="M80" s="273">
        <v>0.5</v>
      </c>
      <c r="N80" s="273">
        <v>0.25</v>
      </c>
      <c r="O80" s="273">
        <v>0.25</v>
      </c>
      <c r="P80" s="273">
        <v>0</v>
      </c>
      <c r="Q80" s="274">
        <v>0</v>
      </c>
    </row>
    <row r="81" spans="2:17" x14ac:dyDescent="0.3">
      <c r="B81" s="205" t="s">
        <v>381</v>
      </c>
      <c r="C81" s="96">
        <v>920006</v>
      </c>
      <c r="D81" s="96">
        <v>920007</v>
      </c>
      <c r="E81" s="96">
        <v>920008</v>
      </c>
      <c r="F81" s="96">
        <v>0</v>
      </c>
      <c r="G81" s="96">
        <v>0</v>
      </c>
      <c r="H81" s="96" t="s">
        <v>345</v>
      </c>
      <c r="I81" s="96" t="s">
        <v>346</v>
      </c>
      <c r="J81" s="96" t="s">
        <v>347</v>
      </c>
      <c r="K81" s="96">
        <v>0</v>
      </c>
      <c r="L81" s="96">
        <v>0</v>
      </c>
      <c r="M81" s="272">
        <v>0.25</v>
      </c>
      <c r="N81" s="272">
        <v>0.5</v>
      </c>
      <c r="O81" s="272">
        <v>0.25</v>
      </c>
      <c r="P81" s="272">
        <v>0</v>
      </c>
      <c r="Q81" s="275">
        <v>0</v>
      </c>
    </row>
    <row r="82" spans="2:17" x14ac:dyDescent="0.3">
      <c r="B82" s="205" t="s">
        <v>382</v>
      </c>
      <c r="C82" s="96">
        <v>920006</v>
      </c>
      <c r="D82" s="96">
        <v>920007</v>
      </c>
      <c r="E82" s="96">
        <v>920008</v>
      </c>
      <c r="F82" s="96">
        <v>0</v>
      </c>
      <c r="G82" s="96">
        <v>0</v>
      </c>
      <c r="H82" s="96" t="s">
        <v>345</v>
      </c>
      <c r="I82" s="96" t="s">
        <v>346</v>
      </c>
      <c r="J82" s="96" t="s">
        <v>347</v>
      </c>
      <c r="K82" s="96">
        <v>0</v>
      </c>
      <c r="L82" s="96">
        <v>0</v>
      </c>
      <c r="M82" s="272">
        <v>0.25</v>
      </c>
      <c r="N82" s="272">
        <v>0.25</v>
      </c>
      <c r="O82" s="272">
        <v>0.5</v>
      </c>
      <c r="P82" s="272">
        <v>0</v>
      </c>
      <c r="Q82" s="275">
        <v>0</v>
      </c>
    </row>
    <row r="83" spans="2:17" x14ac:dyDescent="0.3">
      <c r="B83" s="205" t="s">
        <v>297</v>
      </c>
      <c r="C83" s="96">
        <v>920006</v>
      </c>
      <c r="D83" s="96">
        <v>920007</v>
      </c>
      <c r="E83" s="96">
        <v>920008</v>
      </c>
      <c r="F83" s="96">
        <v>920009</v>
      </c>
      <c r="G83" s="96">
        <v>0</v>
      </c>
      <c r="H83" s="96" t="s">
        <v>345</v>
      </c>
      <c r="I83" s="96" t="s">
        <v>346</v>
      </c>
      <c r="J83" s="96" t="s">
        <v>347</v>
      </c>
      <c r="K83" s="96" t="s">
        <v>285</v>
      </c>
      <c r="L83" s="96">
        <v>0</v>
      </c>
      <c r="M83" s="272">
        <v>0.1</v>
      </c>
      <c r="N83" s="272">
        <v>0.1</v>
      </c>
      <c r="O83" s="272">
        <v>0.1</v>
      </c>
      <c r="P83" s="272">
        <v>0.7</v>
      </c>
      <c r="Q83" s="275">
        <v>0</v>
      </c>
    </row>
    <row r="84" spans="2:17" ht="12.75" thickBot="1" x14ac:dyDescent="0.35">
      <c r="B84" s="207" t="s">
        <v>205</v>
      </c>
      <c r="C84" s="208">
        <v>920006</v>
      </c>
      <c r="D84" s="208">
        <v>920007</v>
      </c>
      <c r="E84" s="208">
        <v>920008</v>
      </c>
      <c r="F84" s="208">
        <v>920009</v>
      </c>
      <c r="G84" s="208">
        <v>920010</v>
      </c>
      <c r="H84" s="208" t="s">
        <v>345</v>
      </c>
      <c r="I84" s="208" t="s">
        <v>346</v>
      </c>
      <c r="J84" s="208" t="s">
        <v>347</v>
      </c>
      <c r="K84" s="208" t="s">
        <v>285</v>
      </c>
      <c r="L84" s="208" t="s">
        <v>193</v>
      </c>
      <c r="M84" s="276">
        <v>0</v>
      </c>
      <c r="N84" s="276">
        <v>0</v>
      </c>
      <c r="O84" s="276">
        <v>0</v>
      </c>
      <c r="P84" s="276">
        <v>0.5</v>
      </c>
      <c r="Q84" s="277">
        <v>0.5</v>
      </c>
    </row>
    <row r="85" spans="2:17" x14ac:dyDescent="0.3">
      <c r="B85" s="188" t="s">
        <v>383</v>
      </c>
      <c r="C85" s="189">
        <v>920011</v>
      </c>
      <c r="D85" s="189">
        <v>920012</v>
      </c>
      <c r="E85" s="189">
        <v>920013</v>
      </c>
      <c r="F85" s="189">
        <v>0</v>
      </c>
      <c r="G85" s="189">
        <v>0</v>
      </c>
      <c r="H85" s="189" t="s">
        <v>348</v>
      </c>
      <c r="I85" s="189" t="s">
        <v>349</v>
      </c>
      <c r="J85" s="189" t="s">
        <v>350</v>
      </c>
      <c r="K85" s="189">
        <v>0</v>
      </c>
      <c r="L85" s="189">
        <v>0</v>
      </c>
      <c r="M85" s="273">
        <v>0.5</v>
      </c>
      <c r="N85" s="273">
        <v>0.25</v>
      </c>
      <c r="O85" s="273">
        <v>0.25</v>
      </c>
      <c r="P85" s="273">
        <v>0</v>
      </c>
      <c r="Q85" s="274">
        <v>0</v>
      </c>
    </row>
    <row r="86" spans="2:17" x14ac:dyDescent="0.3">
      <c r="B86" s="205" t="s">
        <v>384</v>
      </c>
      <c r="C86" s="96">
        <v>920011</v>
      </c>
      <c r="D86" s="96">
        <v>920012</v>
      </c>
      <c r="E86" s="96">
        <v>920013</v>
      </c>
      <c r="F86" s="96">
        <v>0</v>
      </c>
      <c r="G86" s="96">
        <v>0</v>
      </c>
      <c r="H86" s="96" t="s">
        <v>348</v>
      </c>
      <c r="I86" s="96" t="s">
        <v>349</v>
      </c>
      <c r="J86" s="96" t="s">
        <v>350</v>
      </c>
      <c r="K86" s="96">
        <v>0</v>
      </c>
      <c r="L86" s="96">
        <v>0</v>
      </c>
      <c r="M86" s="272">
        <v>0.25</v>
      </c>
      <c r="N86" s="272">
        <v>0.5</v>
      </c>
      <c r="O86" s="272">
        <v>0.25</v>
      </c>
      <c r="P86" s="272">
        <v>0</v>
      </c>
      <c r="Q86" s="275">
        <v>0</v>
      </c>
    </row>
    <row r="87" spans="2:17" x14ac:dyDescent="0.3">
      <c r="B87" s="205" t="s">
        <v>385</v>
      </c>
      <c r="C87" s="96">
        <v>920011</v>
      </c>
      <c r="D87" s="96">
        <v>920012</v>
      </c>
      <c r="E87" s="96">
        <v>920013</v>
      </c>
      <c r="F87" s="96">
        <v>0</v>
      </c>
      <c r="G87" s="96">
        <v>0</v>
      </c>
      <c r="H87" s="96" t="s">
        <v>348</v>
      </c>
      <c r="I87" s="96" t="s">
        <v>349</v>
      </c>
      <c r="J87" s="96" t="s">
        <v>350</v>
      </c>
      <c r="K87" s="96">
        <v>0</v>
      </c>
      <c r="L87" s="96">
        <v>0</v>
      </c>
      <c r="M87" s="272">
        <v>0.25</v>
      </c>
      <c r="N87" s="272">
        <v>0.25</v>
      </c>
      <c r="O87" s="272">
        <v>0.5</v>
      </c>
      <c r="P87" s="272">
        <v>0</v>
      </c>
      <c r="Q87" s="275">
        <v>0</v>
      </c>
    </row>
    <row r="88" spans="2:17" x14ac:dyDescent="0.3">
      <c r="B88" s="205" t="s">
        <v>298</v>
      </c>
      <c r="C88" s="96">
        <v>920011</v>
      </c>
      <c r="D88" s="96">
        <v>920012</v>
      </c>
      <c r="E88" s="96">
        <v>920013</v>
      </c>
      <c r="F88" s="96">
        <v>920014</v>
      </c>
      <c r="G88" s="96">
        <v>0</v>
      </c>
      <c r="H88" s="96" t="s">
        <v>348</v>
      </c>
      <c r="I88" s="96" t="s">
        <v>349</v>
      </c>
      <c r="J88" s="96" t="s">
        <v>350</v>
      </c>
      <c r="K88" s="96" t="s">
        <v>286</v>
      </c>
      <c r="L88" s="96">
        <v>0</v>
      </c>
      <c r="M88" s="272">
        <v>0.1</v>
      </c>
      <c r="N88" s="272">
        <v>0.1</v>
      </c>
      <c r="O88" s="272">
        <v>0.1</v>
      </c>
      <c r="P88" s="272">
        <v>0.7</v>
      </c>
      <c r="Q88" s="275">
        <v>0</v>
      </c>
    </row>
    <row r="89" spans="2:17" ht="12.75" thickBot="1" x14ac:dyDescent="0.35">
      <c r="B89" s="207" t="s">
        <v>206</v>
      </c>
      <c r="C89" s="208">
        <v>920011</v>
      </c>
      <c r="D89" s="208">
        <v>920012</v>
      </c>
      <c r="E89" s="208">
        <v>920013</v>
      </c>
      <c r="F89" s="208">
        <v>920014</v>
      </c>
      <c r="G89" s="208">
        <v>920015</v>
      </c>
      <c r="H89" s="208" t="s">
        <v>348</v>
      </c>
      <c r="I89" s="208" t="s">
        <v>349</v>
      </c>
      <c r="J89" s="208" t="s">
        <v>350</v>
      </c>
      <c r="K89" s="208" t="s">
        <v>286</v>
      </c>
      <c r="L89" s="208" t="s">
        <v>194</v>
      </c>
      <c r="M89" s="276">
        <v>0</v>
      </c>
      <c r="N89" s="276">
        <v>0</v>
      </c>
      <c r="O89" s="276">
        <v>0</v>
      </c>
      <c r="P89" s="276">
        <v>0.5</v>
      </c>
      <c r="Q89" s="277">
        <v>0.5</v>
      </c>
    </row>
    <row r="90" spans="2:17" x14ac:dyDescent="0.3">
      <c r="B90" s="188" t="s">
        <v>397</v>
      </c>
      <c r="C90" s="189">
        <v>920016</v>
      </c>
      <c r="D90" s="189">
        <v>920017</v>
      </c>
      <c r="E90" s="189">
        <v>920018</v>
      </c>
      <c r="F90" s="189">
        <v>0</v>
      </c>
      <c r="G90" s="189">
        <v>0</v>
      </c>
      <c r="H90" s="189" t="s">
        <v>351</v>
      </c>
      <c r="I90" s="189" t="s">
        <v>352</v>
      </c>
      <c r="J90" s="189" t="s">
        <v>353</v>
      </c>
      <c r="K90" s="189">
        <v>0</v>
      </c>
      <c r="L90" s="189">
        <v>0</v>
      </c>
      <c r="M90" s="273">
        <v>0.5</v>
      </c>
      <c r="N90" s="273">
        <v>0.25</v>
      </c>
      <c r="O90" s="273">
        <v>0.25</v>
      </c>
      <c r="P90" s="273">
        <v>0</v>
      </c>
      <c r="Q90" s="274">
        <v>0</v>
      </c>
    </row>
    <row r="91" spans="2:17" x14ac:dyDescent="0.3">
      <c r="B91" s="205" t="s">
        <v>398</v>
      </c>
      <c r="C91" s="96">
        <v>920016</v>
      </c>
      <c r="D91" s="96">
        <v>920017</v>
      </c>
      <c r="E91" s="96">
        <v>920018</v>
      </c>
      <c r="F91" s="96">
        <v>0</v>
      </c>
      <c r="G91" s="96">
        <v>0</v>
      </c>
      <c r="H91" s="96" t="s">
        <v>351</v>
      </c>
      <c r="I91" s="96" t="s">
        <v>352</v>
      </c>
      <c r="J91" s="96" t="s">
        <v>353</v>
      </c>
      <c r="K91" s="96">
        <v>0</v>
      </c>
      <c r="L91" s="96">
        <v>0</v>
      </c>
      <c r="M91" s="272">
        <v>0.25</v>
      </c>
      <c r="N91" s="272">
        <v>0.5</v>
      </c>
      <c r="O91" s="272">
        <v>0.25</v>
      </c>
      <c r="P91" s="272">
        <v>0</v>
      </c>
      <c r="Q91" s="275">
        <v>0</v>
      </c>
    </row>
    <row r="92" spans="2:17" x14ac:dyDescent="0.3">
      <c r="B92" s="205" t="s">
        <v>399</v>
      </c>
      <c r="C92" s="96">
        <v>920016</v>
      </c>
      <c r="D92" s="96">
        <v>920017</v>
      </c>
      <c r="E92" s="96">
        <v>920018</v>
      </c>
      <c r="F92" s="96">
        <v>0</v>
      </c>
      <c r="G92" s="96">
        <v>0</v>
      </c>
      <c r="H92" s="96" t="s">
        <v>351</v>
      </c>
      <c r="I92" s="96" t="s">
        <v>352</v>
      </c>
      <c r="J92" s="96" t="s">
        <v>353</v>
      </c>
      <c r="K92" s="96">
        <v>0</v>
      </c>
      <c r="L92" s="96">
        <v>0</v>
      </c>
      <c r="M92" s="272">
        <v>0.25</v>
      </c>
      <c r="N92" s="272">
        <v>0.25</v>
      </c>
      <c r="O92" s="272">
        <v>0.5</v>
      </c>
      <c r="P92" s="272">
        <v>0</v>
      </c>
      <c r="Q92" s="275">
        <v>0</v>
      </c>
    </row>
    <row r="93" spans="2:17" x14ac:dyDescent="0.3">
      <c r="B93" s="205" t="s">
        <v>299</v>
      </c>
      <c r="C93" s="96">
        <v>920016</v>
      </c>
      <c r="D93" s="96">
        <v>920017</v>
      </c>
      <c r="E93" s="96">
        <v>920018</v>
      </c>
      <c r="F93" s="96">
        <v>920019</v>
      </c>
      <c r="G93" s="96">
        <v>0</v>
      </c>
      <c r="H93" s="96" t="s">
        <v>351</v>
      </c>
      <c r="I93" s="96" t="s">
        <v>352</v>
      </c>
      <c r="J93" s="96" t="s">
        <v>353</v>
      </c>
      <c r="K93" s="96" t="s">
        <v>287</v>
      </c>
      <c r="L93" s="96">
        <v>0</v>
      </c>
      <c r="M93" s="272">
        <v>0.1</v>
      </c>
      <c r="N93" s="272">
        <v>0.1</v>
      </c>
      <c r="O93" s="272">
        <v>0.1</v>
      </c>
      <c r="P93" s="272">
        <v>0.7</v>
      </c>
      <c r="Q93" s="275">
        <v>0</v>
      </c>
    </row>
    <row r="94" spans="2:17" ht="12.75" thickBot="1" x14ac:dyDescent="0.35">
      <c r="B94" s="207" t="s">
        <v>207</v>
      </c>
      <c r="C94" s="208">
        <v>920016</v>
      </c>
      <c r="D94" s="208">
        <v>920017</v>
      </c>
      <c r="E94" s="208">
        <v>920018</v>
      </c>
      <c r="F94" s="208">
        <v>920019</v>
      </c>
      <c r="G94" s="208">
        <v>920020</v>
      </c>
      <c r="H94" s="208" t="s">
        <v>351</v>
      </c>
      <c r="I94" s="208" t="s">
        <v>352</v>
      </c>
      <c r="J94" s="208" t="s">
        <v>353</v>
      </c>
      <c r="K94" s="208" t="s">
        <v>287</v>
      </c>
      <c r="L94" s="208" t="s">
        <v>195</v>
      </c>
      <c r="M94" s="276">
        <v>0</v>
      </c>
      <c r="N94" s="276">
        <v>0</v>
      </c>
      <c r="O94" s="276">
        <v>0</v>
      </c>
      <c r="P94" s="276">
        <v>0.5</v>
      </c>
      <c r="Q94" s="277">
        <v>0.5</v>
      </c>
    </row>
    <row r="95" spans="2:17" x14ac:dyDescent="0.3">
      <c r="B95" s="188" t="s">
        <v>400</v>
      </c>
      <c r="C95" s="189">
        <v>920021</v>
      </c>
      <c r="D95" s="189">
        <v>920022</v>
      </c>
      <c r="E95" s="189">
        <v>920023</v>
      </c>
      <c r="F95" s="189">
        <v>0</v>
      </c>
      <c r="G95" s="189">
        <v>0</v>
      </c>
      <c r="H95" s="189" t="s">
        <v>354</v>
      </c>
      <c r="I95" s="189" t="s">
        <v>355</v>
      </c>
      <c r="J95" s="189" t="s">
        <v>356</v>
      </c>
      <c r="K95" s="189">
        <v>0</v>
      </c>
      <c r="L95" s="189">
        <v>0</v>
      </c>
      <c r="M95" s="273">
        <v>0.5</v>
      </c>
      <c r="N95" s="273">
        <v>0.25</v>
      </c>
      <c r="O95" s="273">
        <v>0.25</v>
      </c>
      <c r="P95" s="273">
        <v>0</v>
      </c>
      <c r="Q95" s="274">
        <v>0</v>
      </c>
    </row>
    <row r="96" spans="2:17" x14ac:dyDescent="0.3">
      <c r="B96" s="205" t="s">
        <v>401</v>
      </c>
      <c r="C96" s="96">
        <v>920021</v>
      </c>
      <c r="D96" s="96">
        <v>920022</v>
      </c>
      <c r="E96" s="96">
        <v>920023</v>
      </c>
      <c r="F96" s="96">
        <v>0</v>
      </c>
      <c r="G96" s="96">
        <v>0</v>
      </c>
      <c r="H96" s="96" t="s">
        <v>354</v>
      </c>
      <c r="I96" s="96" t="s">
        <v>355</v>
      </c>
      <c r="J96" s="96" t="s">
        <v>356</v>
      </c>
      <c r="K96" s="96">
        <v>0</v>
      </c>
      <c r="L96" s="96">
        <v>0</v>
      </c>
      <c r="M96" s="272">
        <v>0.25</v>
      </c>
      <c r="N96" s="272">
        <v>0.5</v>
      </c>
      <c r="O96" s="272">
        <v>0.25</v>
      </c>
      <c r="P96" s="272">
        <v>0</v>
      </c>
      <c r="Q96" s="275">
        <v>0</v>
      </c>
    </row>
    <row r="97" spans="2:17" x14ac:dyDescent="0.3">
      <c r="B97" s="205" t="s">
        <v>402</v>
      </c>
      <c r="C97" s="96">
        <v>920021</v>
      </c>
      <c r="D97" s="96">
        <v>920022</v>
      </c>
      <c r="E97" s="96">
        <v>920023</v>
      </c>
      <c r="F97" s="96">
        <v>0</v>
      </c>
      <c r="G97" s="96">
        <v>0</v>
      </c>
      <c r="H97" s="96" t="s">
        <v>354</v>
      </c>
      <c r="I97" s="96" t="s">
        <v>355</v>
      </c>
      <c r="J97" s="96" t="s">
        <v>356</v>
      </c>
      <c r="K97" s="96">
        <v>0</v>
      </c>
      <c r="L97" s="96">
        <v>0</v>
      </c>
      <c r="M97" s="272">
        <v>0.25</v>
      </c>
      <c r="N97" s="272">
        <v>0.25</v>
      </c>
      <c r="O97" s="272">
        <v>0.5</v>
      </c>
      <c r="P97" s="272">
        <v>0</v>
      </c>
      <c r="Q97" s="275">
        <v>0</v>
      </c>
    </row>
    <row r="98" spans="2:17" x14ac:dyDescent="0.3">
      <c r="B98" s="205" t="s">
        <v>403</v>
      </c>
      <c r="C98" s="96">
        <v>920021</v>
      </c>
      <c r="D98" s="96">
        <v>920022</v>
      </c>
      <c r="E98" s="96">
        <v>920023</v>
      </c>
      <c r="F98" s="96">
        <v>920024</v>
      </c>
      <c r="G98" s="96">
        <v>0</v>
      </c>
      <c r="H98" s="96" t="s">
        <v>354</v>
      </c>
      <c r="I98" s="96" t="s">
        <v>355</v>
      </c>
      <c r="J98" s="96" t="s">
        <v>356</v>
      </c>
      <c r="K98" s="96" t="s">
        <v>288</v>
      </c>
      <c r="L98" s="96">
        <v>0</v>
      </c>
      <c r="M98" s="272">
        <v>0.1</v>
      </c>
      <c r="N98" s="272">
        <v>0.1</v>
      </c>
      <c r="O98" s="272">
        <v>0.1</v>
      </c>
      <c r="P98" s="272">
        <v>0.7</v>
      </c>
      <c r="Q98" s="275">
        <v>0</v>
      </c>
    </row>
    <row r="99" spans="2:17" ht="12.75" thickBot="1" x14ac:dyDescent="0.35">
      <c r="B99" s="207" t="s">
        <v>208</v>
      </c>
      <c r="C99" s="208">
        <v>920021</v>
      </c>
      <c r="D99" s="208">
        <v>920022</v>
      </c>
      <c r="E99" s="208">
        <v>920023</v>
      </c>
      <c r="F99" s="208">
        <v>920024</v>
      </c>
      <c r="G99" s="208">
        <v>920025</v>
      </c>
      <c r="H99" s="208" t="s">
        <v>354</v>
      </c>
      <c r="I99" s="208" t="s">
        <v>355</v>
      </c>
      <c r="J99" s="208" t="s">
        <v>356</v>
      </c>
      <c r="K99" s="208" t="s">
        <v>288</v>
      </c>
      <c r="L99" s="208" t="s">
        <v>196</v>
      </c>
      <c r="M99" s="276">
        <v>0</v>
      </c>
      <c r="N99" s="276">
        <v>0</v>
      </c>
      <c r="O99" s="276">
        <v>0</v>
      </c>
      <c r="P99" s="276">
        <v>0.5</v>
      </c>
      <c r="Q99" s="277">
        <v>0.5</v>
      </c>
    </row>
    <row r="100" spans="2:17" x14ac:dyDescent="0.3">
      <c r="B100" s="188" t="s">
        <v>386</v>
      </c>
      <c r="C100" s="189">
        <v>920026</v>
      </c>
      <c r="D100" s="189">
        <v>920027</v>
      </c>
      <c r="E100" s="189">
        <v>920028</v>
      </c>
      <c r="F100" s="189">
        <v>0</v>
      </c>
      <c r="G100" s="189">
        <v>0</v>
      </c>
      <c r="H100" s="189" t="s">
        <v>357</v>
      </c>
      <c r="I100" s="189" t="s">
        <v>358</v>
      </c>
      <c r="J100" s="189" t="s">
        <v>359</v>
      </c>
      <c r="K100" s="189">
        <v>0</v>
      </c>
      <c r="L100" s="189">
        <v>0</v>
      </c>
      <c r="M100" s="273">
        <v>0.5</v>
      </c>
      <c r="N100" s="273">
        <v>0.25</v>
      </c>
      <c r="O100" s="273">
        <v>0.25</v>
      </c>
      <c r="P100" s="273">
        <v>0</v>
      </c>
      <c r="Q100" s="274">
        <v>0</v>
      </c>
    </row>
    <row r="101" spans="2:17" x14ac:dyDescent="0.3">
      <c r="B101" s="205" t="s">
        <v>387</v>
      </c>
      <c r="C101" s="96">
        <v>920026</v>
      </c>
      <c r="D101" s="96">
        <v>920027</v>
      </c>
      <c r="E101" s="96">
        <v>920028</v>
      </c>
      <c r="F101" s="96">
        <v>0</v>
      </c>
      <c r="G101" s="96">
        <v>0</v>
      </c>
      <c r="H101" s="96" t="s">
        <v>357</v>
      </c>
      <c r="I101" s="96" t="s">
        <v>358</v>
      </c>
      <c r="J101" s="96" t="s">
        <v>359</v>
      </c>
      <c r="K101" s="96">
        <v>0</v>
      </c>
      <c r="L101" s="96">
        <v>0</v>
      </c>
      <c r="M101" s="272">
        <v>0.25</v>
      </c>
      <c r="N101" s="272">
        <v>0.5</v>
      </c>
      <c r="O101" s="272">
        <v>0.25</v>
      </c>
      <c r="P101" s="272">
        <v>0</v>
      </c>
      <c r="Q101" s="275">
        <v>0</v>
      </c>
    </row>
    <row r="102" spans="2:17" x14ac:dyDescent="0.3">
      <c r="B102" s="205" t="s">
        <v>388</v>
      </c>
      <c r="C102" s="96">
        <v>920026</v>
      </c>
      <c r="D102" s="96">
        <v>920027</v>
      </c>
      <c r="E102" s="96">
        <v>920028</v>
      </c>
      <c r="F102" s="96">
        <v>0</v>
      </c>
      <c r="G102" s="96">
        <v>0</v>
      </c>
      <c r="H102" s="96" t="s">
        <v>357</v>
      </c>
      <c r="I102" s="96" t="s">
        <v>358</v>
      </c>
      <c r="J102" s="96" t="s">
        <v>359</v>
      </c>
      <c r="K102" s="96">
        <v>0</v>
      </c>
      <c r="L102" s="96">
        <v>0</v>
      </c>
      <c r="M102" s="272">
        <v>0.25</v>
      </c>
      <c r="N102" s="272">
        <v>0.25</v>
      </c>
      <c r="O102" s="272">
        <v>0.5</v>
      </c>
      <c r="P102" s="272">
        <v>0</v>
      </c>
      <c r="Q102" s="275">
        <v>0</v>
      </c>
    </row>
    <row r="103" spans="2:17" x14ac:dyDescent="0.3">
      <c r="B103" s="205" t="s">
        <v>389</v>
      </c>
      <c r="C103" s="96">
        <v>920026</v>
      </c>
      <c r="D103" s="96">
        <v>920027</v>
      </c>
      <c r="E103" s="96">
        <v>920028</v>
      </c>
      <c r="F103" s="96">
        <v>920029</v>
      </c>
      <c r="G103" s="96">
        <v>0</v>
      </c>
      <c r="H103" s="96" t="s">
        <v>357</v>
      </c>
      <c r="I103" s="96" t="s">
        <v>358</v>
      </c>
      <c r="J103" s="96" t="s">
        <v>359</v>
      </c>
      <c r="K103" s="96" t="s">
        <v>289</v>
      </c>
      <c r="L103" s="96">
        <v>0</v>
      </c>
      <c r="M103" s="272">
        <v>0.1</v>
      </c>
      <c r="N103" s="272">
        <v>0.1</v>
      </c>
      <c r="O103" s="272">
        <v>0.1</v>
      </c>
      <c r="P103" s="272">
        <v>0.7</v>
      </c>
      <c r="Q103" s="275">
        <v>0</v>
      </c>
    </row>
    <row r="104" spans="2:17" ht="12.75" thickBot="1" x14ac:dyDescent="0.35">
      <c r="B104" s="207" t="s">
        <v>209</v>
      </c>
      <c r="C104" s="208">
        <v>920026</v>
      </c>
      <c r="D104" s="208">
        <v>920027</v>
      </c>
      <c r="E104" s="208">
        <v>920028</v>
      </c>
      <c r="F104" s="208">
        <v>920029</v>
      </c>
      <c r="G104" s="208">
        <v>920030</v>
      </c>
      <c r="H104" s="208" t="s">
        <v>357</v>
      </c>
      <c r="I104" s="208" t="s">
        <v>358</v>
      </c>
      <c r="J104" s="208" t="s">
        <v>359</v>
      </c>
      <c r="K104" s="208" t="s">
        <v>289</v>
      </c>
      <c r="L104" s="208" t="s">
        <v>197</v>
      </c>
      <c r="M104" s="276">
        <v>0</v>
      </c>
      <c r="N104" s="276">
        <v>0</v>
      </c>
      <c r="O104" s="276">
        <v>0</v>
      </c>
      <c r="P104" s="276">
        <v>0.5</v>
      </c>
      <c r="Q104" s="277">
        <v>0.5</v>
      </c>
    </row>
    <row r="105" spans="2:17" x14ac:dyDescent="0.3">
      <c r="B105" s="188" t="s">
        <v>390</v>
      </c>
      <c r="C105" s="189">
        <v>920031</v>
      </c>
      <c r="D105" s="189">
        <v>920032</v>
      </c>
      <c r="E105" s="189">
        <v>920033</v>
      </c>
      <c r="F105" s="189">
        <v>0</v>
      </c>
      <c r="G105" s="189">
        <v>0</v>
      </c>
      <c r="H105" s="189" t="s">
        <v>360</v>
      </c>
      <c r="I105" s="189" t="s">
        <v>361</v>
      </c>
      <c r="J105" s="189" t="s">
        <v>362</v>
      </c>
      <c r="K105" s="189">
        <v>0</v>
      </c>
      <c r="L105" s="189">
        <v>0</v>
      </c>
      <c r="M105" s="273">
        <v>0.5</v>
      </c>
      <c r="N105" s="273">
        <v>0.25</v>
      </c>
      <c r="O105" s="273">
        <v>0.25</v>
      </c>
      <c r="P105" s="273">
        <v>0</v>
      </c>
      <c r="Q105" s="274">
        <v>0</v>
      </c>
    </row>
    <row r="106" spans="2:17" x14ac:dyDescent="0.3">
      <c r="B106" s="205" t="s">
        <v>391</v>
      </c>
      <c r="C106" s="96">
        <v>920031</v>
      </c>
      <c r="D106" s="96">
        <v>920032</v>
      </c>
      <c r="E106" s="96">
        <v>920033</v>
      </c>
      <c r="F106" s="96">
        <v>0</v>
      </c>
      <c r="G106" s="96">
        <v>0</v>
      </c>
      <c r="H106" s="96" t="s">
        <v>360</v>
      </c>
      <c r="I106" s="96" t="s">
        <v>361</v>
      </c>
      <c r="J106" s="96" t="s">
        <v>362</v>
      </c>
      <c r="K106" s="96">
        <v>0</v>
      </c>
      <c r="L106" s="96">
        <v>0</v>
      </c>
      <c r="M106" s="272">
        <v>0.25</v>
      </c>
      <c r="N106" s="272">
        <v>0.5</v>
      </c>
      <c r="O106" s="272">
        <v>0.25</v>
      </c>
      <c r="P106" s="272">
        <v>0</v>
      </c>
      <c r="Q106" s="275">
        <v>0</v>
      </c>
    </row>
    <row r="107" spans="2:17" x14ac:dyDescent="0.3">
      <c r="B107" s="205" t="s">
        <v>392</v>
      </c>
      <c r="C107" s="96">
        <v>920031</v>
      </c>
      <c r="D107" s="96">
        <v>920032</v>
      </c>
      <c r="E107" s="96">
        <v>920033</v>
      </c>
      <c r="F107" s="96">
        <v>0</v>
      </c>
      <c r="G107" s="96">
        <v>0</v>
      </c>
      <c r="H107" s="96" t="s">
        <v>360</v>
      </c>
      <c r="I107" s="96" t="s">
        <v>361</v>
      </c>
      <c r="J107" s="96" t="s">
        <v>362</v>
      </c>
      <c r="K107" s="96">
        <v>0</v>
      </c>
      <c r="L107" s="96">
        <v>0</v>
      </c>
      <c r="M107" s="272">
        <v>0.25</v>
      </c>
      <c r="N107" s="272">
        <v>0.25</v>
      </c>
      <c r="O107" s="272">
        <v>0.5</v>
      </c>
      <c r="P107" s="272">
        <v>0</v>
      </c>
      <c r="Q107" s="275">
        <v>0</v>
      </c>
    </row>
    <row r="108" spans="2:17" x14ac:dyDescent="0.3">
      <c r="B108" s="205" t="s">
        <v>302</v>
      </c>
      <c r="C108" s="96">
        <v>920031</v>
      </c>
      <c r="D108" s="96">
        <v>920032</v>
      </c>
      <c r="E108" s="96">
        <v>920033</v>
      </c>
      <c r="F108" s="96">
        <v>920034</v>
      </c>
      <c r="G108" s="96">
        <v>0</v>
      </c>
      <c r="H108" s="96" t="s">
        <v>360</v>
      </c>
      <c r="I108" s="96" t="s">
        <v>361</v>
      </c>
      <c r="J108" s="96" t="s">
        <v>362</v>
      </c>
      <c r="K108" s="96" t="s">
        <v>290</v>
      </c>
      <c r="L108" s="96">
        <v>0</v>
      </c>
      <c r="M108" s="272">
        <v>0.1</v>
      </c>
      <c r="N108" s="272">
        <v>0.1</v>
      </c>
      <c r="O108" s="272">
        <v>0.1</v>
      </c>
      <c r="P108" s="272">
        <v>0.7</v>
      </c>
      <c r="Q108" s="275">
        <v>0</v>
      </c>
    </row>
    <row r="109" spans="2:17" ht="12.75" thickBot="1" x14ac:dyDescent="0.35">
      <c r="B109" s="207" t="s">
        <v>210</v>
      </c>
      <c r="C109" s="208">
        <v>920031</v>
      </c>
      <c r="D109" s="208">
        <v>920032</v>
      </c>
      <c r="E109" s="208">
        <v>920033</v>
      </c>
      <c r="F109" s="208">
        <v>920034</v>
      </c>
      <c r="G109" s="208">
        <v>920035</v>
      </c>
      <c r="H109" s="208" t="s">
        <v>360</v>
      </c>
      <c r="I109" s="208" t="s">
        <v>361</v>
      </c>
      <c r="J109" s="208" t="s">
        <v>362</v>
      </c>
      <c r="K109" s="208" t="s">
        <v>290</v>
      </c>
      <c r="L109" s="208" t="s">
        <v>198</v>
      </c>
      <c r="M109" s="276">
        <v>0</v>
      </c>
      <c r="N109" s="276">
        <v>0</v>
      </c>
      <c r="O109" s="276">
        <v>0</v>
      </c>
      <c r="P109" s="276">
        <v>0.5</v>
      </c>
      <c r="Q109" s="277">
        <v>0.5</v>
      </c>
    </row>
    <row r="110" spans="2:17" x14ac:dyDescent="0.3">
      <c r="B110" s="188" t="s">
        <v>404</v>
      </c>
      <c r="C110" s="189">
        <v>920036</v>
      </c>
      <c r="D110" s="189">
        <v>920037</v>
      </c>
      <c r="E110" s="189">
        <v>920038</v>
      </c>
      <c r="F110" s="189">
        <v>0</v>
      </c>
      <c r="G110" s="189">
        <v>0</v>
      </c>
      <c r="H110" s="189" t="s">
        <v>363</v>
      </c>
      <c r="I110" s="189" t="s">
        <v>364</v>
      </c>
      <c r="J110" s="189" t="s">
        <v>365</v>
      </c>
      <c r="K110" s="189">
        <v>0</v>
      </c>
      <c r="L110" s="189">
        <v>0</v>
      </c>
      <c r="M110" s="273">
        <v>0.5</v>
      </c>
      <c r="N110" s="273">
        <v>0.25</v>
      </c>
      <c r="O110" s="273">
        <v>0.25</v>
      </c>
      <c r="P110" s="273">
        <v>0</v>
      </c>
      <c r="Q110" s="274">
        <v>0</v>
      </c>
    </row>
    <row r="111" spans="2:17" x14ac:dyDescent="0.3">
      <c r="B111" s="205" t="s">
        <v>405</v>
      </c>
      <c r="C111" s="96">
        <v>920036</v>
      </c>
      <c r="D111" s="96">
        <v>920037</v>
      </c>
      <c r="E111" s="96">
        <v>920038</v>
      </c>
      <c r="F111" s="96">
        <v>0</v>
      </c>
      <c r="G111" s="96">
        <v>0</v>
      </c>
      <c r="H111" s="96" t="s">
        <v>363</v>
      </c>
      <c r="I111" s="96" t="s">
        <v>364</v>
      </c>
      <c r="J111" s="96" t="s">
        <v>365</v>
      </c>
      <c r="K111" s="96">
        <v>0</v>
      </c>
      <c r="L111" s="96">
        <v>0</v>
      </c>
      <c r="M111" s="272">
        <v>0.25</v>
      </c>
      <c r="N111" s="272">
        <v>0.5</v>
      </c>
      <c r="O111" s="272">
        <v>0.25</v>
      </c>
      <c r="P111" s="272">
        <v>0</v>
      </c>
      <c r="Q111" s="275">
        <v>0</v>
      </c>
    </row>
    <row r="112" spans="2:17" x14ac:dyDescent="0.3">
      <c r="B112" s="205" t="s">
        <v>406</v>
      </c>
      <c r="C112" s="96">
        <v>920036</v>
      </c>
      <c r="D112" s="96">
        <v>920037</v>
      </c>
      <c r="E112" s="96">
        <v>920038</v>
      </c>
      <c r="F112" s="96">
        <v>0</v>
      </c>
      <c r="G112" s="96">
        <v>0</v>
      </c>
      <c r="H112" s="96" t="s">
        <v>363</v>
      </c>
      <c r="I112" s="96" t="s">
        <v>364</v>
      </c>
      <c r="J112" s="96" t="s">
        <v>365</v>
      </c>
      <c r="K112" s="96">
        <v>0</v>
      </c>
      <c r="L112" s="96">
        <v>0</v>
      </c>
      <c r="M112" s="272">
        <v>0.25</v>
      </c>
      <c r="N112" s="272">
        <v>0.25</v>
      </c>
      <c r="O112" s="272">
        <v>0.5</v>
      </c>
      <c r="P112" s="272">
        <v>0</v>
      </c>
      <c r="Q112" s="275">
        <v>0</v>
      </c>
    </row>
    <row r="113" spans="2:17" x14ac:dyDescent="0.3">
      <c r="B113" s="205" t="s">
        <v>407</v>
      </c>
      <c r="C113" s="96">
        <v>920036</v>
      </c>
      <c r="D113" s="96">
        <v>920037</v>
      </c>
      <c r="E113" s="96">
        <v>920038</v>
      </c>
      <c r="F113" s="96">
        <v>920039</v>
      </c>
      <c r="G113" s="96">
        <v>0</v>
      </c>
      <c r="H113" s="96" t="s">
        <v>363</v>
      </c>
      <c r="I113" s="96" t="s">
        <v>364</v>
      </c>
      <c r="J113" s="96" t="s">
        <v>365</v>
      </c>
      <c r="K113" s="96" t="s">
        <v>291</v>
      </c>
      <c r="L113" s="96">
        <v>0</v>
      </c>
      <c r="M113" s="272">
        <v>0.1</v>
      </c>
      <c r="N113" s="272">
        <v>0.1</v>
      </c>
      <c r="O113" s="272">
        <v>0.1</v>
      </c>
      <c r="P113" s="272">
        <v>0.7</v>
      </c>
      <c r="Q113" s="275">
        <v>0</v>
      </c>
    </row>
    <row r="114" spans="2:17" ht="12.75" thickBot="1" x14ac:dyDescent="0.35">
      <c r="B114" s="207" t="s">
        <v>211</v>
      </c>
      <c r="C114" s="208">
        <v>920036</v>
      </c>
      <c r="D114" s="208">
        <v>920037</v>
      </c>
      <c r="E114" s="208">
        <v>920038</v>
      </c>
      <c r="F114" s="208">
        <v>920039</v>
      </c>
      <c r="G114" s="208">
        <v>920040</v>
      </c>
      <c r="H114" s="208" t="s">
        <v>363</v>
      </c>
      <c r="I114" s="208" t="s">
        <v>364</v>
      </c>
      <c r="J114" s="208" t="s">
        <v>365</v>
      </c>
      <c r="K114" s="208" t="s">
        <v>291</v>
      </c>
      <c r="L114" s="208" t="s">
        <v>199</v>
      </c>
      <c r="M114" s="276">
        <v>0</v>
      </c>
      <c r="N114" s="276">
        <v>0</v>
      </c>
      <c r="O114" s="276">
        <v>0</v>
      </c>
      <c r="P114" s="276">
        <v>0.5</v>
      </c>
      <c r="Q114" s="277">
        <v>0.5</v>
      </c>
    </row>
    <row r="115" spans="2:17" x14ac:dyDescent="0.3">
      <c r="B115" s="188" t="s">
        <v>408</v>
      </c>
      <c r="C115" s="189">
        <v>920041</v>
      </c>
      <c r="D115" s="189">
        <v>920042</v>
      </c>
      <c r="E115" s="189">
        <v>920043</v>
      </c>
      <c r="F115" s="189">
        <v>0</v>
      </c>
      <c r="G115" s="189">
        <v>0</v>
      </c>
      <c r="H115" s="189" t="s">
        <v>366</v>
      </c>
      <c r="I115" s="189" t="s">
        <v>367</v>
      </c>
      <c r="J115" s="189" t="s">
        <v>368</v>
      </c>
      <c r="K115" s="189">
        <v>0</v>
      </c>
      <c r="L115" s="189">
        <v>0</v>
      </c>
      <c r="M115" s="273">
        <v>0.5</v>
      </c>
      <c r="N115" s="273">
        <v>0.25</v>
      </c>
      <c r="O115" s="273">
        <v>0.25</v>
      </c>
      <c r="P115" s="273">
        <v>0</v>
      </c>
      <c r="Q115" s="274">
        <v>0</v>
      </c>
    </row>
    <row r="116" spans="2:17" x14ac:dyDescent="0.3">
      <c r="B116" s="205" t="s">
        <v>409</v>
      </c>
      <c r="C116" s="96">
        <v>920041</v>
      </c>
      <c r="D116" s="96">
        <v>920042</v>
      </c>
      <c r="E116" s="96">
        <v>920043</v>
      </c>
      <c r="F116" s="96">
        <v>0</v>
      </c>
      <c r="G116" s="96">
        <v>0</v>
      </c>
      <c r="H116" s="96" t="s">
        <v>366</v>
      </c>
      <c r="I116" s="96" t="s">
        <v>367</v>
      </c>
      <c r="J116" s="96" t="s">
        <v>368</v>
      </c>
      <c r="K116" s="96">
        <v>0</v>
      </c>
      <c r="L116" s="96">
        <v>0</v>
      </c>
      <c r="M116" s="272">
        <v>0.25</v>
      </c>
      <c r="N116" s="272">
        <v>0.5</v>
      </c>
      <c r="O116" s="272">
        <v>0.25</v>
      </c>
      <c r="P116" s="272">
        <v>0</v>
      </c>
      <c r="Q116" s="275">
        <v>0</v>
      </c>
    </row>
    <row r="117" spans="2:17" x14ac:dyDescent="0.3">
      <c r="B117" s="205" t="s">
        <v>410</v>
      </c>
      <c r="C117" s="96">
        <v>920041</v>
      </c>
      <c r="D117" s="96">
        <v>920042</v>
      </c>
      <c r="E117" s="96">
        <v>920043</v>
      </c>
      <c r="F117" s="96">
        <v>0</v>
      </c>
      <c r="G117" s="96">
        <v>0</v>
      </c>
      <c r="H117" s="96" t="s">
        <v>366</v>
      </c>
      <c r="I117" s="96" t="s">
        <v>367</v>
      </c>
      <c r="J117" s="96" t="s">
        <v>368</v>
      </c>
      <c r="K117" s="96">
        <v>0</v>
      </c>
      <c r="L117" s="96">
        <v>0</v>
      </c>
      <c r="M117" s="272">
        <v>0.25</v>
      </c>
      <c r="N117" s="272">
        <v>0.25</v>
      </c>
      <c r="O117" s="272">
        <v>0.5</v>
      </c>
      <c r="P117" s="272">
        <v>0</v>
      </c>
      <c r="Q117" s="275">
        <v>0</v>
      </c>
    </row>
    <row r="118" spans="2:17" x14ac:dyDescent="0.3">
      <c r="B118" s="205" t="s">
        <v>304</v>
      </c>
      <c r="C118" s="96">
        <v>920041</v>
      </c>
      <c r="D118" s="96">
        <v>920042</v>
      </c>
      <c r="E118" s="96">
        <v>920043</v>
      </c>
      <c r="F118" s="96">
        <v>920044</v>
      </c>
      <c r="G118" s="96">
        <v>0</v>
      </c>
      <c r="H118" s="96" t="s">
        <v>366</v>
      </c>
      <c r="I118" s="96" t="s">
        <v>367</v>
      </c>
      <c r="J118" s="96" t="s">
        <v>368</v>
      </c>
      <c r="K118" s="96" t="s">
        <v>292</v>
      </c>
      <c r="L118" s="96">
        <v>0</v>
      </c>
      <c r="M118" s="272">
        <v>0.1</v>
      </c>
      <c r="N118" s="272">
        <v>0.1</v>
      </c>
      <c r="O118" s="272">
        <v>0.1</v>
      </c>
      <c r="P118" s="272">
        <v>0.7</v>
      </c>
      <c r="Q118" s="275">
        <v>0</v>
      </c>
    </row>
    <row r="119" spans="2:17" ht="12.75" thickBot="1" x14ac:dyDescent="0.35">
      <c r="B119" s="207" t="s">
        <v>212</v>
      </c>
      <c r="C119" s="208">
        <v>920041</v>
      </c>
      <c r="D119" s="208">
        <v>920042</v>
      </c>
      <c r="E119" s="208">
        <v>920043</v>
      </c>
      <c r="F119" s="208">
        <v>920044</v>
      </c>
      <c r="G119" s="208">
        <v>920045</v>
      </c>
      <c r="H119" s="208" t="s">
        <v>366</v>
      </c>
      <c r="I119" s="208" t="s">
        <v>367</v>
      </c>
      <c r="J119" s="208" t="s">
        <v>368</v>
      </c>
      <c r="K119" s="208" t="s">
        <v>292</v>
      </c>
      <c r="L119" s="208" t="s">
        <v>200</v>
      </c>
      <c r="M119" s="276">
        <v>0</v>
      </c>
      <c r="N119" s="276">
        <v>0</v>
      </c>
      <c r="O119" s="276">
        <v>0</v>
      </c>
      <c r="P119" s="276">
        <v>0.5</v>
      </c>
      <c r="Q119" s="277">
        <v>0.5</v>
      </c>
    </row>
    <row r="120" spans="2:17" x14ac:dyDescent="0.3">
      <c r="B120" s="188" t="s">
        <v>411</v>
      </c>
      <c r="C120" s="189">
        <v>920046</v>
      </c>
      <c r="D120" s="189">
        <v>920047</v>
      </c>
      <c r="E120" s="189">
        <v>920048</v>
      </c>
      <c r="F120" s="189">
        <v>0</v>
      </c>
      <c r="G120" s="189">
        <v>0</v>
      </c>
      <c r="H120" s="189" t="s">
        <v>369</v>
      </c>
      <c r="I120" s="189" t="s">
        <v>370</v>
      </c>
      <c r="J120" s="189" t="s">
        <v>371</v>
      </c>
      <c r="K120" s="189">
        <v>0</v>
      </c>
      <c r="L120" s="189">
        <v>0</v>
      </c>
      <c r="M120" s="273">
        <v>0.5</v>
      </c>
      <c r="N120" s="273">
        <v>0.25</v>
      </c>
      <c r="O120" s="273">
        <v>0.25</v>
      </c>
      <c r="P120" s="273">
        <v>0</v>
      </c>
      <c r="Q120" s="274">
        <v>0</v>
      </c>
    </row>
    <row r="121" spans="2:17" x14ac:dyDescent="0.3">
      <c r="B121" s="205" t="s">
        <v>412</v>
      </c>
      <c r="C121" s="96">
        <v>920046</v>
      </c>
      <c r="D121" s="96">
        <v>920047</v>
      </c>
      <c r="E121" s="96">
        <v>920048</v>
      </c>
      <c r="F121" s="96">
        <v>0</v>
      </c>
      <c r="G121" s="96">
        <v>0</v>
      </c>
      <c r="H121" s="96" t="s">
        <v>369</v>
      </c>
      <c r="I121" s="96" t="s">
        <v>370</v>
      </c>
      <c r="J121" s="96" t="s">
        <v>371</v>
      </c>
      <c r="K121" s="96">
        <v>0</v>
      </c>
      <c r="L121" s="96">
        <v>0</v>
      </c>
      <c r="M121" s="272">
        <v>0.25</v>
      </c>
      <c r="N121" s="272">
        <v>0.5</v>
      </c>
      <c r="O121" s="272">
        <v>0.25</v>
      </c>
      <c r="P121" s="272">
        <v>0</v>
      </c>
      <c r="Q121" s="275">
        <v>0</v>
      </c>
    </row>
    <row r="122" spans="2:17" x14ac:dyDescent="0.3">
      <c r="B122" s="205" t="s">
        <v>413</v>
      </c>
      <c r="C122" s="96">
        <v>920046</v>
      </c>
      <c r="D122" s="96">
        <v>920047</v>
      </c>
      <c r="E122" s="96">
        <v>920048</v>
      </c>
      <c r="F122" s="96">
        <v>0</v>
      </c>
      <c r="G122" s="96">
        <v>0</v>
      </c>
      <c r="H122" s="96" t="s">
        <v>369</v>
      </c>
      <c r="I122" s="96" t="s">
        <v>370</v>
      </c>
      <c r="J122" s="96" t="s">
        <v>371</v>
      </c>
      <c r="K122" s="96">
        <v>0</v>
      </c>
      <c r="L122" s="96">
        <v>0</v>
      </c>
      <c r="M122" s="272">
        <v>0.25</v>
      </c>
      <c r="N122" s="272">
        <v>0.25</v>
      </c>
      <c r="O122" s="272">
        <v>0.5</v>
      </c>
      <c r="P122" s="272">
        <v>0</v>
      </c>
      <c r="Q122" s="275">
        <v>0</v>
      </c>
    </row>
    <row r="123" spans="2:17" x14ac:dyDescent="0.3">
      <c r="B123" s="205" t="s">
        <v>305</v>
      </c>
      <c r="C123" s="96">
        <v>920046</v>
      </c>
      <c r="D123" s="96">
        <v>920047</v>
      </c>
      <c r="E123" s="96">
        <v>920048</v>
      </c>
      <c r="F123" s="96">
        <v>920049</v>
      </c>
      <c r="G123" s="96">
        <v>0</v>
      </c>
      <c r="H123" s="96" t="s">
        <v>369</v>
      </c>
      <c r="I123" s="96" t="s">
        <v>370</v>
      </c>
      <c r="J123" s="96" t="s">
        <v>371</v>
      </c>
      <c r="K123" s="96" t="s">
        <v>293</v>
      </c>
      <c r="L123" s="96">
        <v>0</v>
      </c>
      <c r="M123" s="272">
        <v>0.1</v>
      </c>
      <c r="N123" s="272">
        <v>0.1</v>
      </c>
      <c r="O123" s="272">
        <v>0.1</v>
      </c>
      <c r="P123" s="272">
        <v>0.7</v>
      </c>
      <c r="Q123" s="275">
        <v>0</v>
      </c>
    </row>
    <row r="124" spans="2:17" ht="12.75" thickBot="1" x14ac:dyDescent="0.35">
      <c r="B124" s="207" t="s">
        <v>213</v>
      </c>
      <c r="C124" s="208">
        <v>920046</v>
      </c>
      <c r="D124" s="208">
        <v>920047</v>
      </c>
      <c r="E124" s="208">
        <v>920048</v>
      </c>
      <c r="F124" s="208">
        <v>920049</v>
      </c>
      <c r="G124" s="208">
        <v>920050</v>
      </c>
      <c r="H124" s="208" t="s">
        <v>369</v>
      </c>
      <c r="I124" s="208" t="s">
        <v>370</v>
      </c>
      <c r="J124" s="208" t="s">
        <v>371</v>
      </c>
      <c r="K124" s="208" t="s">
        <v>293</v>
      </c>
      <c r="L124" s="208" t="s">
        <v>201</v>
      </c>
      <c r="M124" s="276">
        <v>0</v>
      </c>
      <c r="N124" s="276">
        <v>0</v>
      </c>
      <c r="O124" s="276">
        <v>0</v>
      </c>
      <c r="P124" s="276">
        <v>0.5</v>
      </c>
      <c r="Q124" s="277">
        <v>0.5</v>
      </c>
    </row>
    <row r="125" spans="2:17" x14ac:dyDescent="0.3">
      <c r="B125" s="188" t="s">
        <v>414</v>
      </c>
      <c r="C125" s="189">
        <v>920051</v>
      </c>
      <c r="D125" s="189">
        <v>920052</v>
      </c>
      <c r="E125" s="189">
        <v>920053</v>
      </c>
      <c r="F125" s="189">
        <v>0</v>
      </c>
      <c r="G125" s="189">
        <v>0</v>
      </c>
      <c r="H125" s="189" t="s">
        <v>372</v>
      </c>
      <c r="I125" s="189" t="s">
        <v>373</v>
      </c>
      <c r="J125" s="189" t="s">
        <v>374</v>
      </c>
      <c r="K125" s="189">
        <v>0</v>
      </c>
      <c r="L125" s="189">
        <v>0</v>
      </c>
      <c r="M125" s="273">
        <v>0.5</v>
      </c>
      <c r="N125" s="273">
        <v>0.25</v>
      </c>
      <c r="O125" s="273">
        <v>0.25</v>
      </c>
      <c r="P125" s="273">
        <v>0</v>
      </c>
      <c r="Q125" s="274">
        <v>0</v>
      </c>
    </row>
    <row r="126" spans="2:17" x14ac:dyDescent="0.3">
      <c r="B126" s="205" t="s">
        <v>415</v>
      </c>
      <c r="C126" s="96">
        <v>920051</v>
      </c>
      <c r="D126" s="96">
        <v>920052</v>
      </c>
      <c r="E126" s="96">
        <v>920053</v>
      </c>
      <c r="F126" s="96">
        <v>0</v>
      </c>
      <c r="G126" s="96">
        <v>0</v>
      </c>
      <c r="H126" s="96" t="s">
        <v>372</v>
      </c>
      <c r="I126" s="96" t="s">
        <v>373</v>
      </c>
      <c r="J126" s="96" t="s">
        <v>374</v>
      </c>
      <c r="K126" s="96">
        <v>0</v>
      </c>
      <c r="L126" s="96">
        <v>0</v>
      </c>
      <c r="M126" s="272">
        <v>0.25</v>
      </c>
      <c r="N126" s="272">
        <v>0.5</v>
      </c>
      <c r="O126" s="272">
        <v>0.25</v>
      </c>
      <c r="P126" s="272">
        <v>0</v>
      </c>
      <c r="Q126" s="275">
        <v>0</v>
      </c>
    </row>
    <row r="127" spans="2:17" x14ac:dyDescent="0.3">
      <c r="B127" s="205" t="s">
        <v>416</v>
      </c>
      <c r="C127" s="96">
        <v>920051</v>
      </c>
      <c r="D127" s="96">
        <v>920052</v>
      </c>
      <c r="E127" s="96">
        <v>920053</v>
      </c>
      <c r="F127" s="96">
        <v>0</v>
      </c>
      <c r="G127" s="96">
        <v>0</v>
      </c>
      <c r="H127" s="96" t="s">
        <v>372</v>
      </c>
      <c r="I127" s="96" t="s">
        <v>373</v>
      </c>
      <c r="J127" s="96" t="s">
        <v>374</v>
      </c>
      <c r="K127" s="96">
        <v>0</v>
      </c>
      <c r="L127" s="96">
        <v>0</v>
      </c>
      <c r="M127" s="272">
        <v>0.25</v>
      </c>
      <c r="N127" s="272">
        <v>0.25</v>
      </c>
      <c r="O127" s="272">
        <v>0.5</v>
      </c>
      <c r="P127" s="272">
        <v>0</v>
      </c>
      <c r="Q127" s="275">
        <v>0</v>
      </c>
    </row>
    <row r="128" spans="2:17" x14ac:dyDescent="0.3">
      <c r="B128" s="205" t="s">
        <v>306</v>
      </c>
      <c r="C128" s="96">
        <v>920051</v>
      </c>
      <c r="D128" s="96">
        <v>920052</v>
      </c>
      <c r="E128" s="96">
        <v>920053</v>
      </c>
      <c r="F128" s="96">
        <v>920054</v>
      </c>
      <c r="G128" s="96">
        <v>0</v>
      </c>
      <c r="H128" s="96" t="s">
        <v>372</v>
      </c>
      <c r="I128" s="96" t="s">
        <v>373</v>
      </c>
      <c r="J128" s="96" t="s">
        <v>374</v>
      </c>
      <c r="K128" s="96" t="s">
        <v>294</v>
      </c>
      <c r="L128" s="96">
        <v>0</v>
      </c>
      <c r="M128" s="272">
        <v>0.1</v>
      </c>
      <c r="N128" s="272">
        <v>0.1</v>
      </c>
      <c r="O128" s="272">
        <v>0.1</v>
      </c>
      <c r="P128" s="272">
        <v>0.7</v>
      </c>
      <c r="Q128" s="275">
        <v>0</v>
      </c>
    </row>
    <row r="129" spans="2:17" ht="12.75" thickBot="1" x14ac:dyDescent="0.35">
      <c r="B129" s="207" t="s">
        <v>214</v>
      </c>
      <c r="C129" s="208">
        <v>920051</v>
      </c>
      <c r="D129" s="208">
        <v>920052</v>
      </c>
      <c r="E129" s="208">
        <v>920053</v>
      </c>
      <c r="F129" s="208">
        <v>920054</v>
      </c>
      <c r="G129" s="208">
        <v>920055</v>
      </c>
      <c r="H129" s="208" t="s">
        <v>372</v>
      </c>
      <c r="I129" s="208" t="s">
        <v>373</v>
      </c>
      <c r="J129" s="208" t="s">
        <v>374</v>
      </c>
      <c r="K129" s="208" t="s">
        <v>294</v>
      </c>
      <c r="L129" s="208" t="s">
        <v>202</v>
      </c>
      <c r="M129" s="276">
        <v>0</v>
      </c>
      <c r="N129" s="276">
        <v>0</v>
      </c>
      <c r="O129" s="276">
        <v>0</v>
      </c>
      <c r="P129" s="276">
        <v>0.5</v>
      </c>
      <c r="Q129" s="277">
        <v>0.5</v>
      </c>
    </row>
    <row r="130" spans="2:17" x14ac:dyDescent="0.3">
      <c r="B130" s="188" t="s">
        <v>393</v>
      </c>
      <c r="C130" s="189">
        <v>920056</v>
      </c>
      <c r="D130" s="189">
        <v>920057</v>
      </c>
      <c r="E130" s="189">
        <v>920058</v>
      </c>
      <c r="F130" s="189">
        <v>0</v>
      </c>
      <c r="G130" s="189">
        <v>0</v>
      </c>
      <c r="H130" s="189" t="s">
        <v>375</v>
      </c>
      <c r="I130" s="189" t="s">
        <v>376</v>
      </c>
      <c r="J130" s="189" t="s">
        <v>377</v>
      </c>
      <c r="K130" s="189">
        <v>0</v>
      </c>
      <c r="L130" s="189">
        <v>0</v>
      </c>
      <c r="M130" s="273">
        <v>0.5</v>
      </c>
      <c r="N130" s="273">
        <v>0.25</v>
      </c>
      <c r="O130" s="273">
        <v>0.25</v>
      </c>
      <c r="P130" s="273">
        <v>0</v>
      </c>
      <c r="Q130" s="274">
        <v>0</v>
      </c>
    </row>
    <row r="131" spans="2:17" x14ac:dyDescent="0.3">
      <c r="B131" s="205" t="s">
        <v>394</v>
      </c>
      <c r="C131" s="96">
        <v>920056</v>
      </c>
      <c r="D131" s="96">
        <v>920057</v>
      </c>
      <c r="E131" s="96">
        <v>920058</v>
      </c>
      <c r="F131" s="96">
        <v>0</v>
      </c>
      <c r="G131" s="96">
        <v>0</v>
      </c>
      <c r="H131" s="96" t="s">
        <v>375</v>
      </c>
      <c r="I131" s="96" t="s">
        <v>376</v>
      </c>
      <c r="J131" s="96" t="s">
        <v>377</v>
      </c>
      <c r="K131" s="96">
        <v>0</v>
      </c>
      <c r="L131" s="96">
        <v>0</v>
      </c>
      <c r="M131" s="272">
        <v>0.25</v>
      </c>
      <c r="N131" s="272">
        <v>0.5</v>
      </c>
      <c r="O131" s="272">
        <v>0.25</v>
      </c>
      <c r="P131" s="272">
        <v>0</v>
      </c>
      <c r="Q131" s="275">
        <v>0</v>
      </c>
    </row>
    <row r="132" spans="2:17" x14ac:dyDescent="0.3">
      <c r="B132" s="205" t="s">
        <v>395</v>
      </c>
      <c r="C132" s="96">
        <v>920056</v>
      </c>
      <c r="D132" s="96">
        <v>920057</v>
      </c>
      <c r="E132" s="96">
        <v>920058</v>
      </c>
      <c r="F132" s="96">
        <v>0</v>
      </c>
      <c r="G132" s="96">
        <v>0</v>
      </c>
      <c r="H132" s="96" t="s">
        <v>375</v>
      </c>
      <c r="I132" s="96" t="s">
        <v>376</v>
      </c>
      <c r="J132" s="96" t="s">
        <v>377</v>
      </c>
      <c r="K132" s="96">
        <v>0</v>
      </c>
      <c r="L132" s="96">
        <v>0</v>
      </c>
      <c r="M132" s="272">
        <v>0.25</v>
      </c>
      <c r="N132" s="272">
        <v>0.25</v>
      </c>
      <c r="O132" s="272">
        <v>0.5</v>
      </c>
      <c r="P132" s="272">
        <v>0</v>
      </c>
      <c r="Q132" s="275">
        <v>0</v>
      </c>
    </row>
    <row r="133" spans="2:17" x14ac:dyDescent="0.3">
      <c r="B133" s="205" t="s">
        <v>307</v>
      </c>
      <c r="C133" s="96">
        <v>920056</v>
      </c>
      <c r="D133" s="96">
        <v>920057</v>
      </c>
      <c r="E133" s="96">
        <v>920058</v>
      </c>
      <c r="F133" s="96">
        <v>920059</v>
      </c>
      <c r="G133" s="96">
        <v>0</v>
      </c>
      <c r="H133" s="96" t="s">
        <v>375</v>
      </c>
      <c r="I133" s="96" t="s">
        <v>376</v>
      </c>
      <c r="J133" s="96" t="s">
        <v>377</v>
      </c>
      <c r="K133" s="96" t="s">
        <v>295</v>
      </c>
      <c r="L133" s="96">
        <v>0</v>
      </c>
      <c r="M133" s="272">
        <v>0.1</v>
      </c>
      <c r="N133" s="272">
        <v>0.1</v>
      </c>
      <c r="O133" s="272">
        <v>0.1</v>
      </c>
      <c r="P133" s="272">
        <v>0.7</v>
      </c>
      <c r="Q133" s="275">
        <v>0</v>
      </c>
    </row>
    <row r="134" spans="2:17" ht="12.75" thickBot="1" x14ac:dyDescent="0.35">
      <c r="B134" s="214" t="s">
        <v>215</v>
      </c>
      <c r="C134" s="101">
        <v>920056</v>
      </c>
      <c r="D134" s="101">
        <v>920057</v>
      </c>
      <c r="E134" s="101">
        <v>920058</v>
      </c>
      <c r="F134" s="101">
        <v>920059</v>
      </c>
      <c r="G134" s="101">
        <v>920060</v>
      </c>
      <c r="H134" s="101" t="s">
        <v>375</v>
      </c>
      <c r="I134" s="101" t="s">
        <v>376</v>
      </c>
      <c r="J134" s="101" t="s">
        <v>377</v>
      </c>
      <c r="K134" s="101" t="s">
        <v>295</v>
      </c>
      <c r="L134" s="101" t="s">
        <v>203</v>
      </c>
      <c r="M134" s="276">
        <v>0</v>
      </c>
      <c r="N134" s="276">
        <v>0</v>
      </c>
      <c r="O134" s="276">
        <v>0</v>
      </c>
      <c r="P134" s="276">
        <v>0.5</v>
      </c>
      <c r="Q134" s="277">
        <v>0.5</v>
      </c>
    </row>
    <row r="135" spans="2:17" x14ac:dyDescent="0.3">
      <c r="B135" s="188" t="s">
        <v>451</v>
      </c>
      <c r="C135" s="189">
        <v>930001</v>
      </c>
      <c r="D135" s="189">
        <v>0</v>
      </c>
      <c r="E135" s="189">
        <v>0</v>
      </c>
      <c r="F135" s="189">
        <v>0</v>
      </c>
      <c r="G135" s="189">
        <v>0</v>
      </c>
      <c r="H135" s="189" t="s">
        <v>445</v>
      </c>
      <c r="I135" s="189">
        <v>0</v>
      </c>
      <c r="J135" s="189">
        <v>0</v>
      </c>
      <c r="K135" s="189">
        <v>0</v>
      </c>
      <c r="L135" s="189">
        <v>0</v>
      </c>
      <c r="M135" s="273">
        <v>1</v>
      </c>
      <c r="N135" s="273">
        <v>0</v>
      </c>
      <c r="O135" s="273">
        <v>0</v>
      </c>
      <c r="P135" s="273">
        <v>0</v>
      </c>
      <c r="Q135" s="274">
        <v>0</v>
      </c>
    </row>
    <row r="136" spans="2:17" x14ac:dyDescent="0.3">
      <c r="B136" s="205" t="s">
        <v>462</v>
      </c>
      <c r="C136" s="96">
        <v>930002</v>
      </c>
      <c r="D136" s="96">
        <v>0</v>
      </c>
      <c r="E136" s="96">
        <v>0</v>
      </c>
      <c r="F136" s="96">
        <v>0</v>
      </c>
      <c r="G136" s="96">
        <v>0</v>
      </c>
      <c r="H136" s="96" t="s">
        <v>446</v>
      </c>
      <c r="I136" s="96">
        <v>0</v>
      </c>
      <c r="J136" s="96">
        <v>0</v>
      </c>
      <c r="K136" s="96">
        <v>0</v>
      </c>
      <c r="L136" s="96">
        <v>0</v>
      </c>
      <c r="M136" s="272">
        <v>1</v>
      </c>
      <c r="N136" s="272">
        <v>0</v>
      </c>
      <c r="O136" s="272">
        <v>0</v>
      </c>
      <c r="P136" s="272">
        <v>0</v>
      </c>
      <c r="Q136" s="275">
        <v>0</v>
      </c>
    </row>
    <row r="137" spans="2:17" x14ac:dyDescent="0.3">
      <c r="B137" s="205" t="s">
        <v>463</v>
      </c>
      <c r="C137" s="96">
        <v>930003</v>
      </c>
      <c r="D137" s="96">
        <v>0</v>
      </c>
      <c r="E137" s="96">
        <v>0</v>
      </c>
      <c r="F137" s="96">
        <v>0</v>
      </c>
      <c r="G137" s="96">
        <v>0</v>
      </c>
      <c r="H137" s="96" t="s">
        <v>456</v>
      </c>
      <c r="I137" s="96">
        <v>0</v>
      </c>
      <c r="J137" s="96">
        <v>0</v>
      </c>
      <c r="K137" s="96">
        <v>0</v>
      </c>
      <c r="L137" s="96">
        <v>0</v>
      </c>
      <c r="M137" s="272">
        <v>1</v>
      </c>
      <c r="N137" s="272">
        <v>0</v>
      </c>
      <c r="O137" s="272">
        <v>0</v>
      </c>
      <c r="P137" s="272">
        <v>0</v>
      </c>
      <c r="Q137" s="275">
        <v>0</v>
      </c>
    </row>
    <row r="138" spans="2:17" x14ac:dyDescent="0.3">
      <c r="B138" s="205" t="s">
        <v>464</v>
      </c>
      <c r="C138" s="96">
        <v>930004</v>
      </c>
      <c r="D138" s="96">
        <v>0</v>
      </c>
      <c r="E138" s="96">
        <v>0</v>
      </c>
      <c r="F138" s="96">
        <v>0</v>
      </c>
      <c r="G138" s="96">
        <v>0</v>
      </c>
      <c r="H138" s="96" t="s">
        <v>447</v>
      </c>
      <c r="I138" s="96">
        <v>0</v>
      </c>
      <c r="J138" s="96">
        <v>0</v>
      </c>
      <c r="K138" s="96">
        <v>0</v>
      </c>
      <c r="L138" s="96">
        <v>0</v>
      </c>
      <c r="M138" s="272">
        <v>1</v>
      </c>
      <c r="N138" s="272">
        <v>0</v>
      </c>
      <c r="O138" s="272">
        <v>0</v>
      </c>
      <c r="P138" s="272">
        <v>0</v>
      </c>
      <c r="Q138" s="275">
        <v>0</v>
      </c>
    </row>
    <row r="139" spans="2:17" x14ac:dyDescent="0.3">
      <c r="B139" s="205" t="s">
        <v>465</v>
      </c>
      <c r="C139" s="96">
        <v>930005</v>
      </c>
      <c r="D139" s="96">
        <v>0</v>
      </c>
      <c r="E139" s="96">
        <v>0</v>
      </c>
      <c r="F139" s="96">
        <v>0</v>
      </c>
      <c r="G139" s="96">
        <v>0</v>
      </c>
      <c r="H139" s="96" t="s">
        <v>448</v>
      </c>
      <c r="I139" s="96">
        <v>0</v>
      </c>
      <c r="J139" s="96">
        <v>0</v>
      </c>
      <c r="K139" s="96">
        <v>0</v>
      </c>
      <c r="L139" s="96">
        <v>0</v>
      </c>
      <c r="M139" s="272">
        <v>1</v>
      </c>
      <c r="N139" s="272">
        <v>0</v>
      </c>
      <c r="O139" s="272">
        <v>0</v>
      </c>
      <c r="P139" s="272">
        <v>0</v>
      </c>
      <c r="Q139" s="275">
        <v>0</v>
      </c>
    </row>
    <row r="140" spans="2:17" x14ac:dyDescent="0.3">
      <c r="B140" s="205" t="s">
        <v>466</v>
      </c>
      <c r="C140" s="96">
        <v>930006</v>
      </c>
      <c r="D140" s="96">
        <v>0</v>
      </c>
      <c r="E140" s="96">
        <v>0</v>
      </c>
      <c r="F140" s="96">
        <v>0</v>
      </c>
      <c r="G140" s="96">
        <v>0</v>
      </c>
      <c r="H140" s="96" t="s">
        <v>457</v>
      </c>
      <c r="I140" s="96">
        <v>0</v>
      </c>
      <c r="J140" s="96">
        <v>0</v>
      </c>
      <c r="K140" s="96">
        <v>0</v>
      </c>
      <c r="L140" s="96">
        <v>0</v>
      </c>
      <c r="M140" s="272">
        <v>1</v>
      </c>
      <c r="N140" s="272">
        <v>0</v>
      </c>
      <c r="O140" s="272">
        <v>0</v>
      </c>
      <c r="P140" s="272">
        <v>0</v>
      </c>
      <c r="Q140" s="275">
        <v>0</v>
      </c>
    </row>
    <row r="141" spans="2:17" x14ac:dyDescent="0.3">
      <c r="B141" s="205" t="s">
        <v>467</v>
      </c>
      <c r="C141" s="96">
        <v>930007</v>
      </c>
      <c r="D141" s="96">
        <v>0</v>
      </c>
      <c r="E141" s="96">
        <v>0</v>
      </c>
      <c r="F141" s="96">
        <v>0</v>
      </c>
      <c r="G141" s="96">
        <v>0</v>
      </c>
      <c r="H141" s="96" t="s">
        <v>458</v>
      </c>
      <c r="I141" s="96">
        <v>0</v>
      </c>
      <c r="J141" s="96">
        <v>0</v>
      </c>
      <c r="K141" s="96">
        <v>0</v>
      </c>
      <c r="L141" s="96">
        <v>0</v>
      </c>
      <c r="M141" s="272">
        <v>1</v>
      </c>
      <c r="N141" s="272">
        <v>0</v>
      </c>
      <c r="O141" s="272">
        <v>0</v>
      </c>
      <c r="P141" s="272">
        <v>0</v>
      </c>
      <c r="Q141" s="275">
        <v>0</v>
      </c>
    </row>
    <row r="142" spans="2:17" x14ac:dyDescent="0.3">
      <c r="B142" s="205" t="s">
        <v>468</v>
      </c>
      <c r="C142" s="96">
        <v>930008</v>
      </c>
      <c r="D142" s="96">
        <v>0</v>
      </c>
      <c r="E142" s="96">
        <v>0</v>
      </c>
      <c r="F142" s="96">
        <v>0</v>
      </c>
      <c r="G142" s="96">
        <v>0</v>
      </c>
      <c r="H142" s="96" t="s">
        <v>459</v>
      </c>
      <c r="I142" s="96">
        <v>0</v>
      </c>
      <c r="J142" s="96">
        <v>0</v>
      </c>
      <c r="K142" s="96">
        <v>0</v>
      </c>
      <c r="L142" s="96">
        <v>0</v>
      </c>
      <c r="M142" s="272">
        <v>1</v>
      </c>
      <c r="N142" s="272">
        <v>0</v>
      </c>
      <c r="O142" s="272">
        <v>0</v>
      </c>
      <c r="P142" s="272">
        <v>0</v>
      </c>
      <c r="Q142" s="275">
        <v>0</v>
      </c>
    </row>
    <row r="143" spans="2:17" x14ac:dyDescent="0.3">
      <c r="B143" s="205" t="s">
        <v>452</v>
      </c>
      <c r="C143" s="96">
        <v>930009</v>
      </c>
      <c r="D143" s="96">
        <v>0</v>
      </c>
      <c r="E143" s="96">
        <v>0</v>
      </c>
      <c r="F143" s="96">
        <v>0</v>
      </c>
      <c r="G143" s="96">
        <v>0</v>
      </c>
      <c r="H143" s="96" t="s">
        <v>460</v>
      </c>
      <c r="I143" s="96">
        <v>0</v>
      </c>
      <c r="J143" s="96">
        <v>0</v>
      </c>
      <c r="K143" s="96">
        <v>0</v>
      </c>
      <c r="L143" s="96">
        <v>0</v>
      </c>
      <c r="M143" s="272">
        <v>1</v>
      </c>
      <c r="N143" s="272">
        <v>0</v>
      </c>
      <c r="O143" s="272">
        <v>0</v>
      </c>
      <c r="P143" s="272">
        <v>0</v>
      </c>
      <c r="Q143" s="275">
        <v>0</v>
      </c>
    </row>
    <row r="144" spans="2:17" x14ac:dyDescent="0.3">
      <c r="B144" s="205" t="s">
        <v>453</v>
      </c>
      <c r="C144" s="96">
        <v>930010</v>
      </c>
      <c r="D144" s="96">
        <v>0</v>
      </c>
      <c r="E144" s="96">
        <v>0</v>
      </c>
      <c r="F144" s="96">
        <v>0</v>
      </c>
      <c r="G144" s="96">
        <v>0</v>
      </c>
      <c r="H144" s="96" t="s">
        <v>449</v>
      </c>
      <c r="I144" s="96">
        <v>0</v>
      </c>
      <c r="J144" s="96">
        <v>0</v>
      </c>
      <c r="K144" s="96">
        <v>0</v>
      </c>
      <c r="L144" s="96">
        <v>0</v>
      </c>
      <c r="M144" s="272">
        <v>1</v>
      </c>
      <c r="N144" s="272">
        <v>0</v>
      </c>
      <c r="O144" s="272">
        <v>0</v>
      </c>
      <c r="P144" s="272">
        <v>0</v>
      </c>
      <c r="Q144" s="275">
        <v>0</v>
      </c>
    </row>
    <row r="145" spans="2:17" x14ac:dyDescent="0.3">
      <c r="B145" s="205" t="s">
        <v>454</v>
      </c>
      <c r="C145" s="96">
        <v>930011</v>
      </c>
      <c r="D145" s="96">
        <v>0</v>
      </c>
      <c r="E145" s="96">
        <v>0</v>
      </c>
      <c r="F145" s="96">
        <v>0</v>
      </c>
      <c r="G145" s="96">
        <v>0</v>
      </c>
      <c r="H145" s="96" t="s">
        <v>461</v>
      </c>
      <c r="I145" s="96">
        <v>0</v>
      </c>
      <c r="J145" s="96">
        <v>0</v>
      </c>
      <c r="K145" s="96">
        <v>0</v>
      </c>
      <c r="L145" s="96">
        <v>0</v>
      </c>
      <c r="M145" s="272">
        <v>1</v>
      </c>
      <c r="N145" s="272">
        <v>0</v>
      </c>
      <c r="O145" s="272">
        <v>0</v>
      </c>
      <c r="P145" s="272">
        <v>0</v>
      </c>
      <c r="Q145" s="275">
        <v>0</v>
      </c>
    </row>
    <row r="146" spans="2:17" ht="12.75" thickBot="1" x14ac:dyDescent="0.35">
      <c r="B146" s="207" t="s">
        <v>455</v>
      </c>
      <c r="C146" s="208">
        <v>930012</v>
      </c>
      <c r="D146" s="208">
        <v>0</v>
      </c>
      <c r="E146" s="208">
        <v>0</v>
      </c>
      <c r="F146" s="208">
        <v>0</v>
      </c>
      <c r="G146" s="208">
        <v>0</v>
      </c>
      <c r="H146" s="208" t="s">
        <v>450</v>
      </c>
      <c r="I146" s="208">
        <v>0</v>
      </c>
      <c r="J146" s="208">
        <v>0</v>
      </c>
      <c r="K146" s="208">
        <v>0</v>
      </c>
      <c r="L146" s="208">
        <v>0</v>
      </c>
      <c r="M146" s="276">
        <v>1</v>
      </c>
      <c r="N146" s="276">
        <v>0</v>
      </c>
      <c r="O146" s="276">
        <v>0</v>
      </c>
      <c r="P146" s="276">
        <v>0</v>
      </c>
      <c r="Q146" s="27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작물 업그레이드 가데이터 확률</vt:lpstr>
      <vt:lpstr>씨앗 분해 확률_첫달제외</vt:lpstr>
      <vt:lpstr>작물 업그레이드 확률</vt:lpstr>
      <vt:lpstr>Markov's Chain</vt:lpstr>
      <vt:lpstr>씨앗 분해 확률_첫달</vt:lpstr>
      <vt:lpstr>작물 분해 확률</vt:lpstr>
      <vt:lpstr>마법 걸기 씨앗 획득 확률</vt:lpstr>
      <vt:lpstr>작물 변경권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2017-06-08T11:54:01Z</dcterms:modified>
</cp:coreProperties>
</file>