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390" firstSheet="2" activeTab="8"/>
  </bookViews>
  <sheets>
    <sheet name="작물 업그레이드 가데이터 확률" sheetId="12" state="hidden" r:id="rId1"/>
    <sheet name="씨앗 분해 확률_첫달제외" sheetId="11" state="hidden" r:id="rId2"/>
    <sheet name="작물 업그레이드 확률" sheetId="15" r:id="rId3"/>
    <sheet name="Markov's Chain" sheetId="16" r:id="rId4"/>
    <sheet name="씨앗 분해 확률_첫달" sheetId="18" r:id="rId5"/>
    <sheet name="작물 분해 확률" sheetId="23" r:id="rId6"/>
    <sheet name="마법 걸기 씨앗 획득 확률" sheetId="22" r:id="rId7"/>
    <sheet name="작물 변경권 확률" sheetId="24" r:id="rId8"/>
    <sheet name="작물 분해 확률 (2)" sheetId="2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0" i="25" l="1"/>
  <c r="S99" i="25"/>
  <c r="S98" i="25"/>
  <c r="S97" i="25"/>
  <c r="S96" i="25"/>
  <c r="S95" i="25"/>
  <c r="S94" i="25"/>
  <c r="S93" i="25"/>
  <c r="S89" i="25"/>
  <c r="S88" i="25"/>
  <c r="S87" i="25"/>
  <c r="S86" i="25"/>
  <c r="S85" i="25"/>
  <c r="S84" i="25"/>
  <c r="S83" i="25"/>
  <c r="S82" i="25"/>
  <c r="S81" i="25"/>
  <c r="S80" i="25"/>
  <c r="S79" i="25"/>
  <c r="S78" i="25"/>
  <c r="S77" i="25"/>
  <c r="S76" i="25"/>
  <c r="S75" i="25"/>
  <c r="S74" i="25"/>
  <c r="S73" i="25"/>
  <c r="S72" i="25"/>
  <c r="S71" i="25"/>
  <c r="S70" i="25"/>
  <c r="S69" i="25"/>
  <c r="S68" i="25"/>
  <c r="S67" i="25"/>
  <c r="S66" i="25"/>
  <c r="S65" i="25"/>
  <c r="S64" i="25"/>
  <c r="S63" i="25"/>
  <c r="S62" i="25"/>
  <c r="S61" i="25"/>
  <c r="S60" i="25"/>
  <c r="S59" i="25"/>
  <c r="S58" i="25"/>
  <c r="S57" i="25"/>
  <c r="S56" i="25"/>
  <c r="S55" i="25"/>
  <c r="S54" i="25"/>
  <c r="S53" i="25"/>
  <c r="S52" i="25"/>
  <c r="S51" i="25"/>
  <c r="S50" i="25"/>
  <c r="S49" i="25"/>
  <c r="S48" i="25"/>
  <c r="S47" i="25"/>
  <c r="S46" i="25"/>
  <c r="S45" i="25"/>
  <c r="S44" i="25"/>
  <c r="S43" i="25"/>
  <c r="S42" i="25"/>
  <c r="S41" i="25"/>
  <c r="S40" i="25"/>
  <c r="S39" i="25"/>
  <c r="S38" i="25"/>
  <c r="S37" i="25"/>
  <c r="S36" i="25"/>
  <c r="S35" i="25"/>
  <c r="S34" i="25"/>
  <c r="S33" i="25"/>
  <c r="S32" i="25"/>
  <c r="S31" i="25"/>
  <c r="S30" i="25"/>
  <c r="S29" i="25"/>
  <c r="S28" i="25"/>
  <c r="S27" i="25"/>
  <c r="S26" i="25"/>
  <c r="S25" i="25"/>
  <c r="S24" i="25"/>
  <c r="S23" i="25"/>
  <c r="S22" i="25"/>
  <c r="S21" i="25"/>
  <c r="S20" i="25"/>
  <c r="S19" i="25"/>
  <c r="S18" i="25"/>
  <c r="S17" i="25"/>
  <c r="S16" i="25"/>
  <c r="S15" i="25"/>
  <c r="S14" i="25"/>
  <c r="T14" i="25" s="1"/>
  <c r="S13" i="25"/>
  <c r="T13" i="25" s="1"/>
  <c r="S12" i="25"/>
  <c r="T12" i="25" s="1"/>
  <c r="S10" i="25"/>
  <c r="T10" i="25" s="1"/>
  <c r="S9" i="25"/>
  <c r="T9" i="25" s="1"/>
  <c r="S8" i="25"/>
  <c r="T8" i="25" s="1"/>
  <c r="S7" i="25"/>
  <c r="T7" i="25" s="1"/>
  <c r="S5" i="25"/>
  <c r="T5" i="25" s="1"/>
  <c r="S4" i="25"/>
  <c r="T4" i="25" s="1"/>
  <c r="S3" i="25"/>
  <c r="T3" i="25" s="1"/>
  <c r="Q8" i="22" l="1"/>
  <c r="Q7" i="22"/>
  <c r="Q6" i="22"/>
  <c r="Q5" i="22"/>
  <c r="Q4" i="22"/>
  <c r="Q38" i="22"/>
  <c r="Q42" i="22"/>
  <c r="Q40" i="22"/>
  <c r="Q41" i="22"/>
  <c r="Q39" i="22"/>
  <c r="G34" i="22"/>
  <c r="G68" i="22" s="1"/>
  <c r="H46" i="15"/>
  <c r="I46" i="15"/>
  <c r="T46" i="15"/>
  <c r="H37" i="15"/>
  <c r="I37" i="15"/>
  <c r="H28" i="15"/>
  <c r="T28" i="15" s="1"/>
  <c r="I28" i="15"/>
  <c r="H19" i="15"/>
  <c r="I19" i="15"/>
  <c r="H10" i="15"/>
  <c r="I10" i="15"/>
  <c r="T19" i="15" l="1"/>
  <c r="T37" i="15"/>
  <c r="S8" i="22" l="1"/>
  <c r="S7" i="22"/>
  <c r="S6" i="22"/>
  <c r="S5" i="22"/>
  <c r="S4" i="22"/>
  <c r="H68" i="22"/>
  <c r="H67" i="22"/>
  <c r="H66" i="22"/>
  <c r="F66" i="22" s="1"/>
  <c r="H65" i="22"/>
  <c r="H64" i="22"/>
  <c r="H63" i="22"/>
  <c r="H62" i="22"/>
  <c r="F62" i="22" s="1"/>
  <c r="H61" i="22"/>
  <c r="H60" i="22"/>
  <c r="H59" i="22"/>
  <c r="H58" i="22"/>
  <c r="F58" i="22" s="1"/>
  <c r="H57" i="22"/>
  <c r="H56" i="22"/>
  <c r="H55" i="22"/>
  <c r="H54" i="22"/>
  <c r="F54" i="22" s="1"/>
  <c r="H53" i="22"/>
  <c r="H52" i="22"/>
  <c r="H51" i="22"/>
  <c r="H50" i="22"/>
  <c r="F50" i="22" s="1"/>
  <c r="H49" i="22"/>
  <c r="H48" i="22"/>
  <c r="H47" i="22"/>
  <c r="H46" i="22"/>
  <c r="F46" i="22" s="1"/>
  <c r="H45" i="22"/>
  <c r="H44" i="22"/>
  <c r="H43" i="22"/>
  <c r="H42" i="22"/>
  <c r="F42" i="22" s="1"/>
  <c r="H41" i="22"/>
  <c r="H40" i="22"/>
  <c r="H39" i="22"/>
  <c r="H38" i="22"/>
  <c r="F38" i="22" s="1"/>
  <c r="L38" i="22" s="1"/>
  <c r="N38" i="22" s="1"/>
  <c r="H5" i="22"/>
  <c r="H6" i="22"/>
  <c r="H7" i="22"/>
  <c r="H8" i="22"/>
  <c r="F8" i="22" s="1"/>
  <c r="H9" i="22"/>
  <c r="H10" i="22"/>
  <c r="H11" i="22"/>
  <c r="H12" i="22"/>
  <c r="F12" i="22" s="1"/>
  <c r="H13" i="22"/>
  <c r="H14" i="22"/>
  <c r="H15" i="22"/>
  <c r="H16" i="22"/>
  <c r="F16" i="22" s="1"/>
  <c r="H17" i="22"/>
  <c r="H18" i="22"/>
  <c r="H19" i="22"/>
  <c r="H20" i="22"/>
  <c r="F20" i="22" s="1"/>
  <c r="H21" i="22"/>
  <c r="H22" i="22"/>
  <c r="H23" i="22"/>
  <c r="H24" i="22"/>
  <c r="F24" i="22" s="1"/>
  <c r="H25" i="22"/>
  <c r="H26" i="22"/>
  <c r="H27" i="22"/>
  <c r="H28" i="22"/>
  <c r="F28" i="22" s="1"/>
  <c r="H29" i="22"/>
  <c r="H30" i="22"/>
  <c r="H31" i="22"/>
  <c r="H32" i="22"/>
  <c r="F32" i="22" s="1"/>
  <c r="H33" i="22"/>
  <c r="H34" i="22"/>
  <c r="F34" i="22" s="1"/>
  <c r="H4" i="22"/>
  <c r="F4" i="22" s="1"/>
  <c r="L4" i="22" s="1"/>
  <c r="F68" i="22"/>
  <c r="F67" i="22"/>
  <c r="F65" i="22"/>
  <c r="F64" i="22"/>
  <c r="F63" i="22"/>
  <c r="F61" i="22"/>
  <c r="F60" i="22"/>
  <c r="F59" i="22"/>
  <c r="F57" i="22"/>
  <c r="F56" i="22"/>
  <c r="F55" i="22"/>
  <c r="F53" i="22"/>
  <c r="F52" i="22"/>
  <c r="F51" i="22"/>
  <c r="F49" i="22"/>
  <c r="F48" i="22"/>
  <c r="F47" i="22"/>
  <c r="F45" i="22"/>
  <c r="F44" i="22"/>
  <c r="F43" i="22"/>
  <c r="F41" i="22"/>
  <c r="F40" i="22"/>
  <c r="F39" i="22"/>
  <c r="M38" i="22"/>
  <c r="F33" i="22"/>
  <c r="F31" i="22"/>
  <c r="F30" i="22"/>
  <c r="F29" i="22"/>
  <c r="F27" i="22"/>
  <c r="F26" i="22"/>
  <c r="F25" i="22"/>
  <c r="F23" i="22"/>
  <c r="F22" i="22"/>
  <c r="F21" i="22"/>
  <c r="F19" i="22"/>
  <c r="F18" i="22"/>
  <c r="F17" i="22"/>
  <c r="F15" i="22"/>
  <c r="F14" i="22"/>
  <c r="F13" i="22"/>
  <c r="F11" i="22"/>
  <c r="F10" i="22"/>
  <c r="F9" i="22"/>
  <c r="F7" i="22"/>
  <c r="F6" i="22"/>
  <c r="F5" i="22"/>
  <c r="M4" i="22"/>
  <c r="L5" i="22" l="1"/>
  <c r="M6" i="22" s="1"/>
  <c r="M5" i="22"/>
  <c r="N4" i="22"/>
  <c r="L39" i="22"/>
  <c r="M39" i="22"/>
  <c r="S95" i="23"/>
  <c r="S98" i="23"/>
  <c r="S97" i="23"/>
  <c r="S96" i="23"/>
  <c r="S94" i="23"/>
  <c r="S93" i="23"/>
  <c r="S92" i="23"/>
  <c r="S91" i="23"/>
  <c r="L6" i="22" l="1"/>
  <c r="N5" i="22"/>
  <c r="L40" i="22"/>
  <c r="M40" i="22"/>
  <c r="N39" i="22"/>
  <c r="S10" i="23"/>
  <c r="S9" i="23"/>
  <c r="S11" i="23"/>
  <c r="N40" i="22" l="1"/>
  <c r="M7" i="22"/>
  <c r="L7" i="22"/>
  <c r="N6" i="22"/>
  <c r="M41" i="22"/>
  <c r="N41" i="22" s="1"/>
  <c r="L41" i="22"/>
  <c r="S8" i="23"/>
  <c r="N7" i="22" l="1"/>
  <c r="L8" i="22"/>
  <c r="M8" i="22"/>
  <c r="L42" i="22"/>
  <c r="M42" i="22"/>
  <c r="J49" i="18"/>
  <c r="J53" i="18"/>
  <c r="J57" i="18"/>
  <c r="F7" i="18"/>
  <c r="G7" i="18"/>
  <c r="H7" i="18"/>
  <c r="N42" i="22" l="1"/>
  <c r="L9" i="22"/>
  <c r="M9" i="22"/>
  <c r="N8" i="22"/>
  <c r="M43" i="22"/>
  <c r="L43" i="22"/>
  <c r="G31" i="18"/>
  <c r="G27" i="18"/>
  <c r="G23" i="18"/>
  <c r="G19" i="18"/>
  <c r="G15" i="18"/>
  <c r="G11" i="18"/>
  <c r="G3" i="18"/>
  <c r="N19" i="18"/>
  <c r="N23" i="18"/>
  <c r="N43" i="22" l="1"/>
  <c r="M10" i="22"/>
  <c r="L10" i="22"/>
  <c r="N9" i="22"/>
  <c r="M44" i="22"/>
  <c r="L44" i="22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3" i="23"/>
  <c r="S4" i="23"/>
  <c r="S5" i="23"/>
  <c r="S7" i="23"/>
  <c r="S12" i="23"/>
  <c r="S6" i="23"/>
  <c r="N44" i="22" l="1"/>
  <c r="N10" i="22"/>
  <c r="L11" i="22"/>
  <c r="M11" i="22"/>
  <c r="N11" i="22" s="1"/>
  <c r="M45" i="22"/>
  <c r="L45" i="22"/>
  <c r="S81" i="18"/>
  <c r="R81" i="18"/>
  <c r="Q81" i="18"/>
  <c r="P81" i="18"/>
  <c r="O81" i="18"/>
  <c r="N81" i="18"/>
  <c r="M81" i="18"/>
  <c r="L81" i="18"/>
  <c r="K81" i="18"/>
  <c r="J81" i="18"/>
  <c r="I81" i="18"/>
  <c r="H81" i="18"/>
  <c r="F81" i="18"/>
  <c r="E81" i="18"/>
  <c r="D81" i="18"/>
  <c r="C81" i="18"/>
  <c r="B80" i="18"/>
  <c r="M77" i="18"/>
  <c r="L77" i="18"/>
  <c r="K77" i="18"/>
  <c r="J77" i="18"/>
  <c r="I77" i="18"/>
  <c r="H77" i="18"/>
  <c r="F77" i="18"/>
  <c r="E77" i="18"/>
  <c r="D77" i="18"/>
  <c r="C77" i="18"/>
  <c r="R67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F71" i="18"/>
  <c r="E71" i="18"/>
  <c r="D71" i="18"/>
  <c r="C71" i="18"/>
  <c r="B70" i="18"/>
  <c r="S67" i="18"/>
  <c r="Q67" i="18"/>
  <c r="P67" i="18"/>
  <c r="O67" i="18"/>
  <c r="N67" i="18"/>
  <c r="M67" i="18"/>
  <c r="L67" i="18"/>
  <c r="K67" i="18"/>
  <c r="J67" i="18"/>
  <c r="I67" i="18"/>
  <c r="H67" i="18"/>
  <c r="F67" i="18"/>
  <c r="E67" i="18"/>
  <c r="D67" i="18"/>
  <c r="C67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F61" i="18"/>
  <c r="E61" i="18"/>
  <c r="D61" i="18"/>
  <c r="C61" i="18"/>
  <c r="B60" i="18"/>
  <c r="S57" i="18"/>
  <c r="R57" i="18"/>
  <c r="Q57" i="18"/>
  <c r="P57" i="18"/>
  <c r="O57" i="18"/>
  <c r="N57" i="18"/>
  <c r="M57" i="18"/>
  <c r="H57" i="18"/>
  <c r="F57" i="18"/>
  <c r="E57" i="18"/>
  <c r="D57" i="18"/>
  <c r="C57" i="18"/>
  <c r="T53" i="18"/>
  <c r="S53" i="18"/>
  <c r="R53" i="18"/>
  <c r="Q53" i="18"/>
  <c r="P53" i="18"/>
  <c r="O53" i="18"/>
  <c r="N53" i="18"/>
  <c r="M53" i="18"/>
  <c r="L53" i="18"/>
  <c r="K53" i="18"/>
  <c r="I53" i="18"/>
  <c r="H53" i="18"/>
  <c r="F53" i="18"/>
  <c r="E53" i="18"/>
  <c r="D53" i="18"/>
  <c r="C53" i="18"/>
  <c r="B52" i="18"/>
  <c r="T49" i="18"/>
  <c r="S49" i="18"/>
  <c r="R49" i="18"/>
  <c r="Q49" i="18"/>
  <c r="L49" i="18"/>
  <c r="K49" i="18"/>
  <c r="I49" i="18"/>
  <c r="H49" i="18"/>
  <c r="F49" i="18"/>
  <c r="E49" i="18"/>
  <c r="D49" i="18"/>
  <c r="C49" i="18"/>
  <c r="N45" i="22" l="1"/>
  <c r="L12" i="22"/>
  <c r="M12" i="22"/>
  <c r="M46" i="22"/>
  <c r="L46" i="22"/>
  <c r="B53" i="18"/>
  <c r="B61" i="18"/>
  <c r="B81" i="18"/>
  <c r="B71" i="18"/>
  <c r="J38" i="22"/>
  <c r="J4" i="22"/>
  <c r="N46" i="22" l="1"/>
  <c r="N12" i="22"/>
  <c r="L13" i="22"/>
  <c r="M13" i="22"/>
  <c r="M47" i="22"/>
  <c r="N47" i="22" s="1"/>
  <c r="L47" i="22"/>
  <c r="X5" i="22"/>
  <c r="X7" i="22"/>
  <c r="M14" i="22" l="1"/>
  <c r="N14" i="22" s="1"/>
  <c r="L14" i="22"/>
  <c r="N13" i="22"/>
  <c r="L48" i="22"/>
  <c r="M48" i="22"/>
  <c r="D68" i="22"/>
  <c r="C68" i="22" s="1"/>
  <c r="C67" i="22"/>
  <c r="C66" i="22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I38" i="22" s="1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4" i="22"/>
  <c r="N48" i="22" l="1"/>
  <c r="M15" i="22"/>
  <c r="L15" i="22"/>
  <c r="M49" i="22"/>
  <c r="N49" i="22" s="1"/>
  <c r="L49" i="22"/>
  <c r="I39" i="22"/>
  <c r="K38" i="22"/>
  <c r="J39" i="22"/>
  <c r="I4" i="22"/>
  <c r="I5" i="22" s="1"/>
  <c r="N15" i="22" l="1"/>
  <c r="M16" i="22"/>
  <c r="L16" i="22"/>
  <c r="L50" i="22"/>
  <c r="M50" i="22"/>
  <c r="N50" i="22" s="1"/>
  <c r="K39" i="22"/>
  <c r="J40" i="22"/>
  <c r="I40" i="22"/>
  <c r="K4" i="22"/>
  <c r="J5" i="22"/>
  <c r="K5" i="22" s="1"/>
  <c r="I6" i="22"/>
  <c r="J6" i="22"/>
  <c r="AK9" i="11"/>
  <c r="N16" i="22" l="1"/>
  <c r="M17" i="22"/>
  <c r="L17" i="22"/>
  <c r="M51" i="22"/>
  <c r="L51" i="22"/>
  <c r="K40" i="22"/>
  <c r="I41" i="22"/>
  <c r="J41" i="22"/>
  <c r="K6" i="22"/>
  <c r="I7" i="22"/>
  <c r="J7" i="22"/>
  <c r="Y7" i="22" s="1"/>
  <c r="N17" i="22" l="1"/>
  <c r="N51" i="22"/>
  <c r="M18" i="22"/>
  <c r="N18" i="22" s="1"/>
  <c r="L18" i="22"/>
  <c r="M52" i="22"/>
  <c r="N52" i="22" s="1"/>
  <c r="L52" i="22"/>
  <c r="S38" i="22"/>
  <c r="K41" i="22"/>
  <c r="J42" i="22"/>
  <c r="I42" i="22"/>
  <c r="I8" i="22"/>
  <c r="J8" i="22"/>
  <c r="K7" i="22"/>
  <c r="M19" i="22" l="1"/>
  <c r="L19" i="22"/>
  <c r="M53" i="22"/>
  <c r="L53" i="22"/>
  <c r="K42" i="22"/>
  <c r="I43" i="22"/>
  <c r="J43" i="22"/>
  <c r="K8" i="22"/>
  <c r="J9" i="22"/>
  <c r="I9" i="22"/>
  <c r="N53" i="22" l="1"/>
  <c r="N19" i="22"/>
  <c r="M20" i="22"/>
  <c r="N20" i="22" s="1"/>
  <c r="L20" i="22"/>
  <c r="L54" i="22"/>
  <c r="M54" i="22"/>
  <c r="K43" i="22"/>
  <c r="J44" i="22"/>
  <c r="I44" i="22"/>
  <c r="I10" i="22"/>
  <c r="J10" i="22"/>
  <c r="K9" i="22"/>
  <c r="N54" i="22" l="1"/>
  <c r="M21" i="22"/>
  <c r="L21" i="22"/>
  <c r="M55" i="22"/>
  <c r="L55" i="22"/>
  <c r="K44" i="22"/>
  <c r="J45" i="22"/>
  <c r="I45" i="22"/>
  <c r="K10" i="22"/>
  <c r="I11" i="22"/>
  <c r="J11" i="22"/>
  <c r="N55" i="22" l="1"/>
  <c r="N21" i="22"/>
  <c r="L22" i="22"/>
  <c r="M22" i="22"/>
  <c r="L56" i="22"/>
  <c r="M56" i="22"/>
  <c r="K45" i="22"/>
  <c r="J46" i="22"/>
  <c r="I46" i="22"/>
  <c r="K11" i="22"/>
  <c r="I12" i="22"/>
  <c r="J12" i="22"/>
  <c r="N22" i="22" l="1"/>
  <c r="N56" i="22"/>
  <c r="M23" i="22"/>
  <c r="L23" i="22"/>
  <c r="M57" i="22"/>
  <c r="L57" i="22"/>
  <c r="K46" i="22"/>
  <c r="J47" i="22"/>
  <c r="I47" i="22"/>
  <c r="K12" i="22"/>
  <c r="I13" i="22"/>
  <c r="J13" i="22"/>
  <c r="N57" i="22" l="1"/>
  <c r="N23" i="22"/>
  <c r="L24" i="22"/>
  <c r="M24" i="22"/>
  <c r="L58" i="22"/>
  <c r="M58" i="22"/>
  <c r="N58" i="22" s="1"/>
  <c r="K47" i="22"/>
  <c r="K13" i="22"/>
  <c r="J48" i="22"/>
  <c r="I48" i="22"/>
  <c r="I14" i="22"/>
  <c r="J14" i="22"/>
  <c r="N24" i="22" l="1"/>
  <c r="M25" i="22"/>
  <c r="L25" i="22"/>
  <c r="M59" i="22"/>
  <c r="L59" i="22"/>
  <c r="K48" i="22"/>
  <c r="J49" i="22"/>
  <c r="I49" i="22"/>
  <c r="K14" i="22"/>
  <c r="J15" i="22"/>
  <c r="I15" i="22"/>
  <c r="N25" i="22" l="1"/>
  <c r="N59" i="22"/>
  <c r="M26" i="22"/>
  <c r="N26" i="22" s="1"/>
  <c r="L26" i="22"/>
  <c r="L60" i="22"/>
  <c r="M60" i="22"/>
  <c r="K49" i="22"/>
  <c r="J50" i="22"/>
  <c r="I50" i="22"/>
  <c r="J16" i="22"/>
  <c r="I16" i="22"/>
  <c r="K15" i="22"/>
  <c r="N60" i="22" l="1"/>
  <c r="M27" i="22"/>
  <c r="L27" i="22"/>
  <c r="M61" i="22"/>
  <c r="L61" i="22"/>
  <c r="K50" i="22"/>
  <c r="J51" i="22"/>
  <c r="I51" i="22"/>
  <c r="K16" i="22"/>
  <c r="I17" i="22"/>
  <c r="J17" i="22"/>
  <c r="N27" i="22" l="1"/>
  <c r="N61" i="22"/>
  <c r="L28" i="22"/>
  <c r="M28" i="22"/>
  <c r="L62" i="22"/>
  <c r="M62" i="22"/>
  <c r="N62" i="22" s="1"/>
  <c r="K51" i="22"/>
  <c r="J52" i="22"/>
  <c r="I52" i="22"/>
  <c r="K17" i="22"/>
  <c r="I18" i="22"/>
  <c r="J18" i="22"/>
  <c r="N28" i="22" l="1"/>
  <c r="L29" i="22"/>
  <c r="M29" i="22"/>
  <c r="M63" i="22"/>
  <c r="N63" i="22" s="1"/>
  <c r="L63" i="22"/>
  <c r="K18" i="22"/>
  <c r="K52" i="22"/>
  <c r="J53" i="22"/>
  <c r="I53" i="22"/>
  <c r="J19" i="22"/>
  <c r="I19" i="22"/>
  <c r="M30" i="22" l="1"/>
  <c r="N30" i="22" s="1"/>
  <c r="L30" i="22"/>
  <c r="N29" i="22"/>
  <c r="L64" i="22"/>
  <c r="M64" i="22"/>
  <c r="N64" i="22" s="1"/>
  <c r="K53" i="22"/>
  <c r="J54" i="22"/>
  <c r="I54" i="22"/>
  <c r="K19" i="22"/>
  <c r="J20" i="22"/>
  <c r="I20" i="22"/>
  <c r="M31" i="22" l="1"/>
  <c r="L31" i="22"/>
  <c r="M65" i="22"/>
  <c r="L65" i="22"/>
  <c r="K54" i="22"/>
  <c r="J55" i="22"/>
  <c r="I55" i="22"/>
  <c r="K20" i="22"/>
  <c r="J21" i="22"/>
  <c r="I21" i="22"/>
  <c r="N65" i="22" l="1"/>
  <c r="N31" i="22"/>
  <c r="M32" i="22"/>
  <c r="L32" i="22"/>
  <c r="M66" i="22"/>
  <c r="L66" i="22"/>
  <c r="K55" i="22"/>
  <c r="J56" i="22"/>
  <c r="I56" i="22"/>
  <c r="K21" i="22"/>
  <c r="I22" i="22"/>
  <c r="J22" i="22"/>
  <c r="N32" i="22" l="1"/>
  <c r="N66" i="22"/>
  <c r="M33" i="22"/>
  <c r="L33" i="22"/>
  <c r="M67" i="22"/>
  <c r="L67" i="22"/>
  <c r="K22" i="22"/>
  <c r="K56" i="22"/>
  <c r="J57" i="22"/>
  <c r="I57" i="22"/>
  <c r="J23" i="22"/>
  <c r="I23" i="22"/>
  <c r="N33" i="22" l="1"/>
  <c r="N67" i="22"/>
  <c r="M34" i="22"/>
  <c r="L34" i="22"/>
  <c r="L68" i="22"/>
  <c r="M68" i="22"/>
  <c r="N68" i="22" s="1"/>
  <c r="K57" i="22"/>
  <c r="J58" i="22"/>
  <c r="I58" i="22"/>
  <c r="J24" i="22"/>
  <c r="I24" i="22"/>
  <c r="K23" i="22"/>
  <c r="N34" i="22" l="1"/>
  <c r="K58" i="22"/>
  <c r="J59" i="22"/>
  <c r="I59" i="22"/>
  <c r="K24" i="22"/>
  <c r="J25" i="22"/>
  <c r="I25" i="22"/>
  <c r="K59" i="22" l="1"/>
  <c r="J60" i="22"/>
  <c r="I60" i="22"/>
  <c r="K25" i="22"/>
  <c r="I26" i="22"/>
  <c r="J26" i="22"/>
  <c r="K60" i="22" l="1"/>
  <c r="J61" i="22"/>
  <c r="I61" i="22"/>
  <c r="K26" i="22"/>
  <c r="J27" i="22"/>
  <c r="I27" i="22"/>
  <c r="K61" i="22" l="1"/>
  <c r="J62" i="22"/>
  <c r="I62" i="22"/>
  <c r="J28" i="22"/>
  <c r="I28" i="22"/>
  <c r="K27" i="22"/>
  <c r="K62" i="22" l="1"/>
  <c r="J63" i="22"/>
  <c r="I63" i="22"/>
  <c r="K28" i="22"/>
  <c r="J29" i="22"/>
  <c r="I29" i="22"/>
  <c r="S39" i="22" l="1"/>
  <c r="K63" i="22"/>
  <c r="J64" i="22"/>
  <c r="I64" i="22"/>
  <c r="K29" i="22"/>
  <c r="J30" i="22"/>
  <c r="I30" i="22"/>
  <c r="K64" i="22" l="1"/>
  <c r="J65" i="22"/>
  <c r="I65" i="22"/>
  <c r="S40" i="22"/>
  <c r="K30" i="22"/>
  <c r="J31" i="22"/>
  <c r="I31" i="22"/>
  <c r="K65" i="22" l="1"/>
  <c r="J66" i="22"/>
  <c r="I66" i="22"/>
  <c r="S41" i="22"/>
  <c r="Y5" i="22" s="1"/>
  <c r="Y9" i="22" s="1"/>
  <c r="K31" i="22"/>
  <c r="I32" i="22"/>
  <c r="J32" i="22"/>
  <c r="S45" i="22" l="1"/>
  <c r="V5" i="22"/>
  <c r="W5" i="22"/>
  <c r="K66" i="22"/>
  <c r="J67" i="22"/>
  <c r="I67" i="22"/>
  <c r="S42" i="22"/>
  <c r="J33" i="22"/>
  <c r="I33" i="22"/>
  <c r="K32" i="22"/>
  <c r="K67" i="22" l="1"/>
  <c r="J68" i="22"/>
  <c r="I68" i="22"/>
  <c r="K33" i="22"/>
  <c r="J34" i="22"/>
  <c r="I34" i="22"/>
  <c r="Q9" i="22" l="1"/>
  <c r="S9" i="22" s="1"/>
  <c r="S14" i="22" s="1"/>
  <c r="K68" i="22"/>
  <c r="K34" i="22"/>
  <c r="W4" i="22" l="1"/>
  <c r="W6" i="22" s="1"/>
  <c r="V4" i="22"/>
  <c r="V6" i="22" s="1"/>
  <c r="S31" i="18"/>
  <c r="R31" i="18"/>
  <c r="Q31" i="18"/>
  <c r="P31" i="18"/>
  <c r="O31" i="18"/>
  <c r="N31" i="18"/>
  <c r="M31" i="18"/>
  <c r="L31" i="18"/>
  <c r="K31" i="18"/>
  <c r="J31" i="18"/>
  <c r="I31" i="18"/>
  <c r="H31" i="18"/>
  <c r="F31" i="18"/>
  <c r="E31" i="18"/>
  <c r="D31" i="18"/>
  <c r="C31" i="18"/>
  <c r="B30" i="18"/>
  <c r="M27" i="18"/>
  <c r="L27" i="18"/>
  <c r="K27" i="18"/>
  <c r="J27" i="18"/>
  <c r="I27" i="18"/>
  <c r="H27" i="18"/>
  <c r="F27" i="18"/>
  <c r="E27" i="18"/>
  <c r="D27" i="18"/>
  <c r="C27" i="18"/>
  <c r="R23" i="18"/>
  <c r="Q23" i="18"/>
  <c r="P23" i="18"/>
  <c r="O23" i="18"/>
  <c r="M23" i="18"/>
  <c r="L23" i="18"/>
  <c r="K23" i="18"/>
  <c r="J23" i="18"/>
  <c r="I23" i="18"/>
  <c r="H23" i="18"/>
  <c r="F23" i="18"/>
  <c r="E23" i="18"/>
  <c r="D23" i="18"/>
  <c r="C23" i="18"/>
  <c r="B22" i="18"/>
  <c r="M19" i="18"/>
  <c r="L19" i="18"/>
  <c r="K19" i="18"/>
  <c r="J19" i="18"/>
  <c r="I19" i="18"/>
  <c r="H19" i="18"/>
  <c r="F19" i="18"/>
  <c r="E19" i="18"/>
  <c r="D19" i="18"/>
  <c r="C19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F15" i="18"/>
  <c r="E15" i="18"/>
  <c r="D15" i="18"/>
  <c r="C15" i="18"/>
  <c r="B14" i="18"/>
  <c r="Q11" i="18"/>
  <c r="P11" i="18"/>
  <c r="O11" i="18"/>
  <c r="N11" i="18"/>
  <c r="M11" i="18"/>
  <c r="H11" i="18"/>
  <c r="F11" i="18"/>
  <c r="E11" i="18"/>
  <c r="D11" i="18"/>
  <c r="C11" i="18"/>
  <c r="S7" i="18"/>
  <c r="R7" i="18"/>
  <c r="Q7" i="18"/>
  <c r="P7" i="18"/>
  <c r="O7" i="18"/>
  <c r="N7" i="18"/>
  <c r="M7" i="18"/>
  <c r="L7" i="18"/>
  <c r="K7" i="18"/>
  <c r="J7" i="18"/>
  <c r="I7" i="18"/>
  <c r="E7" i="18"/>
  <c r="D7" i="18"/>
  <c r="C7" i="18"/>
  <c r="B6" i="18"/>
  <c r="S3" i="18"/>
  <c r="R3" i="18"/>
  <c r="Q3" i="18"/>
  <c r="H3" i="18"/>
  <c r="F3" i="18"/>
  <c r="E3" i="18"/>
  <c r="D3" i="18"/>
  <c r="C3" i="18"/>
  <c r="K67" i="16"/>
  <c r="J67" i="16"/>
  <c r="J66" i="16"/>
  <c r="J65" i="16"/>
  <c r="L64" i="16"/>
  <c r="K64" i="16"/>
  <c r="J64" i="16"/>
  <c r="I64" i="16"/>
  <c r="K58" i="16"/>
  <c r="J58" i="16"/>
  <c r="J57" i="16"/>
  <c r="J56" i="16"/>
  <c r="L55" i="16"/>
  <c r="K55" i="16"/>
  <c r="J55" i="16"/>
  <c r="I55" i="16"/>
  <c r="K49" i="16"/>
  <c r="J49" i="16"/>
  <c r="J48" i="16"/>
  <c r="J47" i="16"/>
  <c r="L46" i="16"/>
  <c r="K46" i="16"/>
  <c r="J46" i="16"/>
  <c r="I46" i="16"/>
  <c r="K40" i="16"/>
  <c r="J40" i="16"/>
  <c r="J39" i="16"/>
  <c r="J38" i="16"/>
  <c r="L37" i="16"/>
  <c r="K37" i="16"/>
  <c r="J37" i="16"/>
  <c r="I37" i="16"/>
  <c r="K31" i="16"/>
  <c r="J31" i="16"/>
  <c r="J30" i="16"/>
  <c r="J29" i="16"/>
  <c r="L28" i="16"/>
  <c r="K28" i="16"/>
  <c r="J28" i="16"/>
  <c r="I28" i="16"/>
  <c r="B7" i="18" l="1"/>
  <c r="B31" i="18"/>
  <c r="B23" i="18"/>
  <c r="B15" i="18"/>
  <c r="E19" i="16" l="1"/>
  <c r="D19" i="16" s="1"/>
  <c r="P18" i="16"/>
  <c r="O18" i="16"/>
  <c r="D18" i="16"/>
  <c r="P17" i="16"/>
  <c r="T17" i="16" s="1" a="1"/>
  <c r="T17" i="16" s="1"/>
  <c r="O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 l="1"/>
  <c r="V17" i="16" s="1"/>
  <c r="T18" i="16"/>
  <c r="U18" i="16"/>
  <c r="I11" i="16"/>
  <c r="I10" i="16"/>
  <c r="E11" i="16"/>
  <c r="D11" i="16" s="1"/>
  <c r="D10" i="16"/>
  <c r="D9" i="16"/>
  <c r="O29" i="16"/>
  <c r="O30" i="16"/>
  <c r="P30" i="16"/>
  <c r="O28" i="16"/>
  <c r="V18" i="16" l="1"/>
  <c r="T9" i="16" a="1"/>
  <c r="T9" i="16" s="1"/>
  <c r="U9" i="16" l="1"/>
  <c r="V9" i="16" s="1"/>
  <c r="U10" i="16"/>
  <c r="T10" i="16"/>
  <c r="V10" i="16" s="1"/>
  <c r="H40" i="15" l="1"/>
  <c r="F30" i="16" s="1"/>
  <c r="I40" i="15"/>
  <c r="P40" i="15"/>
  <c r="E30" i="16" l="1"/>
  <c r="L31" i="16" s="1"/>
  <c r="I31" i="16"/>
  <c r="I45" i="15"/>
  <c r="H45" i="15"/>
  <c r="T45" i="15" s="1"/>
  <c r="P44" i="15"/>
  <c r="I44" i="15"/>
  <c r="H44" i="15"/>
  <c r="F66" i="16" s="1"/>
  <c r="I43" i="15"/>
  <c r="H43" i="15"/>
  <c r="F57" i="16" s="1"/>
  <c r="I42" i="15"/>
  <c r="H42" i="15"/>
  <c r="F48" i="16" s="1"/>
  <c r="I41" i="15"/>
  <c r="M43" i="15" s="1"/>
  <c r="H41" i="15"/>
  <c r="F39" i="16" s="1"/>
  <c r="I36" i="15"/>
  <c r="H36" i="15"/>
  <c r="P35" i="15"/>
  <c r="I35" i="15"/>
  <c r="H35" i="15"/>
  <c r="I34" i="15"/>
  <c r="H34" i="15"/>
  <c r="I33" i="15"/>
  <c r="H33" i="15"/>
  <c r="I32" i="15"/>
  <c r="H32" i="15"/>
  <c r="I31" i="15"/>
  <c r="H31" i="15"/>
  <c r="I27" i="15"/>
  <c r="H27" i="15"/>
  <c r="P26" i="15"/>
  <c r="I26" i="15"/>
  <c r="H26" i="15"/>
  <c r="I25" i="15"/>
  <c r="H25" i="15"/>
  <c r="I24" i="15"/>
  <c r="H24" i="15"/>
  <c r="I23" i="15"/>
  <c r="H23" i="15"/>
  <c r="I22" i="15"/>
  <c r="H22" i="15"/>
  <c r="I18" i="15"/>
  <c r="H18" i="15"/>
  <c r="P17" i="15"/>
  <c r="I17" i="15"/>
  <c r="H17" i="15"/>
  <c r="I16" i="15"/>
  <c r="H16" i="15"/>
  <c r="I15" i="15"/>
  <c r="H15" i="15"/>
  <c r="I14" i="15"/>
  <c r="H14" i="15"/>
  <c r="I13" i="15"/>
  <c r="H13" i="15"/>
  <c r="I9" i="15"/>
  <c r="H9" i="15"/>
  <c r="P8" i="15"/>
  <c r="I8" i="15"/>
  <c r="H8" i="15"/>
  <c r="I7" i="15"/>
  <c r="H7" i="15"/>
  <c r="I6" i="15"/>
  <c r="H6" i="15"/>
  <c r="I5" i="15"/>
  <c r="H5" i="15"/>
  <c r="I4" i="15"/>
  <c r="H4" i="15"/>
  <c r="F64" i="16" l="1"/>
  <c r="I65" i="16" s="1"/>
  <c r="T10" i="15"/>
  <c r="E38" i="16"/>
  <c r="F38" i="16"/>
  <c r="I39" i="16" s="1"/>
  <c r="F56" i="16"/>
  <c r="I57" i="16" s="1"/>
  <c r="E56" i="16"/>
  <c r="I40" i="16"/>
  <c r="E39" i="16"/>
  <c r="L40" i="16" s="1"/>
  <c r="F37" i="16"/>
  <c r="I38" i="16" s="1"/>
  <c r="E37" i="16"/>
  <c r="F47" i="16"/>
  <c r="I48" i="16" s="1"/>
  <c r="E47" i="16"/>
  <c r="F65" i="16"/>
  <c r="I66" i="16" s="1"/>
  <c r="E65" i="16"/>
  <c r="I49" i="16"/>
  <c r="E48" i="16"/>
  <c r="L49" i="16" s="1"/>
  <c r="E66" i="16"/>
  <c r="L67" i="16" s="1"/>
  <c r="I67" i="16"/>
  <c r="E55" i="16"/>
  <c r="F55" i="16"/>
  <c r="I56" i="16" s="1"/>
  <c r="F46" i="16"/>
  <c r="I47" i="16" s="1"/>
  <c r="E46" i="16"/>
  <c r="E64" i="16"/>
  <c r="E57" i="16"/>
  <c r="L58" i="16" s="1"/>
  <c r="I58" i="16"/>
  <c r="E28" i="16"/>
  <c r="L29" i="16" s="1"/>
  <c r="F28" i="16"/>
  <c r="I29" i="16" s="1"/>
  <c r="F29" i="16"/>
  <c r="I30" i="16" s="1"/>
  <c r="E29" i="16"/>
  <c r="L30" i="16" s="1"/>
  <c r="T18" i="15"/>
  <c r="T27" i="15"/>
  <c r="T36" i="15"/>
  <c r="K35" i="15"/>
  <c r="M16" i="15"/>
  <c r="L42" i="15"/>
  <c r="M15" i="15"/>
  <c r="K17" i="15"/>
  <c r="K23" i="15"/>
  <c r="K44" i="15"/>
  <c r="N44" i="15"/>
  <c r="J25" i="15"/>
  <c r="J43" i="15"/>
  <c r="M17" i="15"/>
  <c r="O25" i="15"/>
  <c r="K25" i="15"/>
  <c r="O34" i="15"/>
  <c r="J44" i="15"/>
  <c r="K8" i="15"/>
  <c r="K26" i="15"/>
  <c r="J42" i="15"/>
  <c r="T9" i="15"/>
  <c r="K7" i="15"/>
  <c r="L15" i="15"/>
  <c r="L16" i="15"/>
  <c r="J15" i="15"/>
  <c r="L44" i="15"/>
  <c r="J17" i="15"/>
  <c r="L17" i="15"/>
  <c r="N17" i="15"/>
  <c r="M24" i="15"/>
  <c r="N25" i="15"/>
  <c r="J41" i="15"/>
  <c r="L6" i="15"/>
  <c r="K16" i="15"/>
  <c r="M35" i="15"/>
  <c r="K34" i="15"/>
  <c r="J34" i="15"/>
  <c r="N7" i="15"/>
  <c r="J5" i="15"/>
  <c r="O7" i="15"/>
  <c r="K5" i="15"/>
  <c r="M6" i="15"/>
  <c r="O8" i="15"/>
  <c r="K6" i="15"/>
  <c r="J7" i="15"/>
  <c r="L8" i="15"/>
  <c r="K14" i="15"/>
  <c r="O16" i="15"/>
  <c r="O26" i="15"/>
  <c r="M26" i="15"/>
  <c r="N35" i="15"/>
  <c r="L33" i="15"/>
  <c r="L35" i="15"/>
  <c r="M34" i="15"/>
  <c r="O35" i="15"/>
  <c r="K33" i="15"/>
  <c r="K43" i="15"/>
  <c r="O43" i="15"/>
  <c r="O44" i="15"/>
  <c r="K42" i="15"/>
  <c r="J32" i="15"/>
  <c r="N34" i="15"/>
  <c r="J35" i="15"/>
  <c r="N8" i="15"/>
  <c r="J6" i="15"/>
  <c r="L7" i="15"/>
  <c r="M7" i="15"/>
  <c r="K32" i="15"/>
  <c r="J14" i="15"/>
  <c r="J16" i="15"/>
  <c r="N16" i="15"/>
  <c r="J23" i="15"/>
  <c r="L24" i="15"/>
  <c r="M25" i="15"/>
  <c r="L26" i="15"/>
  <c r="M42" i="15"/>
  <c r="L43" i="15"/>
  <c r="M44" i="15"/>
  <c r="M8" i="15"/>
  <c r="K15" i="15"/>
  <c r="O17" i="15"/>
  <c r="J24" i="15"/>
  <c r="J26" i="15"/>
  <c r="N26" i="15"/>
  <c r="M33" i="15"/>
  <c r="L34" i="15"/>
  <c r="N43" i="15"/>
  <c r="J8" i="15"/>
  <c r="K24" i="15"/>
  <c r="L25" i="15"/>
  <c r="J33" i="15"/>
  <c r="K41" i="15"/>
  <c r="G12" i="12"/>
  <c r="B10" i="12" s="1"/>
  <c r="P7" i="15" s="1"/>
  <c r="H12" i="12"/>
  <c r="G23" i="12"/>
  <c r="B21" i="12" s="1"/>
  <c r="P16" i="15" s="1"/>
  <c r="H23" i="12"/>
  <c r="G34" i="12"/>
  <c r="B32" i="12" s="1"/>
  <c r="P25" i="15" s="1"/>
  <c r="H34" i="12"/>
  <c r="G45" i="12"/>
  <c r="B43" i="12" s="1"/>
  <c r="P34" i="15" s="1"/>
  <c r="H45" i="12"/>
  <c r="G56" i="12"/>
  <c r="B54" i="12" s="1"/>
  <c r="P43" i="15" s="1"/>
  <c r="H56" i="12"/>
  <c r="L47" i="16" l="1"/>
  <c r="D46" i="16"/>
  <c r="K47" i="16" s="1"/>
  <c r="P46" i="16" s="1"/>
  <c r="L66" i="16"/>
  <c r="Q65" i="16" s="1"/>
  <c r="D65" i="16"/>
  <c r="K66" i="16" s="1"/>
  <c r="P65" i="16" s="1"/>
  <c r="L38" i="16"/>
  <c r="D37" i="16"/>
  <c r="K38" i="16" s="1"/>
  <c r="L57" i="16"/>
  <c r="D56" i="16"/>
  <c r="K57" i="16" s="1"/>
  <c r="L48" i="16"/>
  <c r="Q47" i="16" s="1"/>
  <c r="D47" i="16"/>
  <c r="K48" i="16" s="1"/>
  <c r="L65" i="16"/>
  <c r="D64" i="16"/>
  <c r="K65" i="16" s="1"/>
  <c r="P64" i="16" s="1"/>
  <c r="T64" i="16" s="1" a="1"/>
  <c r="L56" i="16"/>
  <c r="Q55" i="16" s="1"/>
  <c r="D55" i="16"/>
  <c r="K56" i="16" s="1"/>
  <c r="P55" i="16" s="1"/>
  <c r="L39" i="16"/>
  <c r="Q38" i="16" s="1"/>
  <c r="D38" i="16"/>
  <c r="K39" i="16" s="1"/>
  <c r="P38" i="16" s="1"/>
  <c r="Q66" i="16"/>
  <c r="Q39" i="16"/>
  <c r="Q29" i="16"/>
  <c r="D29" i="16"/>
  <c r="D28" i="16"/>
  <c r="Q28" i="16"/>
  <c r="Q64" i="16"/>
  <c r="Q30" i="16"/>
  <c r="Q56" i="16"/>
  <c r="P56" i="16"/>
  <c r="Q46" i="16"/>
  <c r="P37" i="16"/>
  <c r="Q37" i="16"/>
  <c r="P47" i="16"/>
  <c r="G32" i="12"/>
  <c r="B30" i="12" s="1"/>
  <c r="P24" i="15" s="1"/>
  <c r="H32" i="12"/>
  <c r="J34" i="12" s="1"/>
  <c r="G43" i="12"/>
  <c r="B41" i="12" s="1"/>
  <c r="P33" i="15" s="1"/>
  <c r="H43" i="12"/>
  <c r="J45" i="12" s="1"/>
  <c r="G21" i="12"/>
  <c r="B19" i="12" s="1"/>
  <c r="P15" i="15" s="1"/>
  <c r="H21" i="12"/>
  <c r="J23" i="12" s="1"/>
  <c r="G54" i="12"/>
  <c r="B52" i="12" s="1"/>
  <c r="P42" i="15" s="1"/>
  <c r="H54" i="12"/>
  <c r="J56" i="12" s="1"/>
  <c r="H10" i="12"/>
  <c r="J12" i="12" s="1"/>
  <c r="G10" i="12"/>
  <c r="B8" i="12" s="1"/>
  <c r="P6" i="15" s="1"/>
  <c r="K30" i="16" l="1"/>
  <c r="P29" i="16" s="1"/>
  <c r="K29" i="16"/>
  <c r="P28" i="16" s="1"/>
  <c r="V65" i="16"/>
  <c r="U66" i="16"/>
  <c r="V64" i="16"/>
  <c r="T64" i="16"/>
  <c r="U65" i="16"/>
  <c r="U64" i="16"/>
  <c r="T65" i="16"/>
  <c r="V66" i="16"/>
  <c r="T66" i="16"/>
  <c r="Q57" i="16"/>
  <c r="T55" i="16" s="1" a="1"/>
  <c r="V56" i="16" s="1"/>
  <c r="Q48" i="16"/>
  <c r="T46" i="16" s="1" a="1"/>
  <c r="T37" i="16" a="1"/>
  <c r="G19" i="12"/>
  <c r="H19" i="12"/>
  <c r="G30" i="12"/>
  <c r="H30" i="12"/>
  <c r="G52" i="12"/>
  <c r="H52" i="12"/>
  <c r="G41" i="12"/>
  <c r="H41" i="12"/>
  <c r="G8" i="12"/>
  <c r="H8" i="12"/>
  <c r="W65" i="16" l="1"/>
  <c r="G41" i="11" s="1"/>
  <c r="T28" i="16" a="1"/>
  <c r="T30" i="16" s="1"/>
  <c r="F38" i="18"/>
  <c r="W66" i="16"/>
  <c r="W64" i="16"/>
  <c r="T55" i="16"/>
  <c r="V55" i="16"/>
  <c r="U55" i="16"/>
  <c r="V57" i="16"/>
  <c r="T57" i="16"/>
  <c r="U57" i="16"/>
  <c r="U56" i="16"/>
  <c r="T56" i="16"/>
  <c r="U46" i="16"/>
  <c r="V47" i="16"/>
  <c r="U48" i="16"/>
  <c r="V46" i="16"/>
  <c r="T48" i="16"/>
  <c r="U47" i="16"/>
  <c r="V48" i="16"/>
  <c r="T47" i="16"/>
  <c r="T46" i="16"/>
  <c r="V37" i="16"/>
  <c r="T37" i="16"/>
  <c r="U38" i="16"/>
  <c r="V38" i="16"/>
  <c r="U37" i="16"/>
  <c r="T38" i="16"/>
  <c r="U39" i="16"/>
  <c r="T39" i="16"/>
  <c r="V39" i="16"/>
  <c r="K45" i="12"/>
  <c r="B39" i="12"/>
  <c r="P32" i="15" s="1"/>
  <c r="K12" i="12"/>
  <c r="B6" i="12"/>
  <c r="P5" i="15" s="1"/>
  <c r="K56" i="12"/>
  <c r="B50" i="12"/>
  <c r="P41" i="15" s="1"/>
  <c r="K23" i="12"/>
  <c r="B17" i="12"/>
  <c r="P14" i="15" s="1"/>
  <c r="J43" i="12"/>
  <c r="L45" i="12"/>
  <c r="J32" i="12"/>
  <c r="L34" i="12"/>
  <c r="K34" i="12"/>
  <c r="B28" i="12"/>
  <c r="P23" i="15" s="1"/>
  <c r="J10" i="12"/>
  <c r="L12" i="12"/>
  <c r="J54" i="12"/>
  <c r="L56" i="12"/>
  <c r="J21" i="12"/>
  <c r="L23" i="12"/>
  <c r="T29" i="16" l="1"/>
  <c r="U29" i="16"/>
  <c r="W29" i="16" s="1"/>
  <c r="U28" i="16"/>
  <c r="V29" i="16"/>
  <c r="U30" i="16"/>
  <c r="V30" i="16"/>
  <c r="W30" i="16" s="1"/>
  <c r="T28" i="16"/>
  <c r="V28" i="16"/>
  <c r="F37" i="18"/>
  <c r="G40" i="11"/>
  <c r="F39" i="18"/>
  <c r="G42" i="11"/>
  <c r="M41" i="11"/>
  <c r="M38" i="18"/>
  <c r="W37" i="16"/>
  <c r="W55" i="16"/>
  <c r="W57" i="16"/>
  <c r="W48" i="16"/>
  <c r="W56" i="16"/>
  <c r="W39" i="16"/>
  <c r="W38" i="16"/>
  <c r="W47" i="16"/>
  <c r="W46" i="16"/>
  <c r="G17" i="12"/>
  <c r="H17" i="12"/>
  <c r="G6" i="12"/>
  <c r="H6" i="12"/>
  <c r="G28" i="12"/>
  <c r="H28" i="12"/>
  <c r="G50" i="12"/>
  <c r="H50" i="12"/>
  <c r="G39" i="12"/>
  <c r="H39" i="12"/>
  <c r="W28" i="16" l="1"/>
  <c r="D37" i="18"/>
  <c r="K37" i="18" s="1"/>
  <c r="E40" i="11"/>
  <c r="B39" i="18"/>
  <c r="I39" i="18" s="1"/>
  <c r="C42" i="11"/>
  <c r="I42" i="11" s="1"/>
  <c r="D42" i="11"/>
  <c r="J42" i="11" s="1"/>
  <c r="C39" i="18"/>
  <c r="J39" i="18" s="1"/>
  <c r="F40" i="11"/>
  <c r="L40" i="11" s="1"/>
  <c r="E37" i="18"/>
  <c r="L37" i="18" s="1"/>
  <c r="M42" i="11"/>
  <c r="E38" i="18"/>
  <c r="L38" i="18" s="1"/>
  <c r="F41" i="11"/>
  <c r="L41" i="11" s="1"/>
  <c r="B38" i="18"/>
  <c r="I38" i="18" s="1"/>
  <c r="C41" i="11"/>
  <c r="I41" i="11" s="1"/>
  <c r="E41" i="11"/>
  <c r="K41" i="11" s="1"/>
  <c r="D38" i="18"/>
  <c r="K38" i="18" s="1"/>
  <c r="E42" i="11"/>
  <c r="K42" i="11" s="1"/>
  <c r="D39" i="18"/>
  <c r="K39" i="18" s="1"/>
  <c r="K40" i="11"/>
  <c r="M40" i="11"/>
  <c r="C37" i="18"/>
  <c r="J37" i="18" s="1"/>
  <c r="Z3" i="18" s="1"/>
  <c r="D40" i="11"/>
  <c r="J40" i="11" s="1"/>
  <c r="M39" i="18"/>
  <c r="X4" i="22"/>
  <c r="AK13" i="11"/>
  <c r="B37" i="18"/>
  <c r="I37" i="18" s="1"/>
  <c r="C40" i="11"/>
  <c r="I40" i="11" s="1"/>
  <c r="D41" i="11"/>
  <c r="J41" i="11" s="1"/>
  <c r="C38" i="18"/>
  <c r="J38" i="18" s="1"/>
  <c r="F42" i="11"/>
  <c r="L42" i="11" s="1"/>
  <c r="E39" i="18"/>
  <c r="L39" i="18" s="1"/>
  <c r="M37" i="18"/>
  <c r="L54" i="12"/>
  <c r="N56" i="12"/>
  <c r="J52" i="12"/>
  <c r="J8" i="12"/>
  <c r="N12" i="12"/>
  <c r="L10" i="12"/>
  <c r="B48" i="12"/>
  <c r="K54" i="12"/>
  <c r="M56" i="12"/>
  <c r="B4" i="12"/>
  <c r="P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P31" i="15" s="1"/>
  <c r="K43" i="12"/>
  <c r="M45" i="12"/>
  <c r="B26" i="12"/>
  <c r="P22" i="15" s="1"/>
  <c r="K32" i="12"/>
  <c r="M34" i="12"/>
  <c r="B15" i="12"/>
  <c r="P13" i="15" s="1"/>
  <c r="M23" i="12"/>
  <c r="K21" i="12"/>
  <c r="Y4" i="22" l="1"/>
  <c r="Y6" i="22" s="1"/>
  <c r="X10" i="22"/>
  <c r="W15" i="11"/>
  <c r="AD2" i="11"/>
  <c r="S35" i="11"/>
  <c r="V15" i="11"/>
  <c r="U25" i="11"/>
  <c r="R35" i="11"/>
  <c r="T25" i="11"/>
  <c r="N7" i="11"/>
  <c r="J15" i="11"/>
  <c r="O35" i="11"/>
  <c r="AD20" i="11"/>
  <c r="M7" i="11"/>
  <c r="I15" i="11"/>
  <c r="N35" i="11"/>
  <c r="L15" i="11"/>
  <c r="O7" i="11"/>
  <c r="K15" i="11"/>
  <c r="P7" i="11"/>
  <c r="R16" i="18"/>
  <c r="R11" i="18" s="1"/>
  <c r="R32" i="18"/>
  <c r="R27" i="18" s="1"/>
  <c r="R24" i="18"/>
  <c r="R19" i="18" s="1"/>
  <c r="S16" i="18"/>
  <c r="S11" i="18" s="1"/>
  <c r="S32" i="18"/>
  <c r="S27" i="18" s="1"/>
  <c r="Q24" i="18"/>
  <c r="Q19" i="18" s="1"/>
  <c r="Q32" i="18"/>
  <c r="Q27" i="18" s="1"/>
  <c r="P24" i="18"/>
  <c r="P19" i="18" s="1"/>
  <c r="J8" i="18"/>
  <c r="J3" i="18" s="1"/>
  <c r="O24" i="18"/>
  <c r="O19" i="18" s="1"/>
  <c r="K8" i="18"/>
  <c r="K3" i="18" s="1"/>
  <c r="Z11" i="18"/>
  <c r="P32" i="18"/>
  <c r="P27" i="18" s="1"/>
  <c r="I8" i="18"/>
  <c r="I3" i="18" s="1"/>
  <c r="L8" i="18"/>
  <c r="L3" i="18" s="1"/>
  <c r="Z19" i="18"/>
  <c r="I16" i="18"/>
  <c r="I11" i="18" s="1"/>
  <c r="N32" i="18"/>
  <c r="N27" i="18" s="1"/>
  <c r="J16" i="18"/>
  <c r="J11" i="18" s="1"/>
  <c r="K16" i="18"/>
  <c r="K11" i="18" s="1"/>
  <c r="N8" i="18"/>
  <c r="N3" i="18" s="1"/>
  <c r="L16" i="18"/>
  <c r="L11" i="18" s="1"/>
  <c r="P8" i="18"/>
  <c r="P3" i="18" s="1"/>
  <c r="O32" i="18"/>
  <c r="O27" i="18" s="1"/>
  <c r="O8" i="18"/>
  <c r="O3" i="18" s="1"/>
  <c r="M8" i="18"/>
  <c r="M3" i="18" s="1"/>
  <c r="K7" i="11"/>
  <c r="Q35" i="11"/>
  <c r="J7" i="11"/>
  <c r="AD10" i="11"/>
  <c r="S25" i="11"/>
  <c r="I7" i="11"/>
  <c r="L7" i="11"/>
  <c r="R25" i="11"/>
  <c r="P35" i="11"/>
  <c r="G15" i="12"/>
  <c r="H15" i="12"/>
  <c r="H37" i="12"/>
  <c r="G37" i="12"/>
  <c r="G4" i="12"/>
  <c r="H4" i="12"/>
  <c r="H48" i="12"/>
  <c r="G48" i="12"/>
  <c r="H26" i="12"/>
  <c r="G26" i="12"/>
  <c r="X11" i="18" l="1"/>
  <c r="Y11" i="18" s="1"/>
  <c r="X27" i="18"/>
  <c r="Y27" i="18" s="1"/>
  <c r="X3" i="18"/>
  <c r="Y3" i="18" s="1"/>
  <c r="X19" i="18"/>
  <c r="Y19" i="18" s="1"/>
  <c r="L30" i="12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2" i="11" l="1"/>
  <c r="I10" i="11"/>
  <c r="M2" i="11" l="1"/>
  <c r="P2" i="11"/>
  <c r="O30" i="11"/>
  <c r="K10" i="11"/>
  <c r="L10" i="11"/>
  <c r="N2" i="11"/>
  <c r="N30" i="11"/>
  <c r="J10" i="11"/>
  <c r="R30" i="11"/>
  <c r="I2" i="11"/>
  <c r="T20" i="11"/>
  <c r="W10" i="11"/>
  <c r="U20" i="11"/>
  <c r="L2" i="11"/>
  <c r="K2" i="11"/>
  <c r="S30" i="11"/>
  <c r="V10" i="11"/>
  <c r="J2" i="11"/>
  <c r="R20" i="11"/>
  <c r="Q30" i="11"/>
  <c r="P30" i="11"/>
  <c r="S20" i="11"/>
  <c r="AB10" i="11" l="1"/>
  <c r="AC10" i="11" s="1"/>
  <c r="AB30" i="11"/>
  <c r="AC30" i="11" s="1"/>
  <c r="AB2" i="11"/>
  <c r="AC2" i="11" s="1"/>
  <c r="AB20" i="11"/>
  <c r="AC20" i="11" s="1"/>
  <c r="X67" i="18"/>
  <c r="N49" i="18" s="1"/>
  <c r="O77" i="18" l="1"/>
  <c r="P49" i="18"/>
  <c r="M49" i="18"/>
  <c r="X49" i="18" s="1"/>
  <c r="I57" i="18"/>
  <c r="O49" i="18"/>
  <c r="K57" i="18"/>
  <c r="N77" i="18"/>
  <c r="L57" i="18"/>
  <c r="X57" i="18" l="1"/>
  <c r="R77" i="18"/>
  <c r="S77" i="18"/>
  <c r="Q77" i="18" l="1"/>
  <c r="P77" i="18"/>
  <c r="X77" i="18" l="1"/>
</calcChain>
</file>

<file path=xl/sharedStrings.xml><?xml version="1.0" encoding="utf-8"?>
<sst xmlns="http://schemas.openxmlformats.org/spreadsheetml/2006/main" count="2567" uniqueCount="492">
  <si>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</si>
  <si>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</si>
  <si>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</si>
  <si>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</si>
  <si>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</si>
  <si>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</si>
  <si>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</si>
  <si>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</si>
  <si>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</si>
  <si>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</si>
  <si>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</si>
  <si>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</si>
  <si>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</si>
  <si>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</si>
  <si>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</si>
  <si>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</si>
  <si>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</si>
  <si>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</si>
  <si>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</si>
  <si>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</si>
  <si>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</si>
  <si>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</si>
  <si>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</si>
  <si>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</si>
  <si>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</si>
  <si>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</si>
  <si>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</si>
  <si>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</si>
  <si>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</si>
  <si>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</si>
  <si>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</si>
  <si>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</si>
  <si>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</si>
  <si>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</si>
  <si>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</si>
  <si>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</si>
  <si>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</si>
  <si>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</si>
  <si>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</si>
  <si>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</si>
  <si>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</si>
  <si>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</si>
  <si>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</si>
  <si>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</si>
  <si>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</si>
  <si>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</si>
  <si>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</si>
  <si>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</si>
  <si>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</si>
  <si>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</si>
  <si>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</si>
  <si>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</si>
  <si>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</si>
  <si>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</si>
  <si>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</si>
  <si>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</si>
  <si>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</si>
  <si>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</si>
  <si>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</si>
  <si>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</si>
  <si>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</si>
  <si>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</si>
  <si>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</si>
  <si>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</si>
  <si>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</si>
  <si>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</si>
  <si>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</si>
  <si>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</si>
  <si>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</si>
  <si>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</si>
  <si>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</si>
  <si>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</si>
  <si>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</si>
  <si>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</si>
  <si>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</si>
  <si>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</si>
  <si>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</si>
  <si>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</si>
  <si>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</si>
  <si>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</si>
  <si>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</si>
  <si>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</si>
  <si>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</si>
  <si>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</si>
  <si>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</si>
  <si>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</si>
  <si>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</si>
  <si>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</si>
  <si>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</si>
  <si>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</si>
  <si>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</si>
  <si>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</si>
  <si>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</si>
  <si>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</si>
  <si>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</si>
  <si>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</si>
  <si>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</si>
  <si>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</si>
  <si>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</si>
  <si>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</si>
  <si>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</si>
  <si>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</si>
  <si>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</si>
  <si>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</si>
  <si>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</si>
  <si>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</si>
  <si>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</si>
  <si>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</si>
  <si>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</si>
  <si>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</si>
  <si>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</si>
  <si>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</si>
  <si>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</si>
  <si>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</si>
  <si>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X-X</t>
    <phoneticPr fontId="2" type="noConversion"/>
  </si>
  <si>
    <t>총합</t>
    <phoneticPr fontId="2" type="noConversion"/>
  </si>
  <si>
    <t>테이블 확률</t>
    <phoneticPr fontId="2" type="noConversion"/>
  </si>
  <si>
    <t>보상</t>
    <phoneticPr fontId="2" type="noConversion"/>
  </si>
  <si>
    <t>종류</t>
    <phoneticPr fontId="2" type="noConversion"/>
  </si>
  <si>
    <t>보정 개수</t>
    <phoneticPr fontId="2" type="noConversion"/>
  </si>
  <si>
    <t>최종 확률</t>
    <phoneticPr fontId="2" type="noConversion"/>
  </si>
  <si>
    <t>기초 확률</t>
    <phoneticPr fontId="2" type="noConversion"/>
  </si>
  <si>
    <t>확률 버프</t>
    <phoneticPr fontId="2" type="noConversion"/>
  </si>
  <si>
    <t>버프 후 테이블 확률</t>
    <phoneticPr fontId="2" type="noConversion"/>
  </si>
  <si>
    <t>탄생석 박스</t>
    <phoneticPr fontId="2" type="noConversion"/>
  </si>
  <si>
    <t>시즌 5</t>
    <phoneticPr fontId="2" type="noConversion"/>
  </si>
  <si>
    <t>갤럭시</t>
    <phoneticPr fontId="2" type="noConversion"/>
  </si>
  <si>
    <t>종류</t>
    <phoneticPr fontId="2" type="noConversion"/>
  </si>
  <si>
    <t>컬렉션 필요 개수</t>
    <phoneticPr fontId="2" type="noConversion"/>
  </si>
  <si>
    <t>100번당 획득 개수</t>
    <phoneticPr fontId="2" type="noConversion"/>
  </si>
  <si>
    <t>컬렉션 완성을 위해 마법 걸기를 해야 하는 횟수</t>
    <phoneticPr fontId="2" type="noConversion"/>
  </si>
  <si>
    <t>갤/5</t>
    <phoneticPr fontId="2" type="noConversion"/>
  </si>
  <si>
    <t>탄생석</t>
    <phoneticPr fontId="2" type="noConversion"/>
  </si>
  <si>
    <t>초기 갤럭시</t>
    <phoneticPr fontId="2" type="noConversion"/>
  </si>
  <si>
    <t>중기 갤럭시</t>
    <phoneticPr fontId="2" type="noConversion"/>
  </si>
  <si>
    <t>Seed</t>
    <phoneticPr fontId="2" type="noConversion"/>
  </si>
  <si>
    <t>그달의 씨앗</t>
    <phoneticPr fontId="2" type="noConversion"/>
  </si>
  <si>
    <t>메르헨 씨앗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</si>
  <si>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</si>
  <si>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</si>
  <si>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</si>
  <si>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갤럭시 조각</t>
    <phoneticPr fontId="2" type="noConversion"/>
  </si>
  <si>
    <t>탄생석 조각</t>
    <phoneticPr fontId="2" type="noConversion"/>
  </si>
  <si>
    <t>갤럭시 3</t>
    <phoneticPr fontId="2" type="noConversion"/>
  </si>
  <si>
    <t>갤럭시 2</t>
    <phoneticPr fontId="2" type="noConversion"/>
  </si>
  <si>
    <t>갤럭시 1</t>
    <phoneticPr fontId="2" type="noConversion"/>
  </si>
  <si>
    <t>갤럭시 홀로그램</t>
    <phoneticPr fontId="2" type="noConversion"/>
  </si>
  <si>
    <t>블루오션</t>
    <phoneticPr fontId="2" type="noConversion"/>
  </si>
  <si>
    <t>블루오션몬스터</t>
    <phoneticPr fontId="2" type="noConversion"/>
  </si>
  <si>
    <t>스페셜 지구</t>
  </si>
  <si>
    <t>스페셜 데스스타</t>
  </si>
  <si>
    <t>스페셜 달</t>
  </si>
  <si>
    <t>스페셜 토성</t>
  </si>
  <si>
    <t>스페셜 태양</t>
  </si>
  <si>
    <t>스페셜 크리스탈</t>
  </si>
  <si>
    <t>스페셜 과일빙수</t>
  </si>
  <si>
    <t>스페셜 큐브스타</t>
  </si>
  <si>
    <t>스페셜 초신성</t>
  </si>
  <si>
    <t>스페셜 사커스타</t>
  </si>
  <si>
    <t>스페셜 운석</t>
  </si>
  <si>
    <t>스페셜 목성</t>
  </si>
  <si>
    <t>스페셜 아톰</t>
  </si>
  <si>
    <t>스페셜 펌킨</t>
  </si>
  <si>
    <t>스페셜 눈꽃</t>
  </si>
  <si>
    <t>스페셜 은하계</t>
  </si>
  <si>
    <t>스페셜 화산</t>
  </si>
  <si>
    <t>스페셜 개기월식</t>
  </si>
  <si>
    <t>스페셜 루비스타</t>
  </si>
  <si>
    <t>스페셜 플라즈마볼</t>
  </si>
  <si>
    <t>스페셜 플라워하트</t>
  </si>
  <si>
    <t>스페셜 심연의 홀</t>
  </si>
  <si>
    <t>판도라</t>
  </si>
  <si>
    <t>크리스마스 트리</t>
  </si>
  <si>
    <t>초코 열매</t>
  </si>
  <si>
    <t>사탕 열매</t>
  </si>
  <si>
    <t>금 장미</t>
  </si>
  <si>
    <t>은 장미</t>
  </si>
  <si>
    <t>동 장미</t>
  </si>
  <si>
    <t>금 말</t>
  </si>
  <si>
    <t>은 말</t>
  </si>
  <si>
    <t>동 말</t>
  </si>
  <si>
    <t>크리스탈 말</t>
  </si>
  <si>
    <t>생명의 별 벚꽃</t>
  </si>
  <si>
    <t>생명의 별 나비</t>
  </si>
  <si>
    <t>설레는 인연</t>
  </si>
  <si>
    <t>마음의 표현</t>
  </si>
  <si>
    <t>사랑의 결실</t>
  </si>
  <si>
    <t>스페셜 게자리 홀로그램</t>
  </si>
  <si>
    <t>스페셜 사자자리 홀로그램</t>
  </si>
  <si>
    <t>스페셜 처녀자리 홀로그램</t>
  </si>
  <si>
    <t>스페셜 천칭자리 홀로그램</t>
  </si>
  <si>
    <t>스페셜 전갈자리 홀로그램</t>
  </si>
  <si>
    <t>스페셜 사수자리 홀로그램</t>
  </si>
  <si>
    <t>스페셜 염소자리 홀로그램</t>
  </si>
  <si>
    <t>스페셜 물병자리 홀로그램</t>
  </si>
  <si>
    <t>스페셜 물고기자리 홀로그램</t>
  </si>
  <si>
    <t>스페셜 양자리 홀로그램</t>
  </si>
  <si>
    <t>스페셜 황소자리 홀로그램</t>
  </si>
  <si>
    <t>스페셜 쌍둥이자리 홀로그램</t>
  </si>
  <si>
    <t>스페셜 페르세우스 자리 홀로그램</t>
  </si>
  <si>
    <t>스페셜 벨레로폰 홀로그램</t>
  </si>
  <si>
    <t>스페셜 마이더스의 손 홀로그램</t>
  </si>
  <si>
    <t>스페셜 오르페우스의 리라 홀로그램</t>
  </si>
  <si>
    <t>스페셜 미궁 홀로그램</t>
  </si>
  <si>
    <t>스페셜 불의 신전 홀로그램</t>
  </si>
  <si>
    <t>스페셜 판도라의 상자 홀로그램</t>
  </si>
  <si>
    <t>스페셜 태양과 달 홀로그램</t>
  </si>
  <si>
    <t>스페셜 헤라의 자비 홀로그램</t>
  </si>
  <si>
    <t>스페셜 아레스 홀로그램</t>
  </si>
  <si>
    <t>스페셜 큐피트의 결혼 홀로그램</t>
  </si>
  <si>
    <t>스페셜 트로이 목마 홀로그램</t>
  </si>
  <si>
    <t>스페셜 인어 공주 페어리+</t>
    <phoneticPr fontId="2" type="noConversion"/>
  </si>
  <si>
    <t>스페셜 클레오파트라 페어리+</t>
    <phoneticPr fontId="2" type="noConversion"/>
  </si>
  <si>
    <t>스페셜 빨간머리 앤 페어리+</t>
  </si>
  <si>
    <t>스페셜 달토끼 묘묘 페어리+</t>
  </si>
  <si>
    <t>스페셜 구미호 페어리+</t>
  </si>
  <si>
    <t>스페셜 성냥팔이 소녀 페어리+</t>
  </si>
  <si>
    <t>스페셜 백설공주 페어리+</t>
  </si>
  <si>
    <t>스페셜 아나스타샤 페어리+</t>
  </si>
  <si>
    <t>스페셜 백조의 호수 페어리+</t>
  </si>
  <si>
    <t>스페셜 카르멘 페어리+</t>
  </si>
  <si>
    <t>스페셜 팅커벨 페어리+</t>
  </si>
  <si>
    <t>스페셜 잔다르크 페어리+</t>
  </si>
  <si>
    <t>황도 12궁</t>
    <phoneticPr fontId="2" type="noConversion"/>
  </si>
  <si>
    <t>종류</t>
    <phoneticPr fontId="2" type="noConversion"/>
  </si>
  <si>
    <t>행성석</t>
    <phoneticPr fontId="2" type="noConversion"/>
  </si>
  <si>
    <t>버프1</t>
    <phoneticPr fontId="2" type="noConversion"/>
  </si>
  <si>
    <t>버프2</t>
    <phoneticPr fontId="2" type="noConversion"/>
  </si>
  <si>
    <t>버프3</t>
    <phoneticPr fontId="2" type="noConversion"/>
  </si>
  <si>
    <t>버프4</t>
    <phoneticPr fontId="2" type="noConversion"/>
  </si>
  <si>
    <t>작물변경권</t>
    <phoneticPr fontId="2" type="noConversion"/>
  </si>
  <si>
    <t>해당 작물</t>
    <phoneticPr fontId="2" type="noConversion"/>
  </si>
  <si>
    <t>행성석</t>
    <phoneticPr fontId="2" type="noConversion"/>
  </si>
  <si>
    <t>홀로그램</t>
    <phoneticPr fontId="2" type="noConversion"/>
  </si>
  <si>
    <t>스.페어리</t>
    <phoneticPr fontId="2" type="noConversion"/>
  </si>
  <si>
    <t>페어리</t>
    <phoneticPr fontId="2" type="noConversion"/>
  </si>
  <si>
    <t>메르헨</t>
    <phoneticPr fontId="2" type="noConversion"/>
  </si>
  <si>
    <t>스페셜 페어리</t>
    <phoneticPr fontId="2" type="noConversion"/>
  </si>
  <si>
    <t>해당 작물 - 1</t>
  </si>
  <si>
    <t>해당 작물 - 1</t>
    <phoneticPr fontId="2" type="noConversion"/>
  </si>
  <si>
    <t>해당 작물 - 2</t>
  </si>
  <si>
    <t>해당 작물 - 3</t>
  </si>
  <si>
    <t>해당 작물 - 3</t>
    <phoneticPr fontId="2" type="noConversion"/>
  </si>
  <si>
    <t>사파이어</t>
  </si>
  <si>
    <t>토파즈</t>
  </si>
  <si>
    <t>터키석</t>
  </si>
  <si>
    <t>가넷</t>
  </si>
  <si>
    <t>자수정</t>
  </si>
  <si>
    <t>애쿼머린</t>
  </si>
  <si>
    <t>다이아몬드</t>
  </si>
  <si>
    <t>에메랄드</t>
  </si>
  <si>
    <t>진주</t>
  </si>
  <si>
    <t>루비</t>
  </si>
  <si>
    <t>페리도트</t>
  </si>
  <si>
    <t>오팔 쌔싹</t>
  </si>
  <si>
    <t>스페셜 인어 공주</t>
  </si>
  <si>
    <t>인어 공주 페어리</t>
  </si>
  <si>
    <t>지구</t>
  </si>
  <si>
    <t>데스스타</t>
  </si>
  <si>
    <t>달</t>
  </si>
  <si>
    <t>토성</t>
  </si>
  <si>
    <t>태양</t>
  </si>
  <si>
    <t>크리스탈</t>
  </si>
  <si>
    <t>과일빙수</t>
  </si>
  <si>
    <t>큐브스타</t>
  </si>
  <si>
    <t>초신성</t>
  </si>
  <si>
    <t>사커스타</t>
  </si>
  <si>
    <t>운석</t>
  </si>
  <si>
    <t>목성</t>
  </si>
  <si>
    <t>아톰</t>
  </si>
  <si>
    <t>펌킨</t>
  </si>
  <si>
    <t>눈꽃</t>
  </si>
  <si>
    <t>은하계</t>
  </si>
  <si>
    <t>화산</t>
  </si>
  <si>
    <t>개기월식</t>
  </si>
  <si>
    <t>루비스타</t>
  </si>
  <si>
    <t>플라즈마볼</t>
  </si>
  <si>
    <t>플라워하트</t>
  </si>
  <si>
    <t>심연의 홀</t>
  </si>
  <si>
    <t>게자리 홀로그램</t>
  </si>
  <si>
    <t>사자자리 홀로그램</t>
  </si>
  <si>
    <t>처녀자리 홀로그램</t>
  </si>
  <si>
    <t>천칭자리 홀로그램</t>
  </si>
  <si>
    <t>전갈자리 홀로그램</t>
  </si>
  <si>
    <t>사수자리 홀로그램</t>
  </si>
  <si>
    <t>염소자리 홀로그램</t>
  </si>
  <si>
    <t>물병자리 홀로그램</t>
  </si>
  <si>
    <t>물고기자리 홀로그램</t>
  </si>
  <si>
    <t>양자리 홀로그램</t>
  </si>
  <si>
    <t>황소자리 홀로그램</t>
  </si>
  <si>
    <t>쌍둥이자리 홀로그램</t>
  </si>
  <si>
    <t>페르세우스 자리 홀로그램</t>
  </si>
  <si>
    <t>벨레로폰 홀로그램</t>
  </si>
  <si>
    <t>마이더스의 손 홀로그램</t>
  </si>
  <si>
    <t>오르페우스의 리라 홀로그램</t>
  </si>
  <si>
    <t>미궁 홀로그램</t>
  </si>
  <si>
    <t>불의 신전 홀로그램</t>
  </si>
  <si>
    <t>판도라의 상자 홀로그램</t>
  </si>
  <si>
    <t>태양과 달 홀로그램</t>
  </si>
  <si>
    <t>헤라의 자비 홀로그램</t>
  </si>
  <si>
    <t>아레스 홀로그램</t>
  </si>
  <si>
    <t>큐피트의 결혼 홀로그램</t>
  </si>
  <si>
    <t>트로이 목마 홀로그램</t>
  </si>
  <si>
    <t>인어 공주</t>
  </si>
  <si>
    <t>스페셜 클레오파트라</t>
  </si>
  <si>
    <t>클레오파트라 페어리</t>
  </si>
  <si>
    <t>클레오파트라</t>
  </si>
  <si>
    <t>스페셜 빨간머리 앤</t>
  </si>
  <si>
    <t>빨간머리 앤 페어리</t>
  </si>
  <si>
    <t>빨간머리 앤</t>
  </si>
  <si>
    <t>스페셜 달토끼 묘묘</t>
  </si>
  <si>
    <t>달토끼 묘묘 페어리</t>
  </si>
  <si>
    <t>달토끼 묘묘</t>
  </si>
  <si>
    <t>스페셜 구미호</t>
  </si>
  <si>
    <t>구미호 페어리</t>
  </si>
  <si>
    <t>구미호</t>
  </si>
  <si>
    <t>스페셜 성냥팔이 소녀</t>
  </si>
  <si>
    <t>성냥팔이 소녀 페어리</t>
  </si>
  <si>
    <t>성냥팔이 소녀</t>
  </si>
  <si>
    <t>스페셜 백설공주</t>
  </si>
  <si>
    <t>백설공주 페어리</t>
  </si>
  <si>
    <t>백설공주</t>
  </si>
  <si>
    <t>스페셜 아나스타샤</t>
  </si>
  <si>
    <t>아나스타샤 페어리</t>
  </si>
  <si>
    <t>아나스타샤</t>
  </si>
  <si>
    <t>스페셜 백조의 호수</t>
  </si>
  <si>
    <t>백조의 호수 페어리</t>
  </si>
  <si>
    <t>백조의 호수</t>
  </si>
  <si>
    <t>스페셜 카르멘</t>
  </si>
  <si>
    <t>카르멘 페어리</t>
  </si>
  <si>
    <t>카르멘</t>
  </si>
  <si>
    <t>스페셜 팅커벨</t>
  </si>
  <si>
    <t>팅커벨 페어리</t>
  </si>
  <si>
    <t>팅커벨</t>
  </si>
  <si>
    <t>스페셜 잔다르크</t>
  </si>
  <si>
    <t>잔다르크 페어리</t>
  </si>
  <si>
    <t>잔다르크</t>
  </si>
  <si>
    <t>게자리 카드</t>
  </si>
  <si>
    <t>백조자리 카드</t>
  </si>
  <si>
    <t>헤라클레스 카드</t>
  </si>
  <si>
    <t>사자자리</t>
  </si>
  <si>
    <t>방패자리 카드</t>
  </si>
  <si>
    <t>돌고래자리 카드</t>
  </si>
  <si>
    <t>처녀자리</t>
  </si>
  <si>
    <t>이리자리</t>
  </si>
  <si>
    <t>남쪽왕관자리</t>
  </si>
  <si>
    <t>천칭자리</t>
  </si>
  <si>
    <t>페가수스자리</t>
  </si>
  <si>
    <t>인디언자리</t>
  </si>
  <si>
    <t>전갈자리</t>
  </si>
  <si>
    <t>봉황자리</t>
  </si>
  <si>
    <t>큰곰자리</t>
  </si>
  <si>
    <t>사수자리</t>
  </si>
  <si>
    <t>용자리</t>
  </si>
  <si>
    <t>토끼자리</t>
  </si>
  <si>
    <t>염소자리</t>
  </si>
  <si>
    <t>공작자리</t>
  </si>
  <si>
    <t>마차부자리</t>
  </si>
  <si>
    <t>물병자리</t>
  </si>
  <si>
    <t>황새치자리</t>
  </si>
  <si>
    <t>북쪽왕관자리</t>
  </si>
  <si>
    <t>물고기자리</t>
  </si>
  <si>
    <t>비둘기자리</t>
  </si>
  <si>
    <t>머리털자리</t>
  </si>
  <si>
    <t>양자리</t>
  </si>
  <si>
    <t>사냥개자리</t>
  </si>
  <si>
    <t>돛자리</t>
  </si>
  <si>
    <t>황소자리</t>
  </si>
  <si>
    <t>날치자리</t>
  </si>
  <si>
    <t>카멜레온자리</t>
  </si>
  <si>
    <t>쌍둥이자리</t>
  </si>
  <si>
    <t>나침반자리</t>
  </si>
  <si>
    <t>여우자리</t>
  </si>
  <si>
    <t>페르세우스 자리</t>
  </si>
  <si>
    <t>메두사 자리</t>
  </si>
  <si>
    <t>안드로메다 자리</t>
  </si>
  <si>
    <t>아테나의 계시</t>
  </si>
  <si>
    <t>괴수 키메라</t>
  </si>
  <si>
    <t>마이더스의 손</t>
  </si>
  <si>
    <t>술의 신 디오니소스</t>
  </si>
  <si>
    <t>저승의 강 스틱스</t>
  </si>
  <si>
    <t>프로메테우스 자리</t>
  </si>
  <si>
    <t>불의 신전 자리</t>
  </si>
  <si>
    <t>코카서스 절벽 자리</t>
  </si>
  <si>
    <t>프로메테우스 자리 홀로그램</t>
  </si>
  <si>
    <t>판도라의 호기심</t>
  </si>
  <si>
    <t>아버지 헤파이스토스</t>
  </si>
  <si>
    <t>에피메테우스와의 결혼</t>
  </si>
  <si>
    <t>승리자 오디세우스</t>
  </si>
  <si>
    <t>대왕 아가멤논</t>
  </si>
  <si>
    <t>영웅 아킬레우스</t>
  </si>
  <si>
    <t>벨레로폰의 승리</t>
  </si>
  <si>
    <t>오르페우스의 노래</t>
  </si>
  <si>
    <t>명계의 하데스</t>
  </si>
  <si>
    <t>연인 에우리디케</t>
  </si>
  <si>
    <t>테세우스 자리</t>
  </si>
  <si>
    <t>미노타우로스 자리</t>
  </si>
  <si>
    <t>포세이돈 자리</t>
  </si>
  <si>
    <t>테세우스 자리 홀로그램</t>
  </si>
  <si>
    <t>태양의 아폴론</t>
  </si>
  <si>
    <t>달의 아르테미스</t>
  </si>
  <si>
    <t>해와 달의 어머니 레토</t>
  </si>
  <si>
    <t>아폴론 자리 홀로그램</t>
  </si>
  <si>
    <t>헤라의 자비</t>
  </si>
  <si>
    <t>헤르메스의 묘책</t>
  </si>
  <si>
    <t>파수꾼 아르고스</t>
  </si>
  <si>
    <t>전쟁의 신 아레스</t>
  </si>
  <si>
    <t>대적자 기가스</t>
  </si>
  <si>
    <t>어머니 가이아</t>
  </si>
  <si>
    <t>큐피트의 결혼</t>
  </si>
  <si>
    <t>미의 여신 아프로디테</t>
  </si>
  <si>
    <t>공주 프시케</t>
  </si>
  <si>
    <t>게자리 카드
백조자리 카드
헤라클레스 카드</t>
    <phoneticPr fontId="2" type="noConversion"/>
  </si>
  <si>
    <t>사자자리
방패자리 카드
돌고래자리 카드</t>
    <phoneticPr fontId="2" type="noConversion"/>
  </si>
  <si>
    <t>처녀자리
이리자리
남쪽왕관자리</t>
    <phoneticPr fontId="2" type="noConversion"/>
  </si>
  <si>
    <t>천칭자리
페가수스자리
인디언자리</t>
    <phoneticPr fontId="2" type="noConversion"/>
  </si>
  <si>
    <t>전갈자리
봉황자리
큰곰자리</t>
    <phoneticPr fontId="2" type="noConversion"/>
  </si>
  <si>
    <t>사수자리
용자리
토끼자리</t>
    <phoneticPr fontId="2" type="noConversion"/>
  </si>
  <si>
    <t>염소자리
공작자리
마차부자리</t>
    <phoneticPr fontId="2" type="noConversion"/>
  </si>
  <si>
    <t>물병자리
황새치자리
북쪽왕관자리</t>
    <phoneticPr fontId="2" type="noConversion"/>
  </si>
  <si>
    <t>물고기자리
비둘기자리
머리털자리</t>
    <phoneticPr fontId="2" type="noConversion"/>
  </si>
  <si>
    <t>양자리
사냥개자리
돛자리</t>
    <phoneticPr fontId="2" type="noConversion"/>
  </si>
  <si>
    <t>황소자리
날치자리
카멜레온자리</t>
    <phoneticPr fontId="2" type="noConversion"/>
  </si>
  <si>
    <t>쌍둥이자리
나침반자리
여우자리</t>
    <phoneticPr fontId="2" type="noConversion"/>
  </si>
  <si>
    <t>페르세우스 자리
메두사 자리
안드로메다 자리</t>
    <phoneticPr fontId="2" type="noConversion"/>
  </si>
  <si>
    <t>벨레로폰의 승리
아테나의 계시
괴수 키메라</t>
    <phoneticPr fontId="2" type="noConversion"/>
  </si>
  <si>
    <t>마이더스의 손
술의 신 디오니소스
저승의 강 스틱스</t>
    <phoneticPr fontId="2" type="noConversion"/>
  </si>
  <si>
    <t>오르페우스의 노래
명계의 하데스
연인 에우리디케</t>
    <phoneticPr fontId="2" type="noConversion"/>
  </si>
  <si>
    <t>테세우스 자리
미노타우로스 자리
포세이돈 자리</t>
    <phoneticPr fontId="2" type="noConversion"/>
  </si>
  <si>
    <t>프로메테우스 자리
불의 신전 자리
코카서스 절벽 자리</t>
    <phoneticPr fontId="2" type="noConversion"/>
  </si>
  <si>
    <t>판도라의 호기심
아버지 헤파이스토스
에피메테우스와의 결혼</t>
    <phoneticPr fontId="2" type="noConversion"/>
  </si>
  <si>
    <t>태양의 아폴론
달의 아르테미스
해와 달의 어머니 레토</t>
    <phoneticPr fontId="2" type="noConversion"/>
  </si>
  <si>
    <t>헤라의 자비
헤르메스의 묘책
파수꾼 아르고스</t>
    <phoneticPr fontId="2" type="noConversion"/>
  </si>
  <si>
    <t>전쟁의 신 아레스
대적자 기가스
어머니 가이아</t>
    <phoneticPr fontId="2" type="noConversion"/>
  </si>
  <si>
    <t>큐피트의 결혼
미의 여신 아프로디테
공주 프시케</t>
    <phoneticPr fontId="2" type="noConversion"/>
  </si>
  <si>
    <t>승리자 오디세우스
대왕 아가멤논
영웅 아킬레우스</t>
    <phoneticPr fontId="2" type="noConversion"/>
  </si>
  <si>
    <t>페어리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</si>
  <si>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</si>
  <si>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</si>
  <si>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</si>
  <si>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휴화산섬</t>
  </si>
  <si>
    <t>요동치는 회오리섬</t>
  </si>
  <si>
    <t>얼어붙은 빙산지대</t>
  </si>
  <si>
    <t>유령선 출몰지역</t>
  </si>
  <si>
    <t>둥실둥실 천공 섬</t>
  </si>
  <si>
    <t>UFO 섬</t>
  </si>
  <si>
    <t>휴화산 섬의 아기 용</t>
  </si>
  <si>
    <t>하트 캔디 머신 로보보</t>
  </si>
  <si>
    <t>귀염 멍뭉이 아루</t>
  </si>
  <si>
    <t>아기 거북 도토</t>
  </si>
  <si>
    <t>욕심쟁이 쀼쀼</t>
  </si>
  <si>
    <t>큰 바위 얼굴의 돌잔치</t>
  </si>
  <si>
    <t>눈 내리는 크리스마스 성</t>
  </si>
  <si>
    <t>뜨겁게 달아오른 불화산섬</t>
  </si>
  <si>
    <t>발렌타인데이 초코섬</t>
  </si>
  <si>
    <t>화이트데이 캔디섬</t>
  </si>
  <si>
    <t>거북섬</t>
  </si>
  <si>
    <t>회오리 섬의 '뀨'</t>
  </si>
  <si>
    <t>바위 섬의 '뭄바'</t>
  </si>
  <si>
    <t>얼음섬의 '울라쿵'</t>
  </si>
  <si>
    <t>유령선의 '잭'</t>
  </si>
  <si>
    <t>크리스마스 트리 '크리'</t>
  </si>
  <si>
    <t>불화산 섬의 '이프'</t>
  </si>
  <si>
    <t>사랑의 큐피트 움머</t>
  </si>
  <si>
    <t>변경 후 TreeID 1</t>
    <phoneticPr fontId="2" type="noConversion"/>
  </si>
  <si>
    <t>변경 후 TreeID 2</t>
  </si>
  <si>
    <t>변경 후 TreeID 3</t>
  </si>
  <si>
    <t>변경 후 TreeID 4</t>
  </si>
  <si>
    <t>변경 후 TreeID 5</t>
  </si>
  <si>
    <t>변경 후 작물 이름 1</t>
    <phoneticPr fontId="2" type="noConversion"/>
  </si>
  <si>
    <t>변경 후 작물 이름 2</t>
  </si>
  <si>
    <t>변경 후 작물 이름 3</t>
  </si>
  <si>
    <t>변경 후 작물 이름 4</t>
  </si>
  <si>
    <t>변경 후 작물 이름 5</t>
  </si>
  <si>
    <t>변경 확률 1</t>
    <phoneticPr fontId="2" type="noConversion"/>
  </si>
  <si>
    <t>변경 확률 2</t>
  </si>
  <si>
    <t>변경 확률 3</t>
  </si>
  <si>
    <t>변경 확률 4</t>
  </si>
  <si>
    <t>변경 확률 5</t>
  </si>
  <si>
    <t>변경 전 작물</t>
    <phoneticPr fontId="2" type="noConversion"/>
  </si>
  <si>
    <t>갤럭시 일반</t>
    <phoneticPr fontId="2" type="noConversion"/>
  </si>
  <si>
    <t>몬스터/블루오션</t>
    <phoneticPr fontId="2" type="noConversion"/>
  </si>
  <si>
    <t>블루오션/몬스터</t>
    <phoneticPr fontId="2" type="noConversion"/>
  </si>
  <si>
    <t>스페셜 행성석은 행성석과 동급으로 취급</t>
    <phoneticPr fontId="2" type="noConversion"/>
  </si>
  <si>
    <t>스페셜 행성석 / 행성석</t>
    <phoneticPr fontId="2" type="noConversion"/>
  </si>
  <si>
    <t>갤럭시에 확률 보정한것</t>
    <phoneticPr fontId="2" type="noConversion"/>
  </si>
  <si>
    <t>갤럭시에 확률 보정 안한것</t>
    <phoneticPr fontId="2" type="noConversion"/>
  </si>
  <si>
    <t>전 시즌 기준 획득 개수</t>
    <phoneticPr fontId="2" type="noConversion"/>
  </si>
  <si>
    <t>1번째</t>
    <phoneticPr fontId="2" type="noConversion"/>
  </si>
  <si>
    <t>2번째</t>
    <phoneticPr fontId="2" type="noConversion"/>
  </si>
  <si>
    <t>보정 기초확률</t>
    <phoneticPr fontId="2" type="noConversion"/>
  </si>
  <si>
    <t>300+200% 업 이벤트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</si>
</sst>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rgb="FF0070C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03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10" fontId="4" fillId="11" borderId="1" xfId="1" applyNumberFormat="1" applyFont="1" applyFill="1" applyBorder="1">
      <alignment vertical="center"/>
    </xf>
    <xf numFmtId="10" fontId="6" fillId="11" borderId="1" xfId="1" applyNumberFormat="1" applyFont="1" applyFill="1" applyBorder="1">
      <alignment vertical="center"/>
    </xf>
    <xf numFmtId="178" fontId="7" fillId="11" borderId="1" xfId="1" applyNumberFormat="1" applyFont="1" applyFill="1" applyBorder="1">
      <alignment vertical="center"/>
    </xf>
    <xf numFmtId="2" fontId="4" fillId="11" borderId="1" xfId="1" applyNumberFormat="1" applyFont="1" applyFill="1" applyBorder="1">
      <alignment vertical="center"/>
    </xf>
    <xf numFmtId="0" fontId="4" fillId="11" borderId="1" xfId="0" applyFont="1" applyFill="1" applyBorder="1">
      <alignment vertical="center"/>
    </xf>
    <xf numFmtId="2" fontId="7" fillId="11" borderId="1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4" borderId="0" xfId="0" applyFont="1" applyFill="1">
      <alignment vertical="center"/>
    </xf>
    <xf numFmtId="0" fontId="10" fillId="14" borderId="0" xfId="0" applyFont="1" applyFill="1" applyAlignment="1">
      <alignment horizontal="center" vertical="center"/>
    </xf>
    <xf numFmtId="0" fontId="10" fillId="14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2" borderId="31" xfId="0" applyFont="1" applyFill="1" applyBorder="1">
      <alignment vertical="center"/>
    </xf>
    <xf numFmtId="176" fontId="4" fillId="11" borderId="6" xfId="1" applyNumberFormat="1" applyFont="1" applyFill="1" applyBorder="1">
      <alignment vertical="center"/>
    </xf>
    <xf numFmtId="176" fontId="4" fillId="11" borderId="7" xfId="1" applyNumberFormat="1" applyFont="1" applyFill="1" applyBorder="1">
      <alignment vertical="center"/>
    </xf>
    <xf numFmtId="10" fontId="4" fillId="11" borderId="6" xfId="1" applyNumberFormat="1" applyFont="1" applyFill="1" applyBorder="1">
      <alignment vertical="center"/>
    </xf>
    <xf numFmtId="0" fontId="4" fillId="11" borderId="7" xfId="0" applyFont="1" applyFill="1" applyBorder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10" fontId="9" fillId="5" borderId="1" xfId="1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0" fontId="9" fillId="11" borderId="0" xfId="1" applyNumberFormat="1" applyFont="1" applyFill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0" fontId="9" fillId="11" borderId="1" xfId="1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9" fillId="15" borderId="1" xfId="1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11" borderId="0" xfId="0" applyFont="1" applyFill="1" applyBorder="1">
      <alignment vertical="center"/>
    </xf>
    <xf numFmtId="176" fontId="4" fillId="11" borderId="43" xfId="1" applyNumberFormat="1" applyFont="1" applyFill="1" applyBorder="1">
      <alignment vertical="center"/>
    </xf>
    <xf numFmtId="176" fontId="4" fillId="11" borderId="44" xfId="1" applyNumberFormat="1" applyFont="1" applyFill="1" applyBorder="1">
      <alignment vertical="center"/>
    </xf>
    <xf numFmtId="10" fontId="4" fillId="11" borderId="44" xfId="1" applyNumberFormat="1" applyFont="1" applyFill="1" applyBorder="1">
      <alignment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10" fontId="3" fillId="11" borderId="0" xfId="1" applyNumberFormat="1" applyFont="1" applyFill="1">
      <alignment vertical="center"/>
    </xf>
    <xf numFmtId="10" fontId="3" fillId="2" borderId="1" xfId="1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11" borderId="1" xfId="1" applyNumberFormat="1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9" fillId="11" borderId="43" xfId="0" applyFont="1" applyFill="1" applyBorder="1" applyAlignment="1">
      <alignment horizontal="center" vertical="center"/>
    </xf>
    <xf numFmtId="0" fontId="9" fillId="11" borderId="44" xfId="0" applyFont="1" applyFill="1" applyBorder="1" applyAlignment="1">
      <alignment horizontal="center" vertical="center"/>
    </xf>
    <xf numFmtId="0" fontId="3" fillId="11" borderId="44" xfId="0" applyFont="1" applyFill="1" applyBorder="1" applyAlignment="1">
      <alignment horizontal="center" vertical="center"/>
    </xf>
    <xf numFmtId="0" fontId="9" fillId="11" borderId="45" xfId="0" applyFont="1" applyFill="1" applyBorder="1" applyAlignment="1">
      <alignment horizontal="center" vertical="center"/>
    </xf>
    <xf numFmtId="0" fontId="9" fillId="11" borderId="4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34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9" fontId="9" fillId="11" borderId="4" xfId="1" applyNumberFormat="1" applyFont="1" applyFill="1" applyBorder="1" applyAlignment="1">
      <alignment horizontal="center" vertical="center"/>
    </xf>
    <xf numFmtId="9" fontId="9" fillId="11" borderId="19" xfId="1" applyNumberFormat="1" applyFont="1" applyFill="1" applyBorder="1" applyAlignment="1">
      <alignment horizontal="center" vertical="center"/>
    </xf>
    <xf numFmtId="9" fontId="9" fillId="11" borderId="9" xfId="1" applyNumberFormat="1" applyFont="1" applyFill="1" applyBorder="1" applyAlignment="1">
      <alignment horizontal="center" vertical="center"/>
    </xf>
    <xf numFmtId="9" fontId="9" fillId="11" borderId="5" xfId="1" applyNumberFormat="1" applyFont="1" applyFill="1" applyBorder="1" applyAlignment="1">
      <alignment horizontal="center" vertical="center"/>
    </xf>
    <xf numFmtId="9" fontId="9" fillId="11" borderId="12" xfId="1" applyNumberFormat="1" applyFont="1" applyFill="1" applyBorder="1" applyAlignment="1">
      <alignment horizontal="center" vertical="center"/>
    </xf>
    <xf numFmtId="9" fontId="9" fillId="11" borderId="11" xfId="1" applyNumberFormat="1" applyFont="1" applyFill="1" applyBorder="1" applyAlignment="1">
      <alignment horizontal="center" vertical="center"/>
    </xf>
    <xf numFmtId="9" fontId="3" fillId="11" borderId="4" xfId="1" applyNumberFormat="1" applyFont="1" applyFill="1" applyBorder="1" applyAlignment="1">
      <alignment horizontal="center" vertical="center"/>
    </xf>
    <xf numFmtId="9" fontId="3" fillId="11" borderId="19" xfId="1" applyNumberFormat="1" applyFont="1" applyFill="1" applyBorder="1" applyAlignment="1">
      <alignment horizontal="center" vertical="center"/>
    </xf>
    <xf numFmtId="9" fontId="3" fillId="11" borderId="5" xfId="1" applyNumberFormat="1" applyFont="1" applyFill="1" applyBorder="1" applyAlignment="1">
      <alignment horizontal="center" vertical="center"/>
    </xf>
    <xf numFmtId="9" fontId="9" fillId="11" borderId="6" xfId="1" applyNumberFormat="1" applyFont="1" applyFill="1" applyBorder="1" applyAlignment="1">
      <alignment horizontal="center" vertical="center"/>
    </xf>
    <xf numFmtId="9" fontId="9" fillId="11" borderId="1" xfId="1" applyNumberFormat="1" applyFont="1" applyFill="1" applyBorder="1" applyAlignment="1">
      <alignment horizontal="center" vertical="center"/>
    </xf>
    <xf numFmtId="9" fontId="9" fillId="11" borderId="2" xfId="1" applyNumberFormat="1" applyFont="1" applyFill="1" applyBorder="1" applyAlignment="1">
      <alignment horizontal="center" vertical="center"/>
    </xf>
    <xf numFmtId="9" fontId="9" fillId="11" borderId="7" xfId="1" applyNumberFormat="1" applyFont="1" applyFill="1" applyBorder="1" applyAlignment="1">
      <alignment horizontal="center" vertical="center"/>
    </xf>
    <xf numFmtId="9" fontId="9" fillId="11" borderId="3" xfId="1" applyNumberFormat="1" applyFont="1" applyFill="1" applyBorder="1" applyAlignment="1">
      <alignment horizontal="center" vertical="center"/>
    </xf>
    <xf numFmtId="9" fontId="9" fillId="11" borderId="10" xfId="1" applyNumberFormat="1" applyFont="1" applyFill="1" applyBorder="1" applyAlignment="1">
      <alignment horizontal="center" vertical="center"/>
    </xf>
    <xf numFmtId="9" fontId="3" fillId="11" borderId="6" xfId="1" applyNumberFormat="1" applyFont="1" applyFill="1" applyBorder="1" applyAlignment="1">
      <alignment horizontal="center" vertical="center"/>
    </xf>
    <xf numFmtId="9" fontId="3" fillId="11" borderId="1" xfId="1" applyNumberFormat="1" applyFont="1" applyFill="1" applyBorder="1" applyAlignment="1">
      <alignment horizontal="center" vertical="center"/>
    </xf>
    <xf numFmtId="9" fontId="3" fillId="11" borderId="7" xfId="1" applyNumberFormat="1" applyFont="1" applyFill="1" applyBorder="1" applyAlignment="1">
      <alignment horizontal="center" vertical="center"/>
    </xf>
    <xf numFmtId="9" fontId="3" fillId="11" borderId="2" xfId="1" applyNumberFormat="1" applyFont="1" applyFill="1" applyBorder="1" applyAlignment="1">
      <alignment horizontal="center" vertical="center"/>
    </xf>
    <xf numFmtId="9" fontId="3" fillId="11" borderId="3" xfId="1" applyNumberFormat="1" applyFont="1" applyFill="1" applyBorder="1" applyAlignment="1">
      <alignment horizontal="center" vertical="center"/>
    </xf>
    <xf numFmtId="9" fontId="3" fillId="11" borderId="10" xfId="1" applyNumberFormat="1" applyFont="1" applyFill="1" applyBorder="1" applyAlignment="1">
      <alignment horizontal="center" vertical="center"/>
    </xf>
    <xf numFmtId="9" fontId="9" fillId="11" borderId="8" xfId="1" applyNumberFormat="1" applyFont="1" applyFill="1" applyBorder="1" applyAlignment="1">
      <alignment horizontal="center" vertical="center"/>
    </xf>
    <xf numFmtId="9" fontId="9" fillId="11" borderId="34" xfId="1" applyNumberFormat="1" applyFont="1" applyFill="1" applyBorder="1" applyAlignment="1">
      <alignment horizontal="center" vertical="center"/>
    </xf>
    <xf numFmtId="9" fontId="9" fillId="11" borderId="56" xfId="1" applyNumberFormat="1" applyFont="1" applyFill="1" applyBorder="1" applyAlignment="1">
      <alignment horizontal="center" vertical="center"/>
    </xf>
    <xf numFmtId="9" fontId="9" fillId="11" borderId="35" xfId="1" applyNumberFormat="1" applyFont="1" applyFill="1" applyBorder="1" applyAlignment="1">
      <alignment horizontal="center" vertical="center"/>
    </xf>
    <xf numFmtId="9" fontId="9" fillId="11" borderId="54" xfId="1" applyNumberFormat="1" applyFont="1" applyFill="1" applyBorder="1" applyAlignment="1">
      <alignment horizontal="center" vertical="center"/>
    </xf>
    <xf numFmtId="9" fontId="9" fillId="11" borderId="55" xfId="1" applyNumberFormat="1" applyFont="1" applyFill="1" applyBorder="1" applyAlignment="1">
      <alignment horizontal="center" vertical="center"/>
    </xf>
    <xf numFmtId="9" fontId="3" fillId="11" borderId="34" xfId="1" applyNumberFormat="1" applyFont="1" applyFill="1" applyBorder="1" applyAlignment="1">
      <alignment horizontal="center" vertical="center"/>
    </xf>
    <xf numFmtId="9" fontId="3" fillId="11" borderId="35" xfId="1" applyNumberFormat="1" applyFont="1" applyFill="1" applyBorder="1" applyAlignment="1">
      <alignment horizontal="center" vertical="center"/>
    </xf>
    <xf numFmtId="9" fontId="9" fillId="11" borderId="57" xfId="1" applyNumberFormat="1" applyFont="1" applyFill="1" applyBorder="1" applyAlignment="1">
      <alignment horizontal="center" vertical="center"/>
    </xf>
    <xf numFmtId="9" fontId="9" fillId="11" borderId="30" xfId="1" applyNumberFormat="1" applyFont="1" applyFill="1" applyBorder="1" applyAlignment="1">
      <alignment horizontal="center" vertical="center"/>
    </xf>
    <xf numFmtId="9" fontId="9" fillId="11" borderId="48" xfId="1" applyNumberFormat="1" applyFont="1" applyFill="1" applyBorder="1" applyAlignment="1">
      <alignment horizontal="center" vertical="center"/>
    </xf>
    <xf numFmtId="9" fontId="9" fillId="11" borderId="58" xfId="1" applyNumberFormat="1" applyFont="1" applyFill="1" applyBorder="1" applyAlignment="1">
      <alignment horizontal="center" vertical="center"/>
    </xf>
    <xf numFmtId="9" fontId="9" fillId="11" borderId="52" xfId="1" applyNumberFormat="1" applyFont="1" applyFill="1" applyBorder="1" applyAlignment="1">
      <alignment horizontal="center" vertical="center"/>
    </xf>
    <xf numFmtId="9" fontId="9" fillId="11" borderId="46" xfId="1" applyNumberFormat="1" applyFont="1" applyFill="1" applyBorder="1" applyAlignment="1">
      <alignment horizontal="center" vertical="center"/>
    </xf>
    <xf numFmtId="177" fontId="3" fillId="11" borderId="0" xfId="1" applyNumberFormat="1" applyFont="1" applyFill="1" applyAlignment="1">
      <alignment horizontal="center" vertical="center"/>
    </xf>
    <xf numFmtId="2" fontId="3" fillId="11" borderId="1" xfId="0" applyNumberFormat="1" applyFont="1" applyFill="1" applyBorder="1" applyAlignment="1">
      <alignment horizontal="center" vertical="center"/>
    </xf>
    <xf numFmtId="10" fontId="3" fillId="11" borderId="0" xfId="1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left" vertical="center"/>
    </xf>
    <xf numFmtId="0" fontId="3" fillId="11" borderId="0" xfId="0" quotePrefix="1" applyFont="1" applyFill="1">
      <alignment vertical="center"/>
    </xf>
    <xf numFmtId="2" fontId="3" fillId="11" borderId="0" xfId="0" applyNumberFormat="1" applyFont="1" applyFill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3" fillId="16" borderId="13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57" xfId="0" applyFont="1" applyFill="1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3" fillId="16" borderId="58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34" xfId="0" applyFont="1" applyFill="1" applyBorder="1" applyAlignment="1">
      <alignment horizontal="center" vertical="center"/>
    </xf>
    <xf numFmtId="9" fontId="3" fillId="11" borderId="1" xfId="1" applyFont="1" applyFill="1" applyBorder="1" applyAlignment="1">
      <alignment horizontal="center" vertical="center"/>
    </xf>
    <xf numFmtId="9" fontId="3" fillId="11" borderId="19" xfId="1" applyFont="1" applyFill="1" applyBorder="1" applyAlignment="1">
      <alignment horizontal="center" vertical="center"/>
    </xf>
    <xf numFmtId="9" fontId="3" fillId="11" borderId="5" xfId="1" applyFont="1" applyFill="1" applyBorder="1" applyAlignment="1">
      <alignment horizontal="center" vertical="center"/>
    </xf>
    <xf numFmtId="9" fontId="3" fillId="11" borderId="7" xfId="1" applyFont="1" applyFill="1" applyBorder="1" applyAlignment="1">
      <alignment horizontal="center" vertical="center"/>
    </xf>
    <xf numFmtId="9" fontId="3" fillId="11" borderId="34" xfId="1" applyFont="1" applyFill="1" applyBorder="1" applyAlignment="1">
      <alignment horizontal="center" vertical="center"/>
    </xf>
    <xf numFmtId="9" fontId="3" fillId="11" borderId="35" xfId="1" applyFont="1" applyFill="1" applyBorder="1" applyAlignment="1">
      <alignment horizontal="center" vertical="center"/>
    </xf>
    <xf numFmtId="176" fontId="4" fillId="11" borderId="0" xfId="0" applyNumberFormat="1" applyFont="1" applyFill="1">
      <alignment vertical="center"/>
    </xf>
    <xf numFmtId="10" fontId="4" fillId="11" borderId="0" xfId="0" applyNumberFormat="1" applyFont="1" applyFill="1">
      <alignment vertical="center"/>
    </xf>
    <xf numFmtId="10" fontId="4" fillId="15" borderId="44" xfId="1" applyNumberFormat="1" applyFont="1" applyFill="1" applyBorder="1">
      <alignment vertical="center"/>
    </xf>
    <xf numFmtId="10" fontId="4" fillId="15" borderId="6" xfId="1" applyNumberFormat="1" applyFont="1" applyFill="1" applyBorder="1">
      <alignment vertical="center"/>
    </xf>
    <xf numFmtId="10" fontId="4" fillId="15" borderId="1" xfId="1" applyNumberFormat="1" applyFont="1" applyFill="1" applyBorder="1">
      <alignment vertical="center"/>
    </xf>
    <xf numFmtId="10" fontId="4" fillId="15" borderId="45" xfId="1" applyNumberFormat="1" applyFont="1" applyFill="1" applyBorder="1">
      <alignment vertical="center"/>
    </xf>
    <xf numFmtId="10" fontId="4" fillId="15" borderId="8" xfId="1" applyNumberFormat="1" applyFont="1" applyFill="1" applyBorder="1">
      <alignment vertical="center"/>
    </xf>
    <xf numFmtId="10" fontId="4" fillId="15" borderId="34" xfId="1" applyNumberFormat="1" applyFont="1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10" fontId="3" fillId="9" borderId="1" xfId="1" applyNumberFormat="1" applyFon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  <xf numFmtId="9" fontId="3" fillId="11" borderId="54" xfId="1" applyNumberFormat="1" applyFont="1" applyFill="1" applyBorder="1" applyAlignment="1">
      <alignment horizontal="center" vertical="center"/>
    </xf>
    <xf numFmtId="9" fontId="9" fillId="11" borderId="59" xfId="1" applyNumberFormat="1" applyFont="1" applyFill="1" applyBorder="1" applyAlignment="1">
      <alignment horizontal="center" vertical="center"/>
    </xf>
    <xf numFmtId="9" fontId="9" fillId="11" borderId="0" xfId="1" applyNumberFormat="1" applyFont="1" applyFill="1" applyBorder="1" applyAlignment="1">
      <alignment horizontal="center" vertical="center"/>
    </xf>
    <xf numFmtId="9" fontId="9" fillId="11" borderId="13" xfId="1" applyNumberFormat="1" applyFont="1" applyFill="1" applyBorder="1" applyAlignment="1">
      <alignment horizontal="center" vertical="center"/>
    </xf>
    <xf numFmtId="9" fontId="9" fillId="11" borderId="14" xfId="1" applyNumberFormat="1" applyFont="1" applyFill="1" applyBorder="1" applyAlignment="1">
      <alignment horizontal="center" vertical="center"/>
    </xf>
    <xf numFmtId="9" fontId="9" fillId="11" borderId="36" xfId="1" applyNumberFormat="1" applyFont="1" applyFill="1" applyBorder="1" applyAlignment="1">
      <alignment horizontal="center" vertical="center"/>
    </xf>
    <xf numFmtId="9" fontId="9" fillId="11" borderId="60" xfId="1" applyNumberFormat="1" applyFont="1" applyFill="1" applyBorder="1" applyAlignment="1">
      <alignment horizontal="center" vertical="center"/>
    </xf>
    <xf numFmtId="9" fontId="9" fillId="11" borderId="38" xfId="1" applyNumberFormat="1" applyFont="1" applyFill="1" applyBorder="1" applyAlignment="1">
      <alignment horizontal="center" vertical="center"/>
    </xf>
    <xf numFmtId="0" fontId="9" fillId="18" borderId="44" xfId="0" applyFont="1" applyFill="1" applyBorder="1" applyAlignment="1">
      <alignment horizontal="center" vertical="center"/>
    </xf>
    <xf numFmtId="0" fontId="9" fillId="18" borderId="45" xfId="0" applyFont="1" applyFill="1" applyBorder="1" applyAlignment="1">
      <alignment horizontal="center" vertical="center"/>
    </xf>
    <xf numFmtId="9" fontId="3" fillId="13" borderId="1" xfId="1" applyNumberFormat="1" applyFont="1" applyFill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52" xfId="0" applyFont="1" applyFill="1" applyBorder="1" applyAlignment="1">
      <alignment horizontal="center" vertical="center"/>
    </xf>
    <xf numFmtId="9" fontId="9" fillId="11" borderId="18" xfId="1" applyNumberFormat="1" applyFont="1" applyFill="1" applyBorder="1" applyAlignment="1">
      <alignment horizontal="center" vertical="center"/>
    </xf>
    <xf numFmtId="9" fontId="9" fillId="11" borderId="15" xfId="1" applyNumberFormat="1" applyFont="1" applyFill="1" applyBorder="1" applyAlignment="1">
      <alignment horizontal="center" vertical="center"/>
    </xf>
    <xf numFmtId="9" fontId="9" fillId="11" borderId="16" xfId="1" applyNumberFormat="1" applyFont="1" applyFill="1" applyBorder="1" applyAlignment="1">
      <alignment horizontal="center" vertical="center"/>
    </xf>
    <xf numFmtId="9" fontId="9" fillId="11" borderId="17" xfId="1" applyNumberFormat="1" applyFont="1" applyFill="1" applyBorder="1" applyAlignment="1">
      <alignment horizontal="center" vertical="center"/>
    </xf>
    <xf numFmtId="9" fontId="9" fillId="13" borderId="1" xfId="1" applyNumberFormat="1" applyFont="1" applyFill="1" applyBorder="1" applyAlignment="1">
      <alignment horizontal="center" vertical="center"/>
    </xf>
    <xf numFmtId="9" fontId="9" fillId="19" borderId="1" xfId="1" applyNumberFormat="1" applyFont="1" applyFill="1" applyBorder="1" applyAlignment="1">
      <alignment horizontal="center" vertical="center"/>
    </xf>
    <xf numFmtId="9" fontId="3" fillId="17" borderId="1" xfId="1" applyNumberFormat="1" applyFont="1" applyFill="1" applyBorder="1" applyAlignment="1">
      <alignment horizontal="center" vertical="center"/>
    </xf>
    <xf numFmtId="0" fontId="9" fillId="16" borderId="43" xfId="0" applyFont="1" applyFill="1" applyBorder="1" applyAlignment="1">
      <alignment horizontal="center" vertical="center"/>
    </xf>
    <xf numFmtId="9" fontId="9" fillId="16" borderId="4" xfId="1" applyNumberFormat="1" applyFont="1" applyFill="1" applyBorder="1" applyAlignment="1">
      <alignment horizontal="center" vertical="center"/>
    </xf>
    <xf numFmtId="9" fontId="9" fillId="16" borderId="19" xfId="1" applyNumberFormat="1" applyFont="1" applyFill="1" applyBorder="1" applyAlignment="1">
      <alignment horizontal="center" vertical="center"/>
    </xf>
    <xf numFmtId="9" fontId="9" fillId="16" borderId="9" xfId="1" applyNumberFormat="1" applyFont="1" applyFill="1" applyBorder="1" applyAlignment="1">
      <alignment horizontal="center" vertical="center"/>
    </xf>
    <xf numFmtId="9" fontId="9" fillId="16" borderId="5" xfId="1" applyNumberFormat="1" applyFont="1" applyFill="1" applyBorder="1" applyAlignment="1">
      <alignment horizontal="center" vertical="center"/>
    </xf>
    <xf numFmtId="9" fontId="9" fillId="16" borderId="12" xfId="1" applyNumberFormat="1" applyFont="1" applyFill="1" applyBorder="1" applyAlignment="1">
      <alignment horizontal="center" vertical="center"/>
    </xf>
    <xf numFmtId="9" fontId="9" fillId="16" borderId="13" xfId="1" applyNumberFormat="1" applyFont="1" applyFill="1" applyBorder="1" applyAlignment="1">
      <alignment horizontal="center" vertical="center"/>
    </xf>
    <xf numFmtId="9" fontId="9" fillId="16" borderId="14" xfId="1" applyNumberFormat="1" applyFont="1" applyFill="1" applyBorder="1" applyAlignment="1">
      <alignment horizontal="center" vertical="center"/>
    </xf>
    <xf numFmtId="9" fontId="9" fillId="16" borderId="11" xfId="1" applyNumberFormat="1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19" xfId="0" applyFont="1" applyFill="1" applyBorder="1" applyAlignment="1">
      <alignment horizontal="center" vertical="center"/>
    </xf>
    <xf numFmtId="0" fontId="9" fillId="16" borderId="44" xfId="0" applyFont="1" applyFill="1" applyBorder="1" applyAlignment="1">
      <alignment horizontal="center" vertical="center"/>
    </xf>
    <xf numFmtId="9" fontId="9" fillId="16" borderId="6" xfId="1" applyNumberFormat="1" applyFont="1" applyFill="1" applyBorder="1" applyAlignment="1">
      <alignment horizontal="center" vertical="center"/>
    </xf>
    <xf numFmtId="9" fontId="9" fillId="16" borderId="1" xfId="1" applyNumberFormat="1" applyFont="1" applyFill="1" applyBorder="1" applyAlignment="1">
      <alignment horizontal="center" vertical="center"/>
    </xf>
    <xf numFmtId="9" fontId="9" fillId="16" borderId="2" xfId="1" applyNumberFormat="1" applyFont="1" applyFill="1" applyBorder="1" applyAlignment="1">
      <alignment horizontal="center" vertical="center"/>
    </xf>
    <xf numFmtId="9" fontId="9" fillId="16" borderId="7" xfId="1" applyNumberFormat="1" applyFont="1" applyFill="1" applyBorder="1" applyAlignment="1">
      <alignment horizontal="center" vertical="center"/>
    </xf>
    <xf numFmtId="9" fontId="9" fillId="16" borderId="3" xfId="1" applyNumberFormat="1" applyFont="1" applyFill="1" applyBorder="1" applyAlignment="1">
      <alignment horizontal="center" vertical="center"/>
    </xf>
    <xf numFmtId="9" fontId="9" fillId="16" borderId="10" xfId="1" applyNumberFormat="1" applyFont="1" applyFill="1" applyBorder="1" applyAlignment="1">
      <alignment horizontal="center" vertical="center"/>
    </xf>
    <xf numFmtId="0" fontId="9" fillId="16" borderId="45" xfId="0" applyFont="1" applyFill="1" applyBorder="1" applyAlignment="1">
      <alignment horizontal="center" vertical="center"/>
    </xf>
    <xf numFmtId="9" fontId="9" fillId="16" borderId="8" xfId="1" applyNumberFormat="1" applyFont="1" applyFill="1" applyBorder="1" applyAlignment="1">
      <alignment horizontal="center" vertical="center"/>
    </xf>
    <xf numFmtId="9" fontId="9" fillId="16" borderId="34" xfId="1" applyNumberFormat="1" applyFont="1" applyFill="1" applyBorder="1" applyAlignment="1">
      <alignment horizontal="center" vertical="center"/>
    </xf>
    <xf numFmtId="9" fontId="9" fillId="16" borderId="56" xfId="1" applyNumberFormat="1" applyFont="1" applyFill="1" applyBorder="1" applyAlignment="1">
      <alignment horizontal="center" vertical="center"/>
    </xf>
    <xf numFmtId="9" fontId="9" fillId="16" borderId="35" xfId="1" applyNumberFormat="1" applyFont="1" applyFill="1" applyBorder="1" applyAlignment="1">
      <alignment horizontal="center" vertical="center"/>
    </xf>
    <xf numFmtId="9" fontId="9" fillId="16" borderId="54" xfId="1" applyNumberFormat="1" applyFont="1" applyFill="1" applyBorder="1" applyAlignment="1">
      <alignment horizontal="center" vertical="center"/>
    </xf>
    <xf numFmtId="9" fontId="9" fillId="16" borderId="55" xfId="1" applyNumberFormat="1" applyFont="1" applyFill="1" applyBorder="1" applyAlignment="1">
      <alignment horizontal="center" vertical="center"/>
    </xf>
    <xf numFmtId="10" fontId="9" fillId="11" borderId="0" xfId="0" applyNumberFormat="1" applyFont="1" applyFill="1" applyBorder="1" applyAlignment="1">
      <alignment horizontal="center" vertical="center"/>
    </xf>
    <xf numFmtId="10" fontId="9" fillId="5" borderId="0" xfId="0" applyNumberFormat="1" applyFont="1" applyFill="1" applyBorder="1" applyAlignment="1">
      <alignment horizontal="center" vertical="center"/>
    </xf>
    <xf numFmtId="10" fontId="9" fillId="11" borderId="0" xfId="1" applyNumberFormat="1" applyFont="1" applyFill="1">
      <alignment vertical="center"/>
    </xf>
    <xf numFmtId="49" fontId="13" fillId="20" borderId="1" xfId="0" applyNumberFormat="1" applyFont="1" applyFill="1" applyBorder="1" applyAlignment="1">
      <alignment horizontal="center" vertical="center"/>
    </xf>
    <xf numFmtId="49" fontId="14" fillId="20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9" fontId="9" fillId="11" borderId="0" xfId="1" applyFont="1" applyFill="1" applyBorder="1" applyAlignment="1">
      <alignment horizontal="center" vertical="center"/>
    </xf>
    <xf numFmtId="49" fontId="17" fillId="2" borderId="0" xfId="0" applyNumberFormat="1" applyFont="1" applyFill="1" applyBorder="1" applyAlignment="1">
      <alignment horizontal="center" vertical="center"/>
    </xf>
    <xf numFmtId="0" fontId="3" fillId="11" borderId="2" xfId="0" applyNumberFormat="1" applyFont="1" applyFill="1" applyBorder="1" applyAlignment="1">
      <alignment horizontal="center" vertical="center"/>
    </xf>
    <xf numFmtId="0" fontId="9" fillId="11" borderId="2" xfId="0" applyNumberFormat="1" applyFont="1" applyFill="1" applyBorder="1" applyAlignment="1">
      <alignment horizontal="center" vertical="center"/>
    </xf>
    <xf numFmtId="0" fontId="11" fillId="11" borderId="2" xfId="0" applyNumberFormat="1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/>
    </xf>
    <xf numFmtId="10" fontId="9" fillId="11" borderId="3" xfId="1" applyNumberFormat="1" applyFont="1" applyFill="1" applyBorder="1" applyAlignment="1">
      <alignment horizontal="center" vertical="center"/>
    </xf>
    <xf numFmtId="10" fontId="9" fillId="5" borderId="3" xfId="1" applyNumberFormat="1" applyFont="1" applyFill="1" applyBorder="1" applyAlignment="1">
      <alignment horizontal="center" vertical="center"/>
    </xf>
    <xf numFmtId="49" fontId="17" fillId="2" borderId="30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49" fontId="3" fillId="11" borderId="6" xfId="0" applyNumberFormat="1" applyFont="1" applyFill="1" applyBorder="1" applyAlignment="1">
      <alignment horizontal="center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11" fillId="5" borderId="6" xfId="0" applyNumberFormat="1" applyFont="1" applyFill="1" applyBorder="1" applyAlignment="1">
      <alignment horizontal="center" vertical="center"/>
    </xf>
    <xf numFmtId="0" fontId="9" fillId="11" borderId="6" xfId="0" applyNumberFormat="1" applyFont="1" applyFill="1" applyBorder="1" applyAlignment="1">
      <alignment horizontal="center" vertical="center"/>
    </xf>
    <xf numFmtId="49" fontId="11" fillId="11" borderId="6" xfId="0" applyNumberFormat="1" applyFont="1" applyFill="1" applyBorder="1" applyAlignment="1">
      <alignment horizontal="center" vertical="center"/>
    </xf>
    <xf numFmtId="49" fontId="9" fillId="11" borderId="6" xfId="0" applyNumberFormat="1" applyFont="1" applyFill="1" applyBorder="1" applyAlignment="1">
      <alignment horizontal="center" vertical="center"/>
    </xf>
    <xf numFmtId="0" fontId="3" fillId="11" borderId="6" xfId="0" applyNumberFormat="1" applyFont="1" applyFill="1" applyBorder="1" applyAlignment="1">
      <alignment horizontal="center" vertical="center"/>
    </xf>
    <xf numFmtId="0" fontId="11" fillId="11" borderId="6" xfId="0" applyNumberFormat="1" applyFont="1" applyFill="1" applyBorder="1" applyAlignment="1">
      <alignment horizontal="center" vertical="center"/>
    </xf>
    <xf numFmtId="0" fontId="9" fillId="5" borderId="6" xfId="0" applyNumberFormat="1" applyFont="1" applyFill="1" applyBorder="1" applyAlignment="1">
      <alignment horizontal="center" vertical="center"/>
    </xf>
    <xf numFmtId="0" fontId="9" fillId="5" borderId="8" xfId="0" applyNumberFormat="1" applyFont="1" applyFill="1" applyBorder="1" applyAlignment="1">
      <alignment horizontal="center" vertical="center"/>
    </xf>
    <xf numFmtId="0" fontId="9" fillId="5" borderId="34" xfId="0" applyNumberFormat="1" applyFont="1" applyFill="1" applyBorder="1" applyAlignment="1">
      <alignment horizontal="center" vertical="center"/>
    </xf>
    <xf numFmtId="0" fontId="3" fillId="11" borderId="35" xfId="0" applyNumberFormat="1" applyFont="1" applyFill="1" applyBorder="1" applyAlignment="1">
      <alignment horizontal="center" vertical="center"/>
    </xf>
    <xf numFmtId="49" fontId="14" fillId="20" borderId="2" xfId="0" applyNumberFormat="1" applyFont="1" applyFill="1" applyBorder="1" applyAlignment="1">
      <alignment horizontal="center" vertical="center"/>
    </xf>
    <xf numFmtId="10" fontId="9" fillId="11" borderId="2" xfId="0" applyNumberFormat="1" applyFont="1" applyFill="1" applyBorder="1" applyAlignment="1">
      <alignment horizontal="center" vertical="center"/>
    </xf>
    <xf numFmtId="10" fontId="9" fillId="5" borderId="2" xfId="0" applyNumberFormat="1" applyFont="1" applyFill="1" applyBorder="1" applyAlignment="1">
      <alignment horizontal="center" vertical="center"/>
    </xf>
    <xf numFmtId="49" fontId="17" fillId="2" borderId="4" xfId="0" applyNumberFormat="1" applyFont="1" applyFill="1" applyBorder="1" applyAlignment="1">
      <alignment horizontal="center" vertical="center"/>
    </xf>
    <xf numFmtId="49" fontId="17" fillId="2" borderId="19" xfId="0" applyNumberFormat="1" applyFont="1" applyFill="1" applyBorder="1" applyAlignment="1">
      <alignment horizontal="center" vertical="center"/>
    </xf>
    <xf numFmtId="49" fontId="17" fillId="2" borderId="5" xfId="0" applyNumberFormat="1" applyFont="1" applyFill="1" applyBorder="1" applyAlignment="1">
      <alignment horizontal="center" vertical="center"/>
    </xf>
    <xf numFmtId="10" fontId="9" fillId="11" borderId="6" xfId="1" applyNumberFormat="1" applyFont="1" applyFill="1" applyBorder="1" applyAlignment="1">
      <alignment horizontal="center" vertical="center"/>
    </xf>
    <xf numFmtId="10" fontId="9" fillId="11" borderId="7" xfId="0" applyNumberFormat="1" applyFont="1" applyFill="1" applyBorder="1" applyAlignment="1">
      <alignment horizontal="center" vertical="center"/>
    </xf>
    <xf numFmtId="10" fontId="9" fillId="5" borderId="6" xfId="1" applyNumberFormat="1" applyFont="1" applyFill="1" applyBorder="1" applyAlignment="1">
      <alignment horizontal="center" vertical="center"/>
    </xf>
    <xf numFmtId="10" fontId="9" fillId="5" borderId="7" xfId="0" applyNumberFormat="1" applyFont="1" applyFill="1" applyBorder="1" applyAlignment="1">
      <alignment horizontal="center" vertical="center"/>
    </xf>
    <xf numFmtId="10" fontId="9" fillId="5" borderId="8" xfId="1" applyNumberFormat="1" applyFont="1" applyFill="1" applyBorder="1" applyAlignment="1">
      <alignment horizontal="center" vertical="center"/>
    </xf>
    <xf numFmtId="10" fontId="9" fillId="5" borderId="34" xfId="1" applyNumberFormat="1" applyFont="1" applyFill="1" applyBorder="1" applyAlignment="1">
      <alignment horizontal="center" vertical="center"/>
    </xf>
    <xf numFmtId="10" fontId="9" fillId="5" borderId="35" xfId="0" applyNumberFormat="1" applyFont="1" applyFill="1" applyBorder="1" applyAlignment="1">
      <alignment horizontal="center" vertical="center"/>
    </xf>
    <xf numFmtId="49" fontId="14" fillId="6" borderId="2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10" fontId="9" fillId="11" borderId="7" xfId="1" applyNumberFormat="1" applyFont="1" applyFill="1" applyBorder="1" applyAlignment="1">
      <alignment horizontal="center" vertical="center"/>
    </xf>
    <xf numFmtId="10" fontId="9" fillId="11" borderId="0" xfId="0" applyNumberFormat="1" applyFont="1" applyFill="1">
      <alignment vertical="center"/>
    </xf>
    <xf numFmtId="0" fontId="14" fillId="21" borderId="1" xfId="0" applyNumberFormat="1" applyFont="1" applyFill="1" applyBorder="1" applyAlignment="1">
      <alignment horizontal="center" vertical="center"/>
    </xf>
    <xf numFmtId="0" fontId="14" fillId="21" borderId="2" xfId="0" applyNumberFormat="1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9" fontId="3" fillId="5" borderId="1" xfId="1" applyNumberFormat="1" applyFont="1" applyFill="1" applyBorder="1" applyAlignment="1">
      <alignment horizontal="center" vertical="center"/>
    </xf>
    <xf numFmtId="9" fontId="9" fillId="3" borderId="2" xfId="1" applyNumberFormat="1" applyFont="1" applyFill="1" applyBorder="1" applyAlignment="1">
      <alignment horizontal="center" vertical="center"/>
    </xf>
    <xf numFmtId="9" fontId="9" fillId="3" borderId="3" xfId="1" applyNumberFormat="1" applyFont="1" applyFill="1" applyBorder="1" applyAlignment="1">
      <alignment horizontal="center" vertical="center"/>
    </xf>
    <xf numFmtId="9" fontId="3" fillId="11" borderId="0" xfId="1" applyFont="1" applyFill="1">
      <alignment vertical="center"/>
    </xf>
    <xf numFmtId="9" fontId="3" fillId="16" borderId="15" xfId="0" applyNumberFormat="1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9" fontId="9" fillId="11" borderId="61" xfId="1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R16" sqref="R16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2" t="s">
        <v>19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6"/>
      <c r="O2" s="83"/>
      <c r="P2" s="83"/>
      <c r="Q2" s="83"/>
    </row>
    <row r="3" spans="1:17" x14ac:dyDescent="0.3">
      <c r="A3" s="387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4"/>
      <c r="P3" s="84"/>
      <c r="Q3" s="84"/>
    </row>
    <row r="4" spans="1:17" ht="12" thickBot="1" x14ac:dyDescent="0.35">
      <c r="A4" s="387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5"/>
      <c r="P4" s="85"/>
      <c r="Q4" s="84"/>
    </row>
    <row r="5" spans="1:17" x14ac:dyDescent="0.3">
      <c r="A5" s="387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4"/>
      <c r="P5" s="84"/>
      <c r="Q5" s="84"/>
    </row>
    <row r="6" spans="1:17" ht="12" thickBot="1" x14ac:dyDescent="0.35">
      <c r="A6" s="387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5"/>
      <c r="P6" s="85"/>
      <c r="Q6" s="85"/>
    </row>
    <row r="7" spans="1:17" ht="12" thickTop="1" x14ac:dyDescent="0.3">
      <c r="A7" s="388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7"/>
      <c r="O7" s="84"/>
      <c r="P7" s="84"/>
      <c r="Q7" s="84"/>
    </row>
    <row r="8" spans="1:17" ht="12" thickBot="1" x14ac:dyDescent="0.35">
      <c r="A8" s="388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88"/>
      <c r="O8" s="85"/>
      <c r="P8" s="85"/>
      <c r="Q8" s="85"/>
    </row>
    <row r="9" spans="1:17" x14ac:dyDescent="0.3">
      <c r="A9" s="388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4"/>
      <c r="P9" s="84"/>
      <c r="Q9" s="84"/>
    </row>
    <row r="10" spans="1:17" ht="12" thickBot="1" x14ac:dyDescent="0.35">
      <c r="A10" s="388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5"/>
      <c r="P10" s="85"/>
      <c r="Q10" s="85"/>
    </row>
    <row r="11" spans="1:17" x14ac:dyDescent="0.3">
      <c r="A11" s="388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4"/>
      <c r="P11" s="84"/>
      <c r="Q11" s="84"/>
    </row>
    <row r="12" spans="1:17" ht="12" thickBot="1" x14ac:dyDescent="0.35">
      <c r="A12" s="388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5"/>
      <c r="P12" s="85"/>
      <c r="Q12" s="85"/>
    </row>
    <row r="13" spans="1:17" ht="12.75" thickTop="1" thickBot="1" x14ac:dyDescent="0.35">
      <c r="A13" s="16"/>
      <c r="B13" s="82" t="s">
        <v>37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6"/>
      <c r="O13" s="83"/>
      <c r="P13" s="83"/>
      <c r="Q13" s="83"/>
    </row>
    <row r="14" spans="1:17" x14ac:dyDescent="0.3">
      <c r="A14" s="387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4"/>
      <c r="P14" s="84"/>
      <c r="Q14" s="84"/>
    </row>
    <row r="15" spans="1:17" ht="12" thickBot="1" x14ac:dyDescent="0.35">
      <c r="A15" s="387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5"/>
      <c r="P15" s="85"/>
      <c r="Q15" s="84"/>
    </row>
    <row r="16" spans="1:17" x14ac:dyDescent="0.3">
      <c r="A16" s="387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4"/>
      <c r="P16" s="84"/>
      <c r="Q16" s="84"/>
    </row>
    <row r="17" spans="1:21" ht="12" thickBot="1" x14ac:dyDescent="0.35">
      <c r="A17" s="387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5"/>
      <c r="P17" s="85"/>
      <c r="Q17" s="85"/>
    </row>
    <row r="18" spans="1:21" ht="12" thickTop="1" x14ac:dyDescent="0.3">
      <c r="A18" s="388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7"/>
      <c r="O18" s="84"/>
      <c r="P18" s="84"/>
      <c r="Q18" s="84"/>
    </row>
    <row r="19" spans="1:21" ht="12" thickBot="1" x14ac:dyDescent="0.35">
      <c r="A19" s="388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88"/>
      <c r="O19" s="85"/>
      <c r="P19" s="85"/>
      <c r="Q19" s="85"/>
    </row>
    <row r="20" spans="1:21" x14ac:dyDescent="0.3">
      <c r="A20" s="388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4"/>
      <c r="P20" s="84"/>
      <c r="Q20" s="84"/>
    </row>
    <row r="21" spans="1:21" ht="12" thickBot="1" x14ac:dyDescent="0.35">
      <c r="A21" s="388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5"/>
      <c r="P21" s="85"/>
      <c r="Q21" s="85"/>
    </row>
    <row r="22" spans="1:21" x14ac:dyDescent="0.3">
      <c r="A22" s="388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4"/>
      <c r="P22" s="84"/>
      <c r="Q22" s="84"/>
    </row>
    <row r="23" spans="1:21" ht="12" thickBot="1" x14ac:dyDescent="0.35">
      <c r="A23" s="388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5"/>
      <c r="P23" s="85"/>
      <c r="Q23" s="85"/>
    </row>
    <row r="24" spans="1:21" ht="12.75" thickTop="1" thickBot="1" x14ac:dyDescent="0.35">
      <c r="A24" s="16"/>
      <c r="B24" s="82" t="s">
        <v>40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6"/>
      <c r="O24" s="83"/>
      <c r="P24" s="83"/>
      <c r="Q24" s="83"/>
    </row>
    <row r="25" spans="1:21" x14ac:dyDescent="0.3">
      <c r="A25" s="387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4"/>
      <c r="P25" s="84"/>
      <c r="Q25" s="84"/>
    </row>
    <row r="26" spans="1:21" ht="12" thickBot="1" x14ac:dyDescent="0.35">
      <c r="A26" s="387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5"/>
      <c r="P26" s="85"/>
      <c r="Q26" s="84"/>
      <c r="T26" s="78"/>
      <c r="U26" s="79"/>
    </row>
    <row r="27" spans="1:21" x14ac:dyDescent="0.3">
      <c r="A27" s="387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4"/>
      <c r="P27" s="84"/>
      <c r="Q27" s="84"/>
      <c r="U27" s="79"/>
    </row>
    <row r="28" spans="1:21" ht="12" thickBot="1" x14ac:dyDescent="0.35">
      <c r="A28" s="387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5"/>
      <c r="P28" s="85"/>
      <c r="Q28" s="85"/>
      <c r="T28" s="78"/>
      <c r="U28" s="80"/>
    </row>
    <row r="29" spans="1:21" ht="12" thickTop="1" x14ac:dyDescent="0.3">
      <c r="A29" s="388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7"/>
      <c r="O29" s="84"/>
      <c r="P29" s="84"/>
      <c r="Q29" s="84"/>
      <c r="U29" s="80"/>
    </row>
    <row r="30" spans="1:21" ht="12" thickBot="1" x14ac:dyDescent="0.35">
      <c r="A30" s="388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88"/>
      <c r="O30" s="85"/>
      <c r="P30" s="85"/>
      <c r="Q30" s="85"/>
      <c r="T30" s="78"/>
      <c r="U30" s="80"/>
    </row>
    <row r="31" spans="1:21" x14ac:dyDescent="0.3">
      <c r="A31" s="388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4"/>
      <c r="P31" s="84"/>
      <c r="Q31" s="84"/>
      <c r="U31" s="80"/>
    </row>
    <row r="32" spans="1:21" ht="12" thickBot="1" x14ac:dyDescent="0.35">
      <c r="A32" s="388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5"/>
      <c r="P32" s="85"/>
      <c r="Q32" s="85"/>
      <c r="T32" s="78"/>
      <c r="U32" s="80"/>
    </row>
    <row r="33" spans="1:24" x14ac:dyDescent="0.3">
      <c r="A33" s="388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4"/>
      <c r="P33" s="84"/>
      <c r="Q33" s="84"/>
      <c r="U33" s="80"/>
    </row>
    <row r="34" spans="1:24" ht="12" thickBot="1" x14ac:dyDescent="0.35">
      <c r="A34" s="388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5"/>
      <c r="P34" s="85"/>
      <c r="Q34" s="85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2" t="s">
        <v>41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3"/>
      <c r="P35" s="83"/>
      <c r="Q35" s="83"/>
    </row>
    <row r="36" spans="1:24" x14ac:dyDescent="0.3">
      <c r="A36" s="387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4"/>
      <c r="P36" s="84"/>
      <c r="Q36" s="84"/>
    </row>
    <row r="37" spans="1:24" ht="12" thickBot="1" x14ac:dyDescent="0.35">
      <c r="A37" s="387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5"/>
      <c r="P37" s="85"/>
      <c r="Q37" s="84"/>
      <c r="T37" s="78"/>
    </row>
    <row r="38" spans="1:24" x14ac:dyDescent="0.3">
      <c r="A38" s="387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4"/>
      <c r="P38" s="84"/>
      <c r="Q38" s="84"/>
    </row>
    <row r="39" spans="1:24" ht="12" thickBot="1" x14ac:dyDescent="0.35">
      <c r="A39" s="387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5"/>
      <c r="P39" s="85"/>
      <c r="Q39" s="85"/>
      <c r="T39" s="78"/>
    </row>
    <row r="40" spans="1:24" ht="12" thickTop="1" x14ac:dyDescent="0.3">
      <c r="A40" s="388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7"/>
      <c r="O40" s="84"/>
      <c r="P40" s="84"/>
      <c r="Q40" s="84"/>
    </row>
    <row r="41" spans="1:24" ht="12" thickBot="1" x14ac:dyDescent="0.35">
      <c r="A41" s="388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88"/>
      <c r="O41" s="85"/>
      <c r="P41" s="85"/>
      <c r="Q41" s="85"/>
      <c r="T41" s="78"/>
    </row>
    <row r="42" spans="1:24" x14ac:dyDescent="0.3">
      <c r="A42" s="388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4"/>
      <c r="P42" s="84"/>
      <c r="Q42" s="84"/>
    </row>
    <row r="43" spans="1:24" ht="12" thickBot="1" x14ac:dyDescent="0.35">
      <c r="A43" s="388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5"/>
      <c r="P43" s="85"/>
      <c r="Q43" s="85"/>
      <c r="T43" s="78"/>
    </row>
    <row r="44" spans="1:24" x14ac:dyDescent="0.3">
      <c r="A44" s="388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4"/>
      <c r="P44" s="84"/>
      <c r="Q44" s="84"/>
    </row>
    <row r="45" spans="1:24" ht="12" thickBot="1" x14ac:dyDescent="0.35">
      <c r="A45" s="388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5"/>
      <c r="P45" s="85"/>
      <c r="Q45" s="85"/>
      <c r="T45" s="78"/>
    </row>
    <row r="46" spans="1:24" ht="12.75" thickTop="1" thickBot="1" x14ac:dyDescent="0.35">
      <c r="A46" s="16"/>
      <c r="B46" s="82" t="s">
        <v>38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6"/>
      <c r="O46" s="83"/>
      <c r="P46" s="83"/>
      <c r="Q46" s="83"/>
    </row>
    <row r="47" spans="1:24" x14ac:dyDescent="0.3">
      <c r="A47" s="387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4"/>
      <c r="P47" s="84"/>
      <c r="Q47" s="84"/>
    </row>
    <row r="48" spans="1:24" ht="12" thickBot="1" x14ac:dyDescent="0.35">
      <c r="A48" s="387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5"/>
      <c r="P48" s="85"/>
      <c r="Q48" s="84"/>
    </row>
    <row r="49" spans="1:17" x14ac:dyDescent="0.3">
      <c r="A49" s="387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4"/>
      <c r="P49" s="84"/>
      <c r="Q49" s="84"/>
    </row>
    <row r="50" spans="1:17" ht="12" thickBot="1" x14ac:dyDescent="0.35">
      <c r="A50" s="387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5"/>
      <c r="P50" s="85"/>
      <c r="Q50" s="85"/>
    </row>
    <row r="51" spans="1:17" ht="12" thickTop="1" x14ac:dyDescent="0.3">
      <c r="A51" s="388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7"/>
      <c r="O51" s="84"/>
      <c r="P51" s="84"/>
      <c r="Q51" s="84"/>
    </row>
    <row r="52" spans="1:17" ht="12" thickBot="1" x14ac:dyDescent="0.35">
      <c r="A52" s="388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88"/>
      <c r="O52" s="85"/>
      <c r="P52" s="85"/>
      <c r="Q52" s="85"/>
    </row>
    <row r="53" spans="1:17" x14ac:dyDescent="0.3">
      <c r="A53" s="388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4"/>
      <c r="P53" s="84"/>
      <c r="Q53" s="84"/>
    </row>
    <row r="54" spans="1:17" ht="12" thickBot="1" x14ac:dyDescent="0.35">
      <c r="A54" s="388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5"/>
      <c r="P54" s="85"/>
      <c r="Q54" s="85"/>
    </row>
    <row r="55" spans="1:17" x14ac:dyDescent="0.3">
      <c r="A55" s="388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4"/>
      <c r="P55" s="84"/>
      <c r="Q55" s="84"/>
    </row>
    <row r="56" spans="1:17" ht="12" thickBot="1" x14ac:dyDescent="0.35">
      <c r="A56" s="388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5"/>
      <c r="P56" s="85"/>
      <c r="Q56" s="85"/>
    </row>
    <row r="57" spans="1:17" ht="12" thickTop="1" x14ac:dyDescent="0.3"/>
  </sheetData>
  <mergeCells count="10">
    <mergeCell ref="A51:A56"/>
    <mergeCell ref="A47:A50"/>
    <mergeCell ref="A40:A45"/>
    <mergeCell ref="A36:A39"/>
    <mergeCell ref="A18:A23"/>
    <mergeCell ref="A14:A17"/>
    <mergeCell ref="A3:A6"/>
    <mergeCell ref="A7:A12"/>
    <mergeCell ref="A29:A34"/>
    <mergeCell ref="A25:A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workbookViewId="0"/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106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107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1.6347254223755148E-2</v>
      </c>
      <c r="W10" s="68">
        <f t="shared" si="2"/>
        <v>3.2694508447510297E-2</v>
      </c>
      <c r="X10" s="68"/>
      <c r="Y10" s="63"/>
      <c r="Z10" s="63"/>
      <c r="AA10" s="63"/>
      <c r="AB10" s="1">
        <f>SUM(I10:X10)</f>
        <v>1.3163589856779214</v>
      </c>
      <c r="AC10" s="1">
        <f>AD10-AB10</f>
        <v>2.5340057900939073E-2</v>
      </c>
      <c r="AD10" s="1">
        <f>K40</f>
        <v>1.3416990435788605</v>
      </c>
      <c r="AI10" s="1" t="s">
        <v>108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109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110</v>
      </c>
      <c r="AK13" s="1">
        <f>'Markov''s Chain'!W28</f>
        <v>5.8996554932481695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1.6347254223755148</v>
      </c>
      <c r="W15" s="77">
        <f>J40</f>
        <v>1.6347254223755148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1.6347254223755148E-2</v>
      </c>
      <c r="U20" s="65">
        <f t="shared" si="5"/>
        <v>1.6347254223755148E-2</v>
      </c>
      <c r="AB20" s="1">
        <f>SUM(I20:X20)</f>
        <v>1.0629454797548761</v>
      </c>
      <c r="AC20" s="1">
        <f>AD20-AB20</f>
        <v>9.4017783159085155E-2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J40</f>
        <v>1.6347254223755148</v>
      </c>
      <c r="U25" s="77">
        <f>J40</f>
        <v>1.6347254223755148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1.6347254223755148E-2</v>
      </c>
      <c r="S30" s="65">
        <f t="shared" si="7"/>
        <v>3.2694508447510297E-2</v>
      </c>
      <c r="AB30" s="1">
        <f>SUM(I30:X30)</f>
        <v>0.43400163186605017</v>
      </c>
      <c r="AC30" s="1">
        <f>1-'씨앗 분해 확률_첫달제외'!AB30</f>
        <v>0.56599836813394977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J40</f>
        <v>1.6347254223755148</v>
      </c>
      <c r="S35" s="77">
        <f>J40</f>
        <v>1.6347254223755148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5.8996554932481695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2.4265412254178282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5.8842759071592017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2.4567527689060724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F22" sqref="F22"/>
    </sheetView>
  </sheetViews>
  <sheetFormatPr defaultRowHeight="11.25" x14ac:dyDescent="0.3"/>
  <cols>
    <col min="1" max="1" width="2.625" style="142" customWidth="1"/>
    <col min="2" max="2" width="8.875" style="142" bestFit="1" customWidth="1"/>
    <col min="3" max="3" width="7.375" style="142" bestFit="1" customWidth="1"/>
    <col min="4" max="4" width="6.25" style="142" bestFit="1" customWidth="1"/>
    <col min="5" max="5" width="6.625" style="142" bestFit="1" customWidth="1"/>
    <col min="6" max="6" width="7.375" style="142" bestFit="1" customWidth="1"/>
    <col min="7" max="8" width="9.75" style="142" bestFit="1" customWidth="1"/>
    <col min="9" max="9" width="6.125" style="142" bestFit="1" customWidth="1"/>
    <col min="10" max="11" width="9.75" style="142" hidden="1" customWidth="1"/>
    <col min="12" max="12" width="5.5" style="142" hidden="1" customWidth="1"/>
    <col min="13" max="13" width="6" style="142" hidden="1" customWidth="1"/>
    <col min="14" max="14" width="5.5" style="142" hidden="1" customWidth="1"/>
    <col min="15" max="15" width="7.25" style="142" hidden="1" customWidth="1"/>
    <col min="16" max="16" width="10.625" style="142" hidden="1" customWidth="1"/>
    <col min="17" max="17" width="2.625" style="142" customWidth="1"/>
    <col min="18" max="20" width="9" style="142" hidden="1" customWidth="1"/>
    <col min="21" max="16384" width="9" style="142"/>
  </cols>
  <sheetData>
    <row r="1" spans="1:20" ht="12" thickBot="1" x14ac:dyDescent="0.35"/>
    <row r="2" spans="1:20" ht="12" thickBot="1" x14ac:dyDescent="0.35">
      <c r="A2" s="140"/>
      <c r="B2" s="140"/>
      <c r="C2" s="392" t="s">
        <v>19</v>
      </c>
      <c r="D2" s="393"/>
      <c r="E2" s="393"/>
      <c r="F2" s="393"/>
      <c r="G2" s="393"/>
      <c r="H2" s="393"/>
      <c r="I2" s="393"/>
      <c r="J2" s="393"/>
      <c r="K2" s="393"/>
      <c r="L2" s="393"/>
      <c r="M2" s="393"/>
      <c r="N2" s="393"/>
      <c r="O2" s="393"/>
      <c r="P2" s="394"/>
    </row>
    <row r="3" spans="1:20" ht="12" thickBot="1" x14ac:dyDescent="0.35">
      <c r="A3" s="141"/>
      <c r="B3" s="177"/>
      <c r="C3" s="28" t="s">
        <v>135</v>
      </c>
      <c r="D3" s="49" t="s">
        <v>11</v>
      </c>
      <c r="E3" s="49" t="s">
        <v>15</v>
      </c>
      <c r="F3" s="49" t="s">
        <v>12</v>
      </c>
      <c r="G3" s="50" t="s">
        <v>13</v>
      </c>
      <c r="H3" s="28" t="s">
        <v>20</v>
      </c>
      <c r="I3" s="29" t="s">
        <v>21</v>
      </c>
      <c r="J3" s="23" t="s">
        <v>24</v>
      </c>
      <c r="K3" s="23" t="s">
        <v>25</v>
      </c>
      <c r="L3" s="43" t="s">
        <v>26</v>
      </c>
      <c r="M3" s="47" t="s">
        <v>27</v>
      </c>
      <c r="N3" s="23" t="s">
        <v>28</v>
      </c>
      <c r="O3" s="23" t="s">
        <v>29</v>
      </c>
      <c r="P3" s="143" t="s">
        <v>54</v>
      </c>
    </row>
    <row r="4" spans="1:20" x14ac:dyDescent="0.3">
      <c r="A4" s="141"/>
      <c r="B4" s="178" t="s">
        <v>136</v>
      </c>
      <c r="C4" s="144">
        <v>0.25</v>
      </c>
      <c r="D4" s="89">
        <v>0.02</v>
      </c>
      <c r="E4" s="89">
        <v>0.01</v>
      </c>
      <c r="F4" s="89">
        <v>0.03</v>
      </c>
      <c r="G4" s="89">
        <v>1.4999999999999999E-2</v>
      </c>
      <c r="H4" s="90">
        <f t="shared" ref="H4:H10" si="0">SUM(C4,D4,F4,G4)</f>
        <v>0.31500000000000006</v>
      </c>
      <c r="I4" s="90">
        <f t="shared" ref="I4:I10" si="1">SUM(C4,E4,F4,G4)</f>
        <v>0.30500000000000005</v>
      </c>
      <c r="J4" s="90"/>
      <c r="K4" s="90"/>
      <c r="L4" s="90"/>
      <c r="M4" s="90"/>
      <c r="N4" s="90"/>
      <c r="O4" s="90"/>
      <c r="P4" s="145">
        <f>'작물 업그레이드 가데이터 확률'!B4</f>
        <v>0.31100700000000009</v>
      </c>
      <c r="R4" s="142" t="s">
        <v>42</v>
      </c>
      <c r="S4" s="142" t="s">
        <v>47</v>
      </c>
    </row>
    <row r="5" spans="1:20" x14ac:dyDescent="0.3">
      <c r="A5" s="141"/>
      <c r="B5" s="179" t="s">
        <v>137</v>
      </c>
      <c r="C5" s="144">
        <v>0.15</v>
      </c>
      <c r="D5" s="89">
        <v>0.02</v>
      </c>
      <c r="E5" s="89">
        <v>0.01</v>
      </c>
      <c r="F5" s="89">
        <v>0.03</v>
      </c>
      <c r="G5" s="89">
        <v>1.4999999999999999E-2</v>
      </c>
      <c r="H5" s="89">
        <f t="shared" si="0"/>
        <v>0.21499999999999997</v>
      </c>
      <c r="I5" s="90">
        <f t="shared" si="1"/>
        <v>0.20500000000000002</v>
      </c>
      <c r="J5" s="91">
        <f t="shared" ref="J5:K8" si="2">H4/H5</f>
        <v>1.4651162790697678</v>
      </c>
      <c r="K5" s="92">
        <f t="shared" si="2"/>
        <v>1.4878048780487807</v>
      </c>
      <c r="L5" s="92"/>
      <c r="M5" s="92"/>
      <c r="N5" s="92"/>
      <c r="O5" s="92"/>
      <c r="P5" s="145">
        <f>'작물 업그레이드 가데이터 확률'!B6</f>
        <v>0.18573800000000007</v>
      </c>
      <c r="S5" s="142" t="s">
        <v>48</v>
      </c>
    </row>
    <row r="6" spans="1:20" x14ac:dyDescent="0.3">
      <c r="A6" s="141"/>
      <c r="B6" s="179" t="s">
        <v>138</v>
      </c>
      <c r="C6" s="144">
        <v>0.1</v>
      </c>
      <c r="D6" s="89">
        <v>0.02</v>
      </c>
      <c r="E6" s="89">
        <v>0.01</v>
      </c>
      <c r="F6" s="89">
        <v>0.03</v>
      </c>
      <c r="G6" s="89">
        <v>1.4999999999999999E-2</v>
      </c>
      <c r="H6" s="89">
        <f t="shared" si="0"/>
        <v>0.16500000000000004</v>
      </c>
      <c r="I6" s="89">
        <f t="shared" si="1"/>
        <v>0.15500000000000003</v>
      </c>
      <c r="J6" s="91">
        <f t="shared" si="2"/>
        <v>1.3030303030303025</v>
      </c>
      <c r="K6" s="92">
        <f t="shared" si="2"/>
        <v>1.3225806451612903</v>
      </c>
      <c r="L6" s="94">
        <f t="shared" ref="L6:M8" si="3">H4/H6</f>
        <v>1.9090909090909089</v>
      </c>
      <c r="M6" s="92">
        <f t="shared" si="3"/>
        <v>1.967741935483871</v>
      </c>
      <c r="N6" s="92"/>
      <c r="O6" s="92"/>
      <c r="P6" s="145">
        <f>'작물 업그레이드 가데이터 확률'!B8</f>
        <v>0.11417000000000005</v>
      </c>
      <c r="S6" s="142" t="s">
        <v>49</v>
      </c>
    </row>
    <row r="7" spans="1:20" x14ac:dyDescent="0.3">
      <c r="A7" s="141"/>
      <c r="B7" s="179" t="s">
        <v>139</v>
      </c>
      <c r="C7" s="144">
        <v>7.0000000000000007E-2</v>
      </c>
      <c r="D7" s="89">
        <v>0.02</v>
      </c>
      <c r="E7" s="89">
        <v>0.01</v>
      </c>
      <c r="F7" s="89">
        <v>0.03</v>
      </c>
      <c r="G7" s="89">
        <v>1.4999999999999999E-2</v>
      </c>
      <c r="H7" s="89">
        <f t="shared" si="0"/>
        <v>0.13500000000000001</v>
      </c>
      <c r="I7" s="89">
        <f t="shared" si="1"/>
        <v>0.125</v>
      </c>
      <c r="J7" s="91">
        <f t="shared" si="2"/>
        <v>1.2222222222222223</v>
      </c>
      <c r="K7" s="92">
        <f t="shared" si="2"/>
        <v>1.2400000000000002</v>
      </c>
      <c r="L7" s="94">
        <f t="shared" si="3"/>
        <v>1.5925925925925923</v>
      </c>
      <c r="M7" s="92">
        <f t="shared" si="3"/>
        <v>1.6400000000000001</v>
      </c>
      <c r="N7" s="94">
        <f>H4/H7</f>
        <v>2.3333333333333335</v>
      </c>
      <c r="O7" s="92">
        <f>I4/I7</f>
        <v>2.4400000000000004</v>
      </c>
      <c r="P7" s="145">
        <f>'작물 업그레이드 가데이터 확률'!B10</f>
        <v>7.290000000000002E-2</v>
      </c>
      <c r="S7" s="142" t="s">
        <v>50</v>
      </c>
    </row>
    <row r="8" spans="1:20" x14ac:dyDescent="0.3">
      <c r="A8" s="141"/>
      <c r="B8" s="180" t="s">
        <v>140</v>
      </c>
      <c r="C8" s="146">
        <v>0.05</v>
      </c>
      <c r="D8" s="89">
        <v>0.02</v>
      </c>
      <c r="E8" s="89">
        <v>0.01</v>
      </c>
      <c r="F8" s="89">
        <v>0.03</v>
      </c>
      <c r="G8" s="89">
        <v>1.4999999999999999E-2</v>
      </c>
      <c r="H8" s="89">
        <f t="shared" si="0"/>
        <v>0.115</v>
      </c>
      <c r="I8" s="89">
        <f t="shared" si="1"/>
        <v>0.105</v>
      </c>
      <c r="J8" s="91">
        <f t="shared" si="2"/>
        <v>1.173913043478261</v>
      </c>
      <c r="K8" s="92">
        <f t="shared" si="2"/>
        <v>1.1904761904761905</v>
      </c>
      <c r="L8" s="94">
        <f t="shared" si="3"/>
        <v>1.4347826086956523</v>
      </c>
      <c r="M8" s="92">
        <f t="shared" si="3"/>
        <v>1.4761904761904765</v>
      </c>
      <c r="N8" s="94">
        <f>H5/H8</f>
        <v>1.869565217391304</v>
      </c>
      <c r="O8" s="92">
        <f>I5/I8</f>
        <v>1.9523809523809526</v>
      </c>
      <c r="P8" s="145">
        <f>'작물 업그레이드 가데이터 확률'!B12</f>
        <v>0.05</v>
      </c>
      <c r="S8" s="142" t="s">
        <v>51</v>
      </c>
    </row>
    <row r="9" spans="1:20" x14ac:dyDescent="0.3">
      <c r="A9" s="141"/>
      <c r="B9" s="277" t="s">
        <v>141</v>
      </c>
      <c r="C9" s="278">
        <v>1E-4</v>
      </c>
      <c r="D9" s="279">
        <v>0.02</v>
      </c>
      <c r="E9" s="279">
        <v>0.01</v>
      </c>
      <c r="F9" s="279">
        <v>0.03</v>
      </c>
      <c r="G9" s="279">
        <v>1.4999999999999999E-2</v>
      </c>
      <c r="H9" s="279">
        <f t="shared" si="0"/>
        <v>6.5099999999999991E-2</v>
      </c>
      <c r="I9" s="279">
        <f t="shared" si="1"/>
        <v>5.5099999999999996E-2</v>
      </c>
      <c r="J9" s="93"/>
      <c r="K9" s="93"/>
      <c r="L9" s="93"/>
      <c r="M9" s="93"/>
      <c r="N9" s="93"/>
      <c r="O9" s="93"/>
      <c r="P9" s="147"/>
      <c r="S9" s="142" t="s">
        <v>52</v>
      </c>
      <c r="T9" s="276">
        <f>H7</f>
        <v>0.13500000000000001</v>
      </c>
    </row>
    <row r="10" spans="1:20" ht="12" hidden="1" thickBot="1" x14ac:dyDescent="0.35">
      <c r="A10" s="141"/>
      <c r="B10" s="280" t="s">
        <v>142</v>
      </c>
      <c r="C10" s="278">
        <v>1E-4</v>
      </c>
      <c r="D10" s="279">
        <v>0.02</v>
      </c>
      <c r="E10" s="279">
        <v>0.01</v>
      </c>
      <c r="F10" s="279">
        <v>0.03</v>
      </c>
      <c r="G10" s="279">
        <v>1.4999999999999999E-2</v>
      </c>
      <c r="H10" s="279">
        <f t="shared" si="0"/>
        <v>6.5099999999999991E-2</v>
      </c>
      <c r="I10" s="279">
        <f t="shared" si="1"/>
        <v>5.5099999999999996E-2</v>
      </c>
      <c r="J10" s="93"/>
      <c r="K10" s="93"/>
      <c r="L10" s="93"/>
      <c r="M10" s="93"/>
      <c r="N10" s="93"/>
      <c r="O10" s="93"/>
      <c r="P10" s="147"/>
      <c r="S10" s="142" t="s">
        <v>53</v>
      </c>
      <c r="T10" s="276">
        <f>H8</f>
        <v>0.115</v>
      </c>
    </row>
    <row r="11" spans="1:20" ht="12" thickBot="1" x14ac:dyDescent="0.35">
      <c r="A11" s="141"/>
      <c r="B11" s="141"/>
      <c r="C11" s="389" t="s">
        <v>22</v>
      </c>
      <c r="D11" s="390"/>
      <c r="E11" s="390"/>
      <c r="F11" s="390"/>
      <c r="G11" s="390"/>
      <c r="H11" s="390"/>
      <c r="I11" s="390"/>
      <c r="J11" s="390"/>
      <c r="K11" s="390"/>
      <c r="L11" s="390"/>
      <c r="M11" s="390"/>
      <c r="N11" s="390"/>
      <c r="O11" s="390"/>
      <c r="P11" s="391"/>
      <c r="R11" s="276"/>
    </row>
    <row r="12" spans="1:20" ht="12" thickBot="1" x14ac:dyDescent="0.35">
      <c r="A12" s="141"/>
      <c r="B12" s="177"/>
      <c r="C12" s="28" t="s">
        <v>9</v>
      </c>
      <c r="D12" s="49" t="s">
        <v>11</v>
      </c>
      <c r="E12" s="49" t="s">
        <v>15</v>
      </c>
      <c r="F12" s="49" t="s">
        <v>12</v>
      </c>
      <c r="G12" s="50" t="s">
        <v>13</v>
      </c>
      <c r="H12" s="28" t="s">
        <v>20</v>
      </c>
      <c r="I12" s="29" t="s">
        <v>21</v>
      </c>
      <c r="J12" s="23" t="s">
        <v>24</v>
      </c>
      <c r="K12" s="23" t="s">
        <v>25</v>
      </c>
      <c r="L12" s="43" t="s">
        <v>26</v>
      </c>
      <c r="M12" s="47" t="s">
        <v>27</v>
      </c>
      <c r="N12" s="23" t="s">
        <v>28</v>
      </c>
      <c r="O12" s="23" t="s">
        <v>29</v>
      </c>
      <c r="P12" s="143" t="s">
        <v>54</v>
      </c>
    </row>
    <row r="13" spans="1:20" x14ac:dyDescent="0.3">
      <c r="B13" s="178" t="s">
        <v>136</v>
      </c>
      <c r="C13" s="144">
        <v>0.04</v>
      </c>
      <c r="D13" s="89">
        <v>0.01</v>
      </c>
      <c r="E13" s="89">
        <v>5.0000000000000001E-3</v>
      </c>
      <c r="F13" s="89">
        <v>2.5000000000000001E-2</v>
      </c>
      <c r="G13" s="89">
        <v>0.01</v>
      </c>
      <c r="H13" s="90">
        <f t="shared" ref="H13:H19" si="4">SUM(C13,D13,F13,G13)</f>
        <v>8.5000000000000006E-2</v>
      </c>
      <c r="I13" s="90">
        <f t="shared" ref="I13:I19" si="5">SUM(C13,E13,F13,G13)</f>
        <v>0.08</v>
      </c>
      <c r="J13" s="90"/>
      <c r="K13" s="90"/>
      <c r="L13" s="90"/>
      <c r="M13" s="90"/>
      <c r="N13" s="90"/>
      <c r="O13" s="90"/>
      <c r="P13" s="145">
        <f>'작물 업그레이드 가데이터 확률'!B15</f>
        <v>4.8669500000000102E-2</v>
      </c>
      <c r="R13" s="275" t="s">
        <v>43</v>
      </c>
      <c r="S13" s="142" t="s">
        <v>47</v>
      </c>
    </row>
    <row r="14" spans="1:20" x14ac:dyDescent="0.3">
      <c r="B14" s="179" t="s">
        <v>137</v>
      </c>
      <c r="C14" s="144">
        <v>0.02</v>
      </c>
      <c r="D14" s="89">
        <v>0.01</v>
      </c>
      <c r="E14" s="89">
        <v>5.0000000000000001E-3</v>
      </c>
      <c r="F14" s="89">
        <v>2.5000000000000001E-2</v>
      </c>
      <c r="G14" s="89">
        <v>0.01</v>
      </c>
      <c r="H14" s="89">
        <f t="shared" si="4"/>
        <v>6.5000000000000002E-2</v>
      </c>
      <c r="I14" s="90">
        <f t="shared" si="5"/>
        <v>6.0000000000000005E-2</v>
      </c>
      <c r="J14" s="91">
        <f t="shared" ref="J14:K17" si="6">H13/H14</f>
        <v>1.3076923076923077</v>
      </c>
      <c r="K14" s="92">
        <f t="shared" si="6"/>
        <v>1.3333333333333333</v>
      </c>
      <c r="L14" s="92"/>
      <c r="M14" s="92"/>
      <c r="N14" s="92"/>
      <c r="O14" s="92"/>
      <c r="P14" s="145">
        <f>'작물 업그레이드 가데이터 확률'!B17</f>
        <v>2.2515000000000063E-2</v>
      </c>
      <c r="R14" s="276"/>
      <c r="S14" s="142" t="s">
        <v>48</v>
      </c>
    </row>
    <row r="15" spans="1:20" x14ac:dyDescent="0.3">
      <c r="B15" s="179" t="s">
        <v>138</v>
      </c>
      <c r="C15" s="144">
        <v>0.01</v>
      </c>
      <c r="D15" s="89">
        <v>0.01</v>
      </c>
      <c r="E15" s="89">
        <v>5.0000000000000001E-3</v>
      </c>
      <c r="F15" s="89">
        <v>2.5000000000000001E-2</v>
      </c>
      <c r="G15" s="89">
        <v>0.01</v>
      </c>
      <c r="H15" s="89">
        <f t="shared" si="4"/>
        <v>5.5E-2</v>
      </c>
      <c r="I15" s="89">
        <f t="shared" si="5"/>
        <v>0.05</v>
      </c>
      <c r="J15" s="91">
        <f t="shared" si="6"/>
        <v>1.1818181818181819</v>
      </c>
      <c r="K15" s="92">
        <f t="shared" si="6"/>
        <v>1.2</v>
      </c>
      <c r="L15" s="94">
        <f t="shared" ref="L15:M17" si="7">H13/H15</f>
        <v>1.5454545454545456</v>
      </c>
      <c r="M15" s="92">
        <f t="shared" si="7"/>
        <v>1.5999999999999999</v>
      </c>
      <c r="N15" s="92"/>
      <c r="O15" s="92"/>
      <c r="P15" s="145">
        <f>'작물 업그레이드 가데이터 확률'!B19</f>
        <v>1.4650000000000038E-2</v>
      </c>
      <c r="R15" s="276"/>
      <c r="S15" s="142" t="s">
        <v>49</v>
      </c>
    </row>
    <row r="16" spans="1:20" x14ac:dyDescent="0.3">
      <c r="B16" s="179" t="s">
        <v>139</v>
      </c>
      <c r="C16" s="144">
        <v>5.0000000000000001E-3</v>
      </c>
      <c r="D16" s="89">
        <v>0.01</v>
      </c>
      <c r="E16" s="89">
        <v>5.0000000000000001E-3</v>
      </c>
      <c r="F16" s="89">
        <v>2.5000000000000001E-2</v>
      </c>
      <c r="G16" s="89">
        <v>0.01</v>
      </c>
      <c r="H16" s="89">
        <f t="shared" si="4"/>
        <v>0.05</v>
      </c>
      <c r="I16" s="89">
        <f t="shared" si="5"/>
        <v>4.5000000000000005E-2</v>
      </c>
      <c r="J16" s="91">
        <f t="shared" si="6"/>
        <v>1.0999999999999999</v>
      </c>
      <c r="K16" s="92">
        <f t="shared" si="6"/>
        <v>1.1111111111111109</v>
      </c>
      <c r="L16" s="94">
        <f t="shared" si="7"/>
        <v>1.3</v>
      </c>
      <c r="M16" s="92">
        <f t="shared" si="7"/>
        <v>1.3333333333333333</v>
      </c>
      <c r="N16" s="94">
        <f>H13/H16</f>
        <v>1.7</v>
      </c>
      <c r="O16" s="92">
        <f>I13/I16</f>
        <v>1.7777777777777777</v>
      </c>
      <c r="P16" s="145">
        <f>'작물 업그레이드 가데이터 확률'!B21</f>
        <v>7.5000000000000205E-3</v>
      </c>
      <c r="R16" s="276"/>
      <c r="S16" s="142" t="s">
        <v>50</v>
      </c>
    </row>
    <row r="17" spans="1:20" x14ac:dyDescent="0.3">
      <c r="A17" s="140"/>
      <c r="B17" s="180" t="s">
        <v>140</v>
      </c>
      <c r="C17" s="146">
        <v>1E-3</v>
      </c>
      <c r="D17" s="89">
        <v>0.01</v>
      </c>
      <c r="E17" s="89">
        <v>5.0000000000000001E-3</v>
      </c>
      <c r="F17" s="89">
        <v>2.5000000000000001E-2</v>
      </c>
      <c r="G17" s="89">
        <v>0.01</v>
      </c>
      <c r="H17" s="89">
        <f t="shared" si="4"/>
        <v>4.6000000000000006E-2</v>
      </c>
      <c r="I17" s="89">
        <f t="shared" si="5"/>
        <v>4.1000000000000002E-2</v>
      </c>
      <c r="J17" s="91">
        <f t="shared" si="6"/>
        <v>1.0869565217391304</v>
      </c>
      <c r="K17" s="92">
        <f t="shared" si="6"/>
        <v>1.0975609756097562</v>
      </c>
      <c r="L17" s="94">
        <f t="shared" si="7"/>
        <v>1.1956521739130432</v>
      </c>
      <c r="M17" s="92">
        <f t="shared" si="7"/>
        <v>1.2195121951219512</v>
      </c>
      <c r="N17" s="94">
        <f>H14/H17</f>
        <v>1.4130434782608694</v>
      </c>
      <c r="O17" s="92">
        <f>I14/I17</f>
        <v>1.4634146341463414</v>
      </c>
      <c r="P17" s="145">
        <f>'작물 업그레이드 가데이터 확률'!B23</f>
        <v>1E-3</v>
      </c>
      <c r="R17" s="275"/>
      <c r="S17" s="142" t="s">
        <v>51</v>
      </c>
    </row>
    <row r="18" spans="1:20" x14ac:dyDescent="0.3">
      <c r="A18" s="141"/>
      <c r="B18" s="277" t="s">
        <v>141</v>
      </c>
      <c r="C18" s="278">
        <v>1E-4</v>
      </c>
      <c r="D18" s="279">
        <v>0.02</v>
      </c>
      <c r="E18" s="279">
        <v>5.0000000000000001E-3</v>
      </c>
      <c r="F18" s="279">
        <v>2.5000000000000001E-2</v>
      </c>
      <c r="G18" s="279">
        <v>1.4999999999999999E-2</v>
      </c>
      <c r="H18" s="279">
        <f t="shared" si="4"/>
        <v>6.0100000000000001E-2</v>
      </c>
      <c r="I18" s="279">
        <f t="shared" si="5"/>
        <v>4.5100000000000001E-2</v>
      </c>
      <c r="J18" s="93"/>
      <c r="K18" s="93"/>
      <c r="L18" s="93"/>
      <c r="M18" s="93"/>
      <c r="N18" s="93"/>
      <c r="O18" s="93"/>
      <c r="P18" s="147"/>
      <c r="R18" s="276"/>
      <c r="S18" s="142" t="s">
        <v>52</v>
      </c>
      <c r="T18" s="276">
        <f>(1-H9)*H18</f>
        <v>5.6187490000000007E-2</v>
      </c>
    </row>
    <row r="19" spans="1:20" ht="12" hidden="1" thickBot="1" x14ac:dyDescent="0.35">
      <c r="A19" s="141"/>
      <c r="B19" s="280" t="s">
        <v>142</v>
      </c>
      <c r="C19" s="278">
        <v>1E-4</v>
      </c>
      <c r="D19" s="279">
        <v>0.02</v>
      </c>
      <c r="E19" s="279">
        <v>5.0000000000000001E-3</v>
      </c>
      <c r="F19" s="279">
        <v>2.5000000000000001E-2</v>
      </c>
      <c r="G19" s="279">
        <v>1.4999999999999999E-2</v>
      </c>
      <c r="H19" s="279">
        <f t="shared" si="4"/>
        <v>6.0100000000000001E-2</v>
      </c>
      <c r="I19" s="279">
        <f t="shared" si="5"/>
        <v>4.5100000000000001E-2</v>
      </c>
      <c r="J19" s="93"/>
      <c r="K19" s="93"/>
      <c r="L19" s="93"/>
      <c r="M19" s="93"/>
      <c r="N19" s="93"/>
      <c r="O19" s="93"/>
      <c r="P19" s="147"/>
      <c r="R19" s="276"/>
      <c r="S19" s="142" t="s">
        <v>53</v>
      </c>
      <c r="T19" s="276">
        <f t="shared" ref="T19" si="8">(1-H10)*H19</f>
        <v>5.6187490000000007E-2</v>
      </c>
    </row>
    <row r="20" spans="1:20" ht="12" thickBot="1" x14ac:dyDescent="0.35">
      <c r="A20" s="141"/>
      <c r="B20" s="141"/>
      <c r="C20" s="389" t="s">
        <v>40</v>
      </c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1"/>
      <c r="T20" s="276"/>
    </row>
    <row r="21" spans="1:20" ht="12" thickBot="1" x14ac:dyDescent="0.35">
      <c r="A21" s="141"/>
      <c r="B21" s="177"/>
      <c r="C21" s="28" t="s">
        <v>9</v>
      </c>
      <c r="D21" s="49" t="s">
        <v>11</v>
      </c>
      <c r="E21" s="49" t="s">
        <v>15</v>
      </c>
      <c r="F21" s="49" t="s">
        <v>12</v>
      </c>
      <c r="G21" s="50" t="s">
        <v>13</v>
      </c>
      <c r="H21" s="28" t="s">
        <v>20</v>
      </c>
      <c r="I21" s="29" t="s">
        <v>21</v>
      </c>
      <c r="J21" s="23" t="s">
        <v>24</v>
      </c>
      <c r="K21" s="23" t="s">
        <v>25</v>
      </c>
      <c r="L21" s="43" t="s">
        <v>26</v>
      </c>
      <c r="M21" s="47" t="s">
        <v>27</v>
      </c>
      <c r="N21" s="23" t="s">
        <v>28</v>
      </c>
      <c r="O21" s="23" t="s">
        <v>29</v>
      </c>
      <c r="P21" s="143" t="s">
        <v>54</v>
      </c>
    </row>
    <row r="22" spans="1:20" x14ac:dyDescent="0.3">
      <c r="A22" s="141"/>
      <c r="B22" s="178" t="s">
        <v>136</v>
      </c>
      <c r="C22" s="144">
        <v>0.25</v>
      </c>
      <c r="D22" s="89">
        <v>0.03</v>
      </c>
      <c r="E22" s="89">
        <v>0.01</v>
      </c>
      <c r="F22" s="89">
        <v>0.03</v>
      </c>
      <c r="G22" s="89">
        <v>1.4999999999999999E-2</v>
      </c>
      <c r="H22" s="90">
        <f t="shared" ref="H22:H28" si="9">SUM(C22,D22,F22,G22)</f>
        <v>0.32500000000000007</v>
      </c>
      <c r="I22" s="90">
        <f t="shared" ref="I22:I28" si="10">SUM(C22,E22,F22,G22)</f>
        <v>0.30500000000000005</v>
      </c>
      <c r="J22" s="90"/>
      <c r="K22" s="90"/>
      <c r="L22" s="90"/>
      <c r="M22" s="90"/>
      <c r="N22" s="90"/>
      <c r="O22" s="90"/>
      <c r="P22" s="145">
        <f>'작물 업그레이드 가데이터 확률'!B26</f>
        <v>0.31100700000000009</v>
      </c>
      <c r="R22" s="142" t="s">
        <v>44</v>
      </c>
      <c r="S22" s="142" t="s">
        <v>47</v>
      </c>
    </row>
    <row r="23" spans="1:20" x14ac:dyDescent="0.3">
      <c r="A23" s="141"/>
      <c r="B23" s="179" t="s">
        <v>137</v>
      </c>
      <c r="C23" s="144">
        <v>0.15</v>
      </c>
      <c r="D23" s="89">
        <v>0.03</v>
      </c>
      <c r="E23" s="89">
        <v>0.01</v>
      </c>
      <c r="F23" s="89">
        <v>0.03</v>
      </c>
      <c r="G23" s="89">
        <v>1.4999999999999999E-2</v>
      </c>
      <c r="H23" s="89">
        <f t="shared" si="9"/>
        <v>0.22499999999999998</v>
      </c>
      <c r="I23" s="90">
        <f t="shared" si="10"/>
        <v>0.20500000000000002</v>
      </c>
      <c r="J23" s="91">
        <f t="shared" ref="J23:K26" si="11">H22/H23</f>
        <v>1.4444444444444449</v>
      </c>
      <c r="K23" s="92">
        <f t="shared" si="11"/>
        <v>1.4878048780487807</v>
      </c>
      <c r="L23" s="92"/>
      <c r="M23" s="92"/>
      <c r="N23" s="92"/>
      <c r="O23" s="92"/>
      <c r="P23" s="145">
        <f>'작물 업그레이드 가데이터 확률'!B28</f>
        <v>0.18573800000000007</v>
      </c>
      <c r="S23" s="142" t="s">
        <v>48</v>
      </c>
    </row>
    <row r="24" spans="1:20" x14ac:dyDescent="0.3">
      <c r="A24" s="141"/>
      <c r="B24" s="179" t="s">
        <v>138</v>
      </c>
      <c r="C24" s="144">
        <v>0.1</v>
      </c>
      <c r="D24" s="89">
        <v>0.03</v>
      </c>
      <c r="E24" s="89">
        <v>0.01</v>
      </c>
      <c r="F24" s="89">
        <v>0.03</v>
      </c>
      <c r="G24" s="89">
        <v>1.4999999999999999E-2</v>
      </c>
      <c r="H24" s="89">
        <f t="shared" si="9"/>
        <v>0.17499999999999999</v>
      </c>
      <c r="I24" s="89">
        <f t="shared" si="10"/>
        <v>0.15500000000000003</v>
      </c>
      <c r="J24" s="91">
        <f t="shared" si="11"/>
        <v>1.2857142857142856</v>
      </c>
      <c r="K24" s="92">
        <f t="shared" si="11"/>
        <v>1.3225806451612903</v>
      </c>
      <c r="L24" s="94">
        <f t="shared" ref="L24:M26" si="12">H22/H24</f>
        <v>1.8571428571428577</v>
      </c>
      <c r="M24" s="92">
        <f t="shared" si="12"/>
        <v>1.967741935483871</v>
      </c>
      <c r="N24" s="92"/>
      <c r="O24" s="92"/>
      <c r="P24" s="145">
        <f>'작물 업그레이드 가데이터 확률'!B30</f>
        <v>0.11417000000000005</v>
      </c>
      <c r="S24" s="142" t="s">
        <v>49</v>
      </c>
    </row>
    <row r="25" spans="1:20" x14ac:dyDescent="0.3">
      <c r="A25" s="141"/>
      <c r="B25" s="179" t="s">
        <v>139</v>
      </c>
      <c r="C25" s="144">
        <v>7.0000000000000007E-2</v>
      </c>
      <c r="D25" s="89">
        <v>0.03</v>
      </c>
      <c r="E25" s="89">
        <v>0.01</v>
      </c>
      <c r="F25" s="89">
        <v>0.03</v>
      </c>
      <c r="G25" s="89">
        <v>1.4999999999999999E-2</v>
      </c>
      <c r="H25" s="89">
        <f t="shared" si="9"/>
        <v>0.14500000000000002</v>
      </c>
      <c r="I25" s="89">
        <f t="shared" si="10"/>
        <v>0.125</v>
      </c>
      <c r="J25" s="91">
        <f t="shared" si="11"/>
        <v>1.2068965517241377</v>
      </c>
      <c r="K25" s="92">
        <f t="shared" si="11"/>
        <v>1.2400000000000002</v>
      </c>
      <c r="L25" s="94">
        <f t="shared" si="12"/>
        <v>1.551724137931034</v>
      </c>
      <c r="M25" s="92">
        <f t="shared" si="12"/>
        <v>1.6400000000000001</v>
      </c>
      <c r="N25" s="94">
        <f>H22/H25</f>
        <v>2.2413793103448278</v>
      </c>
      <c r="O25" s="92">
        <f>I22/I25</f>
        <v>2.4400000000000004</v>
      </c>
      <c r="P25" s="145">
        <f>'작물 업그레이드 가데이터 확률'!B32</f>
        <v>7.290000000000002E-2</v>
      </c>
      <c r="S25" s="142" t="s">
        <v>50</v>
      </c>
    </row>
    <row r="26" spans="1:20" x14ac:dyDescent="0.3">
      <c r="A26" s="141"/>
      <c r="B26" s="180" t="s">
        <v>140</v>
      </c>
      <c r="C26" s="146">
        <v>0.05</v>
      </c>
      <c r="D26" s="89">
        <v>0.03</v>
      </c>
      <c r="E26" s="89">
        <v>0.01</v>
      </c>
      <c r="F26" s="89">
        <v>0.03</v>
      </c>
      <c r="G26" s="89">
        <v>1.4999999999999999E-2</v>
      </c>
      <c r="H26" s="89">
        <f t="shared" si="9"/>
        <v>0.125</v>
      </c>
      <c r="I26" s="89">
        <f t="shared" si="10"/>
        <v>0.105</v>
      </c>
      <c r="J26" s="91">
        <f t="shared" si="11"/>
        <v>1.1600000000000001</v>
      </c>
      <c r="K26" s="92">
        <f t="shared" si="11"/>
        <v>1.1904761904761905</v>
      </c>
      <c r="L26" s="94">
        <f t="shared" si="12"/>
        <v>1.4</v>
      </c>
      <c r="M26" s="92">
        <f t="shared" si="12"/>
        <v>1.4761904761904765</v>
      </c>
      <c r="N26" s="94">
        <f>H23/H26</f>
        <v>1.7999999999999998</v>
      </c>
      <c r="O26" s="92">
        <f>I23/I26</f>
        <v>1.9523809523809526</v>
      </c>
      <c r="P26" s="145">
        <f>'작물 업그레이드 가데이터 확률'!B34</f>
        <v>0.05</v>
      </c>
      <c r="S26" s="142" t="s">
        <v>51</v>
      </c>
    </row>
    <row r="27" spans="1:20" x14ac:dyDescent="0.3">
      <c r="A27" s="141"/>
      <c r="B27" s="277" t="s">
        <v>141</v>
      </c>
      <c r="C27" s="278">
        <v>1E-4</v>
      </c>
      <c r="D27" s="279">
        <v>0.02</v>
      </c>
      <c r="E27" s="279">
        <v>0.01</v>
      </c>
      <c r="F27" s="279">
        <v>0.03</v>
      </c>
      <c r="G27" s="279">
        <v>1.4999999999999999E-2</v>
      </c>
      <c r="H27" s="279">
        <f t="shared" si="9"/>
        <v>6.5099999999999991E-2</v>
      </c>
      <c r="I27" s="279">
        <f t="shared" si="10"/>
        <v>5.5099999999999996E-2</v>
      </c>
      <c r="J27" s="93"/>
      <c r="K27" s="93"/>
      <c r="L27" s="93"/>
      <c r="M27" s="93"/>
      <c r="N27" s="93"/>
      <c r="O27" s="93"/>
      <c r="P27" s="147"/>
      <c r="S27" s="142" t="s">
        <v>52</v>
      </c>
      <c r="T27" s="276">
        <f t="shared" ref="T27:T28" si="13">H27</f>
        <v>6.5099999999999991E-2</v>
      </c>
    </row>
    <row r="28" spans="1:20" ht="12" hidden="1" thickBot="1" x14ac:dyDescent="0.35">
      <c r="B28" s="280" t="s">
        <v>142</v>
      </c>
      <c r="C28" s="278">
        <v>1E-4</v>
      </c>
      <c r="D28" s="279">
        <v>0.02</v>
      </c>
      <c r="E28" s="279">
        <v>0.01</v>
      </c>
      <c r="F28" s="279">
        <v>0.03</v>
      </c>
      <c r="G28" s="279">
        <v>1.4999999999999999E-2</v>
      </c>
      <c r="H28" s="279">
        <f t="shared" si="9"/>
        <v>6.5099999999999991E-2</v>
      </c>
      <c r="I28" s="279">
        <f t="shared" si="10"/>
        <v>5.5099999999999996E-2</v>
      </c>
      <c r="J28" s="93"/>
      <c r="K28" s="93"/>
      <c r="L28" s="93"/>
      <c r="M28" s="93"/>
      <c r="N28" s="93"/>
      <c r="O28" s="93"/>
      <c r="P28" s="147"/>
      <c r="S28" s="142" t="s">
        <v>53</v>
      </c>
      <c r="T28" s="276">
        <f t="shared" si="13"/>
        <v>6.5099999999999991E-2</v>
      </c>
    </row>
    <row r="29" spans="1:20" ht="12" thickBot="1" x14ac:dyDescent="0.35">
      <c r="C29" s="389" t="s">
        <v>41</v>
      </c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1"/>
      <c r="T29" s="276"/>
    </row>
    <row r="30" spans="1:20" ht="12" thickBot="1" x14ac:dyDescent="0.35">
      <c r="B30" s="177"/>
      <c r="C30" s="28" t="s">
        <v>9</v>
      </c>
      <c r="D30" s="49" t="s">
        <v>11</v>
      </c>
      <c r="E30" s="49" t="s">
        <v>15</v>
      </c>
      <c r="F30" s="49" t="s">
        <v>12</v>
      </c>
      <c r="G30" s="50" t="s">
        <v>13</v>
      </c>
      <c r="H30" s="28" t="s">
        <v>20</v>
      </c>
      <c r="I30" s="29" t="s">
        <v>21</v>
      </c>
      <c r="J30" s="23" t="s">
        <v>24</v>
      </c>
      <c r="K30" s="23" t="s">
        <v>25</v>
      </c>
      <c r="L30" s="43" t="s">
        <v>26</v>
      </c>
      <c r="M30" s="47" t="s">
        <v>27</v>
      </c>
      <c r="N30" s="23" t="s">
        <v>28</v>
      </c>
      <c r="O30" s="23" t="s">
        <v>29</v>
      </c>
      <c r="P30" s="143" t="s">
        <v>54</v>
      </c>
      <c r="T30" s="276"/>
    </row>
    <row r="31" spans="1:20" x14ac:dyDescent="0.3">
      <c r="B31" s="178" t="s">
        <v>136</v>
      </c>
      <c r="C31" s="144">
        <v>0.04</v>
      </c>
      <c r="D31" s="89">
        <v>0.01</v>
      </c>
      <c r="E31" s="89">
        <v>5.0000000000000001E-3</v>
      </c>
      <c r="F31" s="89">
        <v>2.5000000000000001E-2</v>
      </c>
      <c r="G31" s="89">
        <v>0.01</v>
      </c>
      <c r="H31" s="90">
        <f t="shared" ref="H31:H37" si="14">SUM(C31,D31,F31,G31)</f>
        <v>8.5000000000000006E-2</v>
      </c>
      <c r="I31" s="90">
        <f t="shared" ref="I31:I37" si="15">SUM(C31,E31,F31,G31)</f>
        <v>0.08</v>
      </c>
      <c r="J31" s="90"/>
      <c r="K31" s="90"/>
      <c r="L31" s="90"/>
      <c r="M31" s="90"/>
      <c r="N31" s="90"/>
      <c r="O31" s="90"/>
      <c r="P31" s="145">
        <f>'작물 업그레이드 가데이터 확률'!B37</f>
        <v>4.8669500000000102E-2</v>
      </c>
      <c r="R31" s="142" t="s">
        <v>45</v>
      </c>
      <c r="S31" s="142" t="s">
        <v>47</v>
      </c>
    </row>
    <row r="32" spans="1:20" x14ac:dyDescent="0.3">
      <c r="A32" s="140"/>
      <c r="B32" s="179" t="s">
        <v>137</v>
      </c>
      <c r="C32" s="144">
        <v>0.02</v>
      </c>
      <c r="D32" s="89">
        <v>0.01</v>
      </c>
      <c r="E32" s="89">
        <v>5.0000000000000001E-3</v>
      </c>
      <c r="F32" s="89">
        <v>2.5000000000000001E-2</v>
      </c>
      <c r="G32" s="89">
        <v>0.01</v>
      </c>
      <c r="H32" s="89">
        <f t="shared" si="14"/>
        <v>6.5000000000000002E-2</v>
      </c>
      <c r="I32" s="90">
        <f t="shared" si="15"/>
        <v>6.0000000000000005E-2</v>
      </c>
      <c r="J32" s="91">
        <f t="shared" ref="J32:K35" si="16">H31/H32</f>
        <v>1.3076923076923077</v>
      </c>
      <c r="K32" s="92">
        <f t="shared" si="16"/>
        <v>1.3333333333333333</v>
      </c>
      <c r="L32" s="92"/>
      <c r="M32" s="92"/>
      <c r="N32" s="92"/>
      <c r="O32" s="92"/>
      <c r="P32" s="145">
        <f>'작물 업그레이드 가데이터 확률'!B39</f>
        <v>2.2515000000000063E-2</v>
      </c>
      <c r="S32" s="142" t="s">
        <v>48</v>
      </c>
    </row>
    <row r="33" spans="1:20" x14ac:dyDescent="0.3">
      <c r="A33" s="141"/>
      <c r="B33" s="179" t="s">
        <v>138</v>
      </c>
      <c r="C33" s="144">
        <v>0.01</v>
      </c>
      <c r="D33" s="89">
        <v>0.01</v>
      </c>
      <c r="E33" s="89">
        <v>5.0000000000000001E-3</v>
      </c>
      <c r="F33" s="89">
        <v>2.5000000000000001E-2</v>
      </c>
      <c r="G33" s="89">
        <v>0.01</v>
      </c>
      <c r="H33" s="89">
        <f t="shared" si="14"/>
        <v>5.5E-2</v>
      </c>
      <c r="I33" s="89">
        <f t="shared" si="15"/>
        <v>0.05</v>
      </c>
      <c r="J33" s="91">
        <f t="shared" si="16"/>
        <v>1.1818181818181819</v>
      </c>
      <c r="K33" s="92">
        <f t="shared" si="16"/>
        <v>1.2</v>
      </c>
      <c r="L33" s="94">
        <f t="shared" ref="L33:M35" si="17">H31/H33</f>
        <v>1.5454545454545456</v>
      </c>
      <c r="M33" s="92">
        <f t="shared" si="17"/>
        <v>1.5999999999999999</v>
      </c>
      <c r="N33" s="92"/>
      <c r="O33" s="92"/>
      <c r="P33" s="145">
        <f>'작물 업그레이드 가데이터 확률'!B41</f>
        <v>1.4650000000000038E-2</v>
      </c>
      <c r="S33" s="142" t="s">
        <v>49</v>
      </c>
    </row>
    <row r="34" spans="1:20" x14ac:dyDescent="0.3">
      <c r="A34" s="141"/>
      <c r="B34" s="179" t="s">
        <v>139</v>
      </c>
      <c r="C34" s="144">
        <v>5.0000000000000001E-3</v>
      </c>
      <c r="D34" s="89">
        <v>0.01</v>
      </c>
      <c r="E34" s="89">
        <v>5.0000000000000001E-3</v>
      </c>
      <c r="F34" s="89">
        <v>2.5000000000000001E-2</v>
      </c>
      <c r="G34" s="89">
        <v>0.01</v>
      </c>
      <c r="H34" s="89">
        <f t="shared" si="14"/>
        <v>0.05</v>
      </c>
      <c r="I34" s="89">
        <f t="shared" si="15"/>
        <v>4.5000000000000005E-2</v>
      </c>
      <c r="J34" s="91">
        <f t="shared" si="16"/>
        <v>1.0999999999999999</v>
      </c>
      <c r="K34" s="92">
        <f t="shared" si="16"/>
        <v>1.1111111111111109</v>
      </c>
      <c r="L34" s="94">
        <f t="shared" si="17"/>
        <v>1.3</v>
      </c>
      <c r="M34" s="92">
        <f t="shared" si="17"/>
        <v>1.3333333333333333</v>
      </c>
      <c r="N34" s="94">
        <f>H31/H34</f>
        <v>1.7</v>
      </c>
      <c r="O34" s="92">
        <f>I31/I34</f>
        <v>1.7777777777777777</v>
      </c>
      <c r="P34" s="145">
        <f>'작물 업그레이드 가데이터 확률'!B43</f>
        <v>7.5000000000000205E-3</v>
      </c>
      <c r="S34" s="142" t="s">
        <v>50</v>
      </c>
    </row>
    <row r="35" spans="1:20" x14ac:dyDescent="0.3">
      <c r="A35" s="141"/>
      <c r="B35" s="180" t="s">
        <v>140</v>
      </c>
      <c r="C35" s="146">
        <v>1E-3</v>
      </c>
      <c r="D35" s="89">
        <v>0.01</v>
      </c>
      <c r="E35" s="89">
        <v>5.0000000000000001E-3</v>
      </c>
      <c r="F35" s="89">
        <v>2.5000000000000001E-2</v>
      </c>
      <c r="G35" s="89">
        <v>0.01</v>
      </c>
      <c r="H35" s="89">
        <f t="shared" si="14"/>
        <v>4.6000000000000006E-2</v>
      </c>
      <c r="I35" s="89">
        <f t="shared" si="15"/>
        <v>4.1000000000000002E-2</v>
      </c>
      <c r="J35" s="91">
        <f t="shared" si="16"/>
        <v>1.0869565217391304</v>
      </c>
      <c r="K35" s="92">
        <f t="shared" si="16"/>
        <v>1.0975609756097562</v>
      </c>
      <c r="L35" s="94">
        <f t="shared" si="17"/>
        <v>1.1956521739130432</v>
      </c>
      <c r="M35" s="92">
        <f t="shared" si="17"/>
        <v>1.2195121951219512</v>
      </c>
      <c r="N35" s="94">
        <f>H32/H35</f>
        <v>1.4130434782608694</v>
      </c>
      <c r="O35" s="92">
        <f>I32/I35</f>
        <v>1.4634146341463414</v>
      </c>
      <c r="P35" s="145">
        <f>'작물 업그레이드 가데이터 확률'!B45</f>
        <v>1E-3</v>
      </c>
      <c r="S35" s="142" t="s">
        <v>51</v>
      </c>
    </row>
    <row r="36" spans="1:20" x14ac:dyDescent="0.3">
      <c r="A36" s="141"/>
      <c r="B36" s="277" t="s">
        <v>141</v>
      </c>
      <c r="C36" s="278">
        <v>1E-4</v>
      </c>
      <c r="D36" s="279">
        <v>0.02</v>
      </c>
      <c r="E36" s="279">
        <v>5.0000000000000001E-3</v>
      </c>
      <c r="F36" s="279">
        <v>2.5000000000000001E-2</v>
      </c>
      <c r="G36" s="279">
        <v>1.4999999999999999E-2</v>
      </c>
      <c r="H36" s="279">
        <f t="shared" si="14"/>
        <v>6.0100000000000001E-2</v>
      </c>
      <c r="I36" s="279">
        <f t="shared" si="15"/>
        <v>4.5100000000000001E-2</v>
      </c>
      <c r="J36" s="93"/>
      <c r="K36" s="93"/>
      <c r="L36" s="93"/>
      <c r="M36" s="93"/>
      <c r="N36" s="93"/>
      <c r="O36" s="93"/>
      <c r="P36" s="147"/>
      <c r="S36" s="142" t="s">
        <v>52</v>
      </c>
      <c r="T36" s="276">
        <f>(1-H27)*H36</f>
        <v>5.6187490000000007E-2</v>
      </c>
    </row>
    <row r="37" spans="1:20" ht="12" hidden="1" thickBot="1" x14ac:dyDescent="0.35">
      <c r="A37" s="141"/>
      <c r="B37" s="280" t="s">
        <v>142</v>
      </c>
      <c r="C37" s="278">
        <v>1E-4</v>
      </c>
      <c r="D37" s="279">
        <v>0.02</v>
      </c>
      <c r="E37" s="279">
        <v>5.0000000000000001E-3</v>
      </c>
      <c r="F37" s="279">
        <v>2.5000000000000001E-2</v>
      </c>
      <c r="G37" s="279">
        <v>1.4999999999999999E-2</v>
      </c>
      <c r="H37" s="279">
        <f t="shared" si="14"/>
        <v>6.0100000000000001E-2</v>
      </c>
      <c r="I37" s="279">
        <f t="shared" si="15"/>
        <v>4.5100000000000001E-2</v>
      </c>
      <c r="J37" s="93"/>
      <c r="K37" s="93"/>
      <c r="L37" s="93"/>
      <c r="M37" s="93"/>
      <c r="N37" s="93"/>
      <c r="O37" s="93"/>
      <c r="P37" s="147"/>
      <c r="S37" s="142" t="s">
        <v>53</v>
      </c>
      <c r="T37" s="276">
        <f t="shared" ref="T37" si="18">(1-H28)*H37</f>
        <v>5.6187490000000007E-2</v>
      </c>
    </row>
    <row r="38" spans="1:20" ht="12" thickBot="1" x14ac:dyDescent="0.35">
      <c r="A38" s="141"/>
      <c r="B38" s="141"/>
      <c r="C38" s="389" t="s">
        <v>39</v>
      </c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1"/>
      <c r="T38" s="276"/>
    </row>
    <row r="39" spans="1:20" ht="12" thickBot="1" x14ac:dyDescent="0.35">
      <c r="A39" s="141"/>
      <c r="B39" s="177"/>
      <c r="C39" s="28" t="s">
        <v>9</v>
      </c>
      <c r="D39" s="49" t="s">
        <v>11</v>
      </c>
      <c r="E39" s="49" t="s">
        <v>15</v>
      </c>
      <c r="F39" s="49" t="s">
        <v>12</v>
      </c>
      <c r="G39" s="50" t="s">
        <v>13</v>
      </c>
      <c r="H39" s="28" t="s">
        <v>20</v>
      </c>
      <c r="I39" s="29" t="s">
        <v>21</v>
      </c>
      <c r="J39" s="23" t="s">
        <v>24</v>
      </c>
      <c r="K39" s="23" t="s">
        <v>25</v>
      </c>
      <c r="L39" s="43" t="s">
        <v>26</v>
      </c>
      <c r="M39" s="47" t="s">
        <v>27</v>
      </c>
      <c r="N39" s="23" t="s">
        <v>28</v>
      </c>
      <c r="O39" s="23" t="s">
        <v>29</v>
      </c>
      <c r="P39" s="143" t="s">
        <v>54</v>
      </c>
      <c r="T39" s="276"/>
    </row>
    <row r="40" spans="1:20" x14ac:dyDescent="0.3">
      <c r="A40" s="141"/>
      <c r="B40" s="178" t="s">
        <v>136</v>
      </c>
      <c r="C40" s="144">
        <v>0.2</v>
      </c>
      <c r="D40" s="89">
        <v>0.02</v>
      </c>
      <c r="E40" s="89">
        <v>5.0000000000000001E-3</v>
      </c>
      <c r="F40" s="89">
        <v>2.5000000000000001E-2</v>
      </c>
      <c r="G40" s="89">
        <v>1.4999999999999999E-2</v>
      </c>
      <c r="H40" s="90">
        <f t="shared" ref="H40:H46" si="19">SUM(C40,D40,F40,G40)</f>
        <v>0.26</v>
      </c>
      <c r="I40" s="90">
        <f t="shared" ref="I40:I46" si="20">SUM(C40,E40,F40,G40)</f>
        <v>0.245</v>
      </c>
      <c r="J40" s="90"/>
      <c r="K40" s="90"/>
      <c r="L40" s="90"/>
      <c r="M40" s="90"/>
      <c r="N40" s="90"/>
      <c r="O40" s="90"/>
      <c r="P40" s="145">
        <f>'작물 업그레이드 가데이터 확률'!B48</f>
        <v>0.22652400000000011</v>
      </c>
      <c r="R40" s="142" t="s">
        <v>46</v>
      </c>
      <c r="S40" s="142" t="s">
        <v>47</v>
      </c>
    </row>
    <row r="41" spans="1:20" x14ac:dyDescent="0.3">
      <c r="A41" s="141"/>
      <c r="B41" s="179" t="s">
        <v>137</v>
      </c>
      <c r="C41" s="144">
        <v>0.1</v>
      </c>
      <c r="D41" s="89">
        <v>0.02</v>
      </c>
      <c r="E41" s="89">
        <v>5.0000000000000001E-3</v>
      </c>
      <c r="F41" s="89">
        <v>2.5000000000000001E-2</v>
      </c>
      <c r="G41" s="89">
        <v>1.4999999999999999E-2</v>
      </c>
      <c r="H41" s="89">
        <f t="shared" si="19"/>
        <v>0.16000000000000003</v>
      </c>
      <c r="I41" s="90">
        <f t="shared" si="20"/>
        <v>0.14500000000000002</v>
      </c>
      <c r="J41" s="91">
        <f t="shared" ref="J41:K44" si="21">H40/H41</f>
        <v>1.6249999999999998</v>
      </c>
      <c r="K41" s="92">
        <f t="shared" si="21"/>
        <v>1.6896551724137929</v>
      </c>
      <c r="L41" s="92"/>
      <c r="M41" s="92"/>
      <c r="N41" s="92"/>
      <c r="O41" s="92"/>
      <c r="P41" s="145">
        <f>'작물 업그레이드 가데이터 확률'!B50</f>
        <v>0.12941600000000009</v>
      </c>
      <c r="S41" s="142" t="s">
        <v>48</v>
      </c>
    </row>
    <row r="42" spans="1:20" x14ac:dyDescent="0.3">
      <c r="A42" s="141"/>
      <c r="B42" s="179" t="s">
        <v>138</v>
      </c>
      <c r="C42" s="144">
        <v>7.0000000000000007E-2</v>
      </c>
      <c r="D42" s="89">
        <v>0.02</v>
      </c>
      <c r="E42" s="89">
        <v>5.0000000000000001E-3</v>
      </c>
      <c r="F42" s="89">
        <v>2.5000000000000001E-2</v>
      </c>
      <c r="G42" s="89">
        <v>1.4999999999999999E-2</v>
      </c>
      <c r="H42" s="89">
        <f t="shared" si="19"/>
        <v>0.13</v>
      </c>
      <c r="I42" s="89">
        <f t="shared" si="20"/>
        <v>0.115</v>
      </c>
      <c r="J42" s="91">
        <f t="shared" si="21"/>
        <v>1.2307692307692311</v>
      </c>
      <c r="K42" s="92">
        <f t="shared" si="21"/>
        <v>1.2608695652173914</v>
      </c>
      <c r="L42" s="94">
        <f t="shared" ref="L42:M44" si="22">H40/H42</f>
        <v>2</v>
      </c>
      <c r="M42" s="92">
        <f t="shared" si="22"/>
        <v>2.1304347826086953</v>
      </c>
      <c r="N42" s="92"/>
      <c r="O42" s="92"/>
      <c r="P42" s="145">
        <f>'작물 업그레이드 가데이터 확률'!B52</f>
        <v>7.3940000000000061E-2</v>
      </c>
      <c r="S42" s="142" t="s">
        <v>49</v>
      </c>
    </row>
    <row r="43" spans="1:20" x14ac:dyDescent="0.3">
      <c r="B43" s="179" t="s">
        <v>139</v>
      </c>
      <c r="C43" s="144">
        <v>0.05</v>
      </c>
      <c r="D43" s="89">
        <v>0.02</v>
      </c>
      <c r="E43" s="89">
        <v>5.0000000000000001E-3</v>
      </c>
      <c r="F43" s="89">
        <v>2.5000000000000001E-2</v>
      </c>
      <c r="G43" s="89">
        <v>1.4999999999999999E-2</v>
      </c>
      <c r="H43" s="89">
        <f t="shared" si="19"/>
        <v>0.11</v>
      </c>
      <c r="I43" s="89">
        <f t="shared" si="20"/>
        <v>9.5000000000000001E-2</v>
      </c>
      <c r="J43" s="91">
        <f t="shared" si="21"/>
        <v>1.1818181818181819</v>
      </c>
      <c r="K43" s="92">
        <f t="shared" si="21"/>
        <v>1.2105263157894737</v>
      </c>
      <c r="L43" s="94">
        <f t="shared" si="22"/>
        <v>1.4545454545454548</v>
      </c>
      <c r="M43" s="92">
        <f t="shared" si="22"/>
        <v>1.5263157894736843</v>
      </c>
      <c r="N43" s="94">
        <f>H40/H43</f>
        <v>2.3636363636363638</v>
      </c>
      <c r="O43" s="92">
        <f>I40/I43</f>
        <v>2.5789473684210527</v>
      </c>
      <c r="P43" s="145">
        <f>'작물 업그레이드 가데이터 확률'!B54</f>
        <v>6.1400000000000038E-2</v>
      </c>
      <c r="S43" s="142" t="s">
        <v>50</v>
      </c>
    </row>
    <row r="44" spans="1:20" x14ac:dyDescent="0.3">
      <c r="B44" s="180" t="s">
        <v>140</v>
      </c>
      <c r="C44" s="146">
        <v>0.03</v>
      </c>
      <c r="D44" s="89">
        <v>0.02</v>
      </c>
      <c r="E44" s="89">
        <v>5.0000000000000001E-3</v>
      </c>
      <c r="F44" s="89">
        <v>2.5000000000000001E-2</v>
      </c>
      <c r="G44" s="89">
        <v>1.4999999999999999E-2</v>
      </c>
      <c r="H44" s="89">
        <f t="shared" si="19"/>
        <v>9.0000000000000011E-2</v>
      </c>
      <c r="I44" s="89">
        <f t="shared" si="20"/>
        <v>7.4999999999999997E-2</v>
      </c>
      <c r="J44" s="91">
        <f t="shared" si="21"/>
        <v>1.2222222222222221</v>
      </c>
      <c r="K44" s="92">
        <f t="shared" si="21"/>
        <v>1.2666666666666668</v>
      </c>
      <c r="L44" s="94">
        <f t="shared" si="22"/>
        <v>1.4444444444444444</v>
      </c>
      <c r="M44" s="92">
        <f t="shared" si="22"/>
        <v>1.5333333333333334</v>
      </c>
      <c r="N44" s="94">
        <f>H41/H44</f>
        <v>1.7777777777777779</v>
      </c>
      <c r="O44" s="92">
        <f>I41/I44</f>
        <v>1.9333333333333336</v>
      </c>
      <c r="P44" s="145">
        <f>'작물 업그레이드 가데이터 확률'!B56</f>
        <v>0.05</v>
      </c>
      <c r="S44" s="142" t="s">
        <v>51</v>
      </c>
    </row>
    <row r="45" spans="1:20" x14ac:dyDescent="0.3">
      <c r="B45" s="277" t="s">
        <v>141</v>
      </c>
      <c r="C45" s="278">
        <v>1E-4</v>
      </c>
      <c r="D45" s="279">
        <v>0.02</v>
      </c>
      <c r="E45" s="279">
        <v>5.0000000000000001E-3</v>
      </c>
      <c r="F45" s="279">
        <v>2.5000000000000001E-2</v>
      </c>
      <c r="G45" s="279">
        <v>1.4999999999999999E-2</v>
      </c>
      <c r="H45" s="279">
        <f t="shared" si="19"/>
        <v>6.0100000000000001E-2</v>
      </c>
      <c r="I45" s="279">
        <f t="shared" si="20"/>
        <v>4.5100000000000001E-2</v>
      </c>
      <c r="J45" s="93"/>
      <c r="K45" s="93"/>
      <c r="L45" s="93"/>
      <c r="M45" s="93"/>
      <c r="N45" s="93"/>
      <c r="O45" s="93"/>
      <c r="P45" s="147"/>
      <c r="S45" s="142" t="s">
        <v>52</v>
      </c>
      <c r="T45" s="276">
        <f t="shared" ref="T45:T46" si="23">H45</f>
        <v>6.0100000000000001E-2</v>
      </c>
    </row>
    <row r="46" spans="1:20" ht="12" hidden="1" thickBot="1" x14ac:dyDescent="0.35">
      <c r="B46" s="280" t="s">
        <v>142</v>
      </c>
      <c r="C46" s="281">
        <v>1E-4</v>
      </c>
      <c r="D46" s="282">
        <v>0.02</v>
      </c>
      <c r="E46" s="282">
        <v>5.0000000000000001E-3</v>
      </c>
      <c r="F46" s="282">
        <v>2.5000000000000001E-2</v>
      </c>
      <c r="G46" s="282">
        <v>1.4999999999999999E-2</v>
      </c>
      <c r="H46" s="282">
        <f t="shared" si="19"/>
        <v>6.0100000000000001E-2</v>
      </c>
      <c r="I46" s="282">
        <f t="shared" si="20"/>
        <v>4.5100000000000001E-2</v>
      </c>
      <c r="J46" s="148"/>
      <c r="K46" s="148"/>
      <c r="L46" s="148"/>
      <c r="M46" s="148"/>
      <c r="N46" s="148"/>
      <c r="O46" s="148"/>
      <c r="P46" s="149"/>
      <c r="S46" s="142" t="s">
        <v>53</v>
      </c>
      <c r="T46" s="276">
        <f t="shared" si="23"/>
        <v>6.0100000000000001E-2</v>
      </c>
    </row>
    <row r="52" spans="2:3" x14ac:dyDescent="0.3">
      <c r="B52" s="275"/>
      <c r="C52" s="275"/>
    </row>
  </sheetData>
  <mergeCells count="5">
    <mergeCell ref="C38:P38"/>
    <mergeCell ref="C2:P2"/>
    <mergeCell ref="C11:P11"/>
    <mergeCell ref="C20:P20"/>
    <mergeCell ref="C29:P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topLeftCell="A16" workbookViewId="0">
      <selection activeCell="O41" sqref="O41"/>
    </sheetView>
  </sheetViews>
  <sheetFormatPr defaultRowHeight="12" x14ac:dyDescent="0.3"/>
  <cols>
    <col min="1" max="1" width="2.625" style="95" customWidth="1"/>
    <col min="2" max="2" width="5.625" style="116" customWidth="1"/>
    <col min="3" max="6" width="10.625" style="95" customWidth="1"/>
    <col min="7" max="7" width="2.625" style="95" customWidth="1"/>
    <col min="8" max="8" width="5.625" style="116" customWidth="1"/>
    <col min="9" max="12" width="10.625" style="95" customWidth="1"/>
    <col min="13" max="13" width="2.625" style="95" customWidth="1"/>
    <col min="14" max="14" width="5.625" style="95" customWidth="1"/>
    <col min="15" max="17" width="10.625" style="95" customWidth="1"/>
    <col min="18" max="18" width="2.625" style="113" customWidth="1"/>
    <col min="19" max="19" width="5.625" style="116" customWidth="1"/>
    <col min="20" max="23" width="9" style="95"/>
    <col min="24" max="24" width="2.625" style="95" customWidth="1"/>
    <col min="25" max="16384" width="9" style="95"/>
  </cols>
  <sheetData>
    <row r="2" spans="1:23" x14ac:dyDescent="0.3">
      <c r="B2" s="395" t="s">
        <v>68</v>
      </c>
      <c r="C2" s="395"/>
      <c r="D2" s="395"/>
      <c r="E2" s="395"/>
      <c r="F2" s="395"/>
      <c r="H2" s="395" t="s">
        <v>74</v>
      </c>
      <c r="I2" s="395"/>
      <c r="J2" s="395"/>
      <c r="K2" s="395"/>
      <c r="L2" s="395"/>
      <c r="N2" s="395" t="s">
        <v>69</v>
      </c>
      <c r="O2" s="395"/>
      <c r="P2" s="395"/>
      <c r="Q2" s="395"/>
      <c r="S2" s="395" t="s">
        <v>75</v>
      </c>
      <c r="T2" s="395"/>
      <c r="U2" s="395"/>
      <c r="V2" s="395"/>
      <c r="W2" s="395"/>
    </row>
    <row r="3" spans="1:23" x14ac:dyDescent="0.3">
      <c r="C3" s="116"/>
      <c r="D3" s="116"/>
      <c r="E3" s="116"/>
      <c r="F3" s="116"/>
      <c r="I3" s="116"/>
      <c r="J3" s="116"/>
      <c r="K3" s="116"/>
      <c r="L3" s="116"/>
      <c r="N3" s="116"/>
      <c r="O3" s="116"/>
      <c r="P3" s="116"/>
      <c r="Q3" s="116"/>
      <c r="T3" s="116"/>
      <c r="U3" s="116"/>
      <c r="V3" s="116"/>
      <c r="W3" s="116"/>
    </row>
    <row r="4" spans="1:23" s="134" customFormat="1" ht="16.5" x14ac:dyDescent="0.3">
      <c r="A4" s="134" t="s">
        <v>73</v>
      </c>
      <c r="B4" s="135"/>
      <c r="C4" s="135"/>
      <c r="D4" s="135"/>
      <c r="E4" s="135"/>
      <c r="F4" s="135"/>
      <c r="H4" s="135"/>
      <c r="I4" s="135"/>
      <c r="J4" s="135"/>
      <c r="K4" s="135"/>
      <c r="L4" s="135"/>
      <c r="N4" s="135"/>
      <c r="O4" s="135"/>
      <c r="P4" s="135"/>
      <c r="Q4" s="135"/>
      <c r="R4" s="136"/>
      <c r="S4" s="135"/>
      <c r="T4" s="135"/>
      <c r="U4" s="135"/>
      <c r="V4" s="135"/>
      <c r="W4" s="135"/>
    </row>
    <row r="5" spans="1:23" x14ac:dyDescent="0.3">
      <c r="C5" s="116"/>
      <c r="D5" s="116"/>
      <c r="E5" s="116"/>
      <c r="F5" s="116"/>
      <c r="I5" s="116"/>
      <c r="J5" s="116"/>
      <c r="K5" s="116"/>
      <c r="L5" s="116"/>
      <c r="N5" s="116"/>
      <c r="O5" s="116"/>
      <c r="P5" s="116"/>
      <c r="Q5" s="116"/>
      <c r="T5" s="116"/>
      <c r="U5" s="116"/>
      <c r="V5" s="116"/>
      <c r="W5" s="116"/>
    </row>
    <row r="6" spans="1:23" x14ac:dyDescent="0.3">
      <c r="A6" s="137" t="s">
        <v>67</v>
      </c>
      <c r="B6" s="138"/>
      <c r="C6" s="138"/>
      <c r="D6" s="138"/>
      <c r="E6" s="138"/>
      <c r="F6" s="138"/>
      <c r="G6" s="137"/>
      <c r="H6" s="138"/>
      <c r="I6" s="138"/>
      <c r="J6" s="138"/>
      <c r="K6" s="138"/>
      <c r="L6" s="138"/>
      <c r="M6" s="137"/>
      <c r="N6" s="138"/>
      <c r="O6" s="138"/>
      <c r="P6" s="138"/>
      <c r="Q6" s="138"/>
      <c r="R6" s="139"/>
      <c r="S6" s="138"/>
      <c r="T6" s="138"/>
      <c r="U6" s="138"/>
      <c r="V6" s="138"/>
      <c r="W6" s="138"/>
    </row>
    <row r="7" spans="1:23" x14ac:dyDescent="0.3">
      <c r="C7" s="116"/>
      <c r="D7" s="116"/>
      <c r="E7" s="116"/>
      <c r="F7" s="116"/>
      <c r="I7" s="116"/>
      <c r="J7" s="116"/>
      <c r="K7" s="116"/>
      <c r="L7" s="116"/>
      <c r="N7" s="116"/>
      <c r="O7" s="116"/>
      <c r="P7" s="116"/>
      <c r="Q7" s="116"/>
      <c r="T7" s="116"/>
      <c r="U7" s="116"/>
      <c r="V7" s="116"/>
      <c r="W7" s="116"/>
    </row>
    <row r="8" spans="1:23" ht="12.75" thickBot="1" x14ac:dyDescent="0.35">
      <c r="B8" s="96"/>
      <c r="C8" s="96" t="s">
        <v>65</v>
      </c>
      <c r="D8" s="96" t="s">
        <v>66</v>
      </c>
      <c r="E8" s="96" t="s">
        <v>64</v>
      </c>
      <c r="H8" s="96"/>
      <c r="I8" s="101" t="s">
        <v>64</v>
      </c>
      <c r="J8" s="101" t="s">
        <v>65</v>
      </c>
      <c r="K8" s="101" t="s">
        <v>66</v>
      </c>
      <c r="N8" s="99"/>
      <c r="O8" s="114" t="s">
        <v>77</v>
      </c>
      <c r="P8" s="114" t="s">
        <v>78</v>
      </c>
      <c r="S8" s="99"/>
      <c r="T8" s="114" t="s">
        <v>77</v>
      </c>
      <c r="U8" s="114" t="s">
        <v>78</v>
      </c>
      <c r="V8" s="114" t="s">
        <v>72</v>
      </c>
    </row>
    <row r="9" spans="1:23" ht="12.75" thickBot="1" x14ac:dyDescent="0.35">
      <c r="B9" s="96" t="s">
        <v>62</v>
      </c>
      <c r="C9" s="96">
        <v>0</v>
      </c>
      <c r="D9" s="97">
        <f>1-E9-F9</f>
        <v>0.68500000000000005</v>
      </c>
      <c r="E9" s="97">
        <v>0.315</v>
      </c>
      <c r="H9" s="100" t="s">
        <v>64</v>
      </c>
      <c r="I9" s="121">
        <v>1</v>
      </c>
      <c r="J9" s="124">
        <v>0</v>
      </c>
      <c r="K9" s="125">
        <v>0</v>
      </c>
      <c r="N9" s="99" t="s">
        <v>76</v>
      </c>
      <c r="O9" s="133">
        <f>1-J10</f>
        <v>1</v>
      </c>
      <c r="P9" s="133">
        <f>0-K10</f>
        <v>-0.68500000000000005</v>
      </c>
      <c r="S9" s="99" t="s">
        <v>76</v>
      </c>
      <c r="T9" s="114">
        <f t="array" ref="T9:U10">MINVERSE(O9:P10)</f>
        <v>1</v>
      </c>
      <c r="U9" s="114">
        <v>2.1746031746031753</v>
      </c>
      <c r="V9" s="114">
        <f>SUM(T9:U9)</f>
        <v>3.1746031746031753</v>
      </c>
    </row>
    <row r="10" spans="1:23" x14ac:dyDescent="0.3">
      <c r="B10" s="96" t="s">
        <v>63</v>
      </c>
      <c r="C10" s="96">
        <v>0</v>
      </c>
      <c r="D10" s="97">
        <f>1-E10-F10</f>
        <v>0.68500000000000005</v>
      </c>
      <c r="E10" s="97">
        <v>0.315</v>
      </c>
      <c r="H10" s="100" t="s">
        <v>62</v>
      </c>
      <c r="I10" s="122">
        <f>31.5%</f>
        <v>0.315</v>
      </c>
      <c r="J10" s="117">
        <v>0</v>
      </c>
      <c r="K10" s="118">
        <v>0.68500000000000005</v>
      </c>
      <c r="N10" s="99" t="s">
        <v>77</v>
      </c>
      <c r="O10" s="133">
        <f>0-J11</f>
        <v>0</v>
      </c>
      <c r="P10" s="133">
        <f>1-K11</f>
        <v>0.31499999999999995</v>
      </c>
      <c r="S10" s="99" t="s">
        <v>77</v>
      </c>
      <c r="T10" s="114">
        <v>0</v>
      </c>
      <c r="U10" s="114">
        <v>3.1746031746031753</v>
      </c>
      <c r="V10" s="114">
        <f>SUM(T10:U10)</f>
        <v>3.1746031746031753</v>
      </c>
    </row>
    <row r="11" spans="1:23" ht="12.75" thickBot="1" x14ac:dyDescent="0.35">
      <c r="B11" s="96" t="s">
        <v>64</v>
      </c>
      <c r="C11" s="96">
        <v>0</v>
      </c>
      <c r="D11" s="97">
        <f>1-E11-F11</f>
        <v>0</v>
      </c>
      <c r="E11" s="97">
        <f>1-F11-G11</f>
        <v>1</v>
      </c>
      <c r="H11" s="100" t="s">
        <v>63</v>
      </c>
      <c r="I11" s="123">
        <f>31.5%</f>
        <v>0.315</v>
      </c>
      <c r="J11" s="119">
        <v>0</v>
      </c>
      <c r="K11" s="120">
        <v>0.68500000000000005</v>
      </c>
    </row>
    <row r="14" spans="1:23" x14ac:dyDescent="0.3">
      <c r="A14" s="137" t="s">
        <v>79</v>
      </c>
      <c r="B14" s="138"/>
      <c r="C14" s="138"/>
      <c r="D14" s="138"/>
      <c r="E14" s="138"/>
      <c r="F14" s="138"/>
      <c r="G14" s="137"/>
      <c r="H14" s="138"/>
      <c r="I14" s="138"/>
      <c r="J14" s="138"/>
      <c r="K14" s="138"/>
      <c r="L14" s="138"/>
      <c r="M14" s="137"/>
      <c r="N14" s="138"/>
      <c r="O14" s="138"/>
      <c r="P14" s="138"/>
      <c r="Q14" s="138"/>
      <c r="R14" s="139"/>
      <c r="S14" s="138"/>
      <c r="T14" s="138"/>
      <c r="U14" s="138"/>
      <c r="V14" s="138"/>
      <c r="W14" s="138"/>
    </row>
    <row r="15" spans="1:23" x14ac:dyDescent="0.3">
      <c r="C15" s="116"/>
      <c r="D15" s="116"/>
      <c r="E15" s="116"/>
      <c r="F15" s="116"/>
      <c r="I15" s="116"/>
      <c r="J15" s="116"/>
      <c r="K15" s="116"/>
      <c r="L15" s="116"/>
      <c r="N15" s="116"/>
      <c r="O15" s="116"/>
      <c r="P15" s="116"/>
      <c r="Q15" s="116"/>
      <c r="T15" s="116"/>
      <c r="U15" s="116"/>
      <c r="V15" s="116"/>
      <c r="W15" s="116"/>
    </row>
    <row r="16" spans="1:23" ht="12.75" thickBot="1" x14ac:dyDescent="0.35">
      <c r="B16" s="96"/>
      <c r="C16" s="96" t="s">
        <v>62</v>
      </c>
      <c r="D16" s="96" t="s">
        <v>63</v>
      </c>
      <c r="E16" s="96" t="s">
        <v>64</v>
      </c>
      <c r="H16" s="96"/>
      <c r="I16" s="101" t="s">
        <v>64</v>
      </c>
      <c r="J16" s="101" t="s">
        <v>62</v>
      </c>
      <c r="K16" s="101" t="s">
        <v>63</v>
      </c>
      <c r="N16" s="99"/>
      <c r="O16" s="114" t="s">
        <v>77</v>
      </c>
      <c r="P16" s="114" t="s">
        <v>78</v>
      </c>
      <c r="S16" s="99"/>
      <c r="T16" s="114" t="s">
        <v>77</v>
      </c>
      <c r="U16" s="114" t="s">
        <v>78</v>
      </c>
      <c r="V16" s="114" t="s">
        <v>72</v>
      </c>
    </row>
    <row r="17" spans="1:23" ht="12.75" thickBot="1" x14ac:dyDescent="0.35">
      <c r="B17" s="96" t="s">
        <v>62</v>
      </c>
      <c r="C17" s="96">
        <v>0</v>
      </c>
      <c r="D17" s="97">
        <f>1-E17-F17</f>
        <v>0.73499999999999999</v>
      </c>
      <c r="E17" s="97">
        <v>0.26500000000000001</v>
      </c>
      <c r="H17" s="100" t="s">
        <v>64</v>
      </c>
      <c r="I17" s="121">
        <v>1</v>
      </c>
      <c r="J17" s="124">
        <v>0</v>
      </c>
      <c r="K17" s="125">
        <v>0</v>
      </c>
      <c r="N17" s="99" t="s">
        <v>76</v>
      </c>
      <c r="O17" s="133">
        <f>1-J18</f>
        <v>1</v>
      </c>
      <c r="P17" s="133">
        <f>0-K18</f>
        <v>-0.73499999999999999</v>
      </c>
      <c r="S17" s="99" t="s">
        <v>76</v>
      </c>
      <c r="T17" s="114">
        <f t="array" ref="T17:U18">MINVERSE(O17:P18)</f>
        <v>1</v>
      </c>
      <c r="U17" s="114">
        <v>2.773584905660377</v>
      </c>
      <c r="V17" s="114">
        <f>SUM(T17:U17)</f>
        <v>3.773584905660377</v>
      </c>
    </row>
    <row r="18" spans="1:23" x14ac:dyDescent="0.3">
      <c r="B18" s="96" t="s">
        <v>63</v>
      </c>
      <c r="C18" s="96">
        <v>0</v>
      </c>
      <c r="D18" s="97">
        <f>1-E18-F18</f>
        <v>0.73499999999999999</v>
      </c>
      <c r="E18" s="97">
        <v>0.26500000000000001</v>
      </c>
      <c r="H18" s="100" t="s">
        <v>62</v>
      </c>
      <c r="I18" s="122">
        <v>0.26500000000000001</v>
      </c>
      <c r="J18" s="117">
        <v>0</v>
      </c>
      <c r="K18" s="118">
        <v>0.73499999999999999</v>
      </c>
      <c r="N18" s="99" t="s">
        <v>77</v>
      </c>
      <c r="O18" s="133">
        <f>0-J19</f>
        <v>0</v>
      </c>
      <c r="P18" s="133">
        <f>1-K19</f>
        <v>0.26500000000000001</v>
      </c>
      <c r="S18" s="99" t="s">
        <v>77</v>
      </c>
      <c r="T18" s="114">
        <v>0</v>
      </c>
      <c r="U18" s="114">
        <v>3.773584905660377</v>
      </c>
      <c r="V18" s="114">
        <f>SUM(T18:U18)</f>
        <v>3.773584905660377</v>
      </c>
    </row>
    <row r="19" spans="1:23" ht="12.75" thickBot="1" x14ac:dyDescent="0.35">
      <c r="B19" s="96" t="s">
        <v>64</v>
      </c>
      <c r="C19" s="96">
        <v>0</v>
      </c>
      <c r="D19" s="97">
        <f>1-E19-F19</f>
        <v>0</v>
      </c>
      <c r="E19" s="97">
        <f>1-F19-G19</f>
        <v>1</v>
      </c>
      <c r="H19" s="100" t="s">
        <v>63</v>
      </c>
      <c r="I19" s="123">
        <v>0.26500000000000001</v>
      </c>
      <c r="J19" s="119">
        <v>0</v>
      </c>
      <c r="K19" s="120">
        <v>0.73499999999999999</v>
      </c>
    </row>
    <row r="23" spans="1:23" s="134" customFormat="1" ht="16.5" x14ac:dyDescent="0.3">
      <c r="A23" s="134" t="s">
        <v>80</v>
      </c>
      <c r="B23" s="135"/>
      <c r="H23" s="135"/>
      <c r="R23" s="136"/>
      <c r="S23" s="135"/>
    </row>
    <row r="25" spans="1:23" x14ac:dyDescent="0.3">
      <c r="A25" s="137" t="s">
        <v>67</v>
      </c>
      <c r="B25" s="138"/>
      <c r="C25" s="137"/>
      <c r="D25" s="137"/>
      <c r="E25" s="137"/>
      <c r="F25" s="137"/>
      <c r="G25" s="137"/>
      <c r="H25" s="138"/>
      <c r="I25" s="137"/>
      <c r="J25" s="137"/>
      <c r="K25" s="137"/>
      <c r="L25" s="137"/>
      <c r="M25" s="137"/>
      <c r="N25" s="137"/>
      <c r="O25" s="137"/>
      <c r="P25" s="137"/>
      <c r="Q25" s="137"/>
      <c r="R25" s="139"/>
      <c r="S25" s="138"/>
      <c r="T25" s="137"/>
      <c r="U25" s="137"/>
      <c r="V25" s="137"/>
      <c r="W25" s="137"/>
    </row>
    <row r="27" spans="1:23" ht="12.75" thickBot="1" x14ac:dyDescent="0.35">
      <c r="B27" s="96"/>
      <c r="C27" s="96" t="s">
        <v>55</v>
      </c>
      <c r="D27" s="96" t="s">
        <v>59</v>
      </c>
      <c r="E27" s="96" t="s">
        <v>57</v>
      </c>
      <c r="F27" s="96" t="s">
        <v>58</v>
      </c>
      <c r="H27" s="96"/>
      <c r="I27" s="101" t="s">
        <v>60</v>
      </c>
      <c r="J27" s="101" t="s">
        <v>61</v>
      </c>
      <c r="K27" s="101" t="s">
        <v>59</v>
      </c>
      <c r="L27" s="101" t="s">
        <v>57</v>
      </c>
      <c r="N27" s="114"/>
      <c r="O27" s="96" t="s">
        <v>61</v>
      </c>
      <c r="P27" s="96" t="s">
        <v>59</v>
      </c>
      <c r="Q27" s="96" t="s">
        <v>57</v>
      </c>
      <c r="R27" s="110"/>
      <c r="S27" s="99"/>
      <c r="T27" s="96" t="s">
        <v>56</v>
      </c>
      <c r="U27" s="96" t="s">
        <v>70</v>
      </c>
      <c r="V27" s="96" t="s">
        <v>71</v>
      </c>
      <c r="W27" s="114" t="s">
        <v>72</v>
      </c>
    </row>
    <row r="28" spans="1:23" ht="12.75" thickBot="1" x14ac:dyDescent="0.35">
      <c r="B28" s="96" t="s">
        <v>55</v>
      </c>
      <c r="C28" s="96">
        <v>0</v>
      </c>
      <c r="D28" s="97">
        <f>1-SUM(E28:F28)</f>
        <v>0.62677499999999997</v>
      </c>
      <c r="E28" s="97">
        <f>'작물 업그레이드 확률'!H4</f>
        <v>0.31500000000000006</v>
      </c>
      <c r="F28" s="97">
        <f>(1-'작물 업그레이드 확률'!H4)*'작물 업그레이드 확률'!H13</f>
        <v>5.8224999999999999E-2</v>
      </c>
      <c r="H28" s="100" t="s">
        <v>60</v>
      </c>
      <c r="I28" s="132">
        <f>F31</f>
        <v>1</v>
      </c>
      <c r="J28" s="126">
        <f>C31</f>
        <v>0</v>
      </c>
      <c r="K28" s="127">
        <f>D31</f>
        <v>0</v>
      </c>
      <c r="L28" s="128">
        <f>E31</f>
        <v>0</v>
      </c>
      <c r="N28" s="96" t="s">
        <v>61</v>
      </c>
      <c r="O28" s="97">
        <f>1-J29</f>
        <v>1</v>
      </c>
      <c r="P28" s="97">
        <f>0-K29</f>
        <v>-0.62677499999999997</v>
      </c>
      <c r="Q28" s="97">
        <f>0-L29</f>
        <v>-0.31500000000000006</v>
      </c>
      <c r="R28" s="112"/>
      <c r="S28" s="96" t="s">
        <v>55</v>
      </c>
      <c r="T28" s="114">
        <f t="array" ref="T28:V30">MINVERSE(O28:Q30)</f>
        <v>1</v>
      </c>
      <c r="U28" s="114">
        <v>1.6391631252043146</v>
      </c>
      <c r="V28" s="114">
        <v>3.2604923680438551</v>
      </c>
      <c r="W28" s="114">
        <f>SUM(T28:V28)</f>
        <v>5.8996554932481695</v>
      </c>
    </row>
    <row r="29" spans="1:23" x14ac:dyDescent="0.3">
      <c r="B29" s="96" t="s">
        <v>56</v>
      </c>
      <c r="C29" s="96">
        <v>0</v>
      </c>
      <c r="D29" s="97">
        <f>1-SUM(E29:F29)</f>
        <v>0.61762499999999987</v>
      </c>
      <c r="E29" s="97">
        <f>'작물 업그레이드 확률'!H22</f>
        <v>0.32500000000000007</v>
      </c>
      <c r="F29" s="97">
        <f>(1-'작물 업그레이드 확률'!H22)*'작물 업그레이드 확률'!H31</f>
        <v>5.7374999999999995E-2</v>
      </c>
      <c r="H29" s="100" t="s">
        <v>61</v>
      </c>
      <c r="I29" s="129">
        <f>F28</f>
        <v>5.8224999999999999E-2</v>
      </c>
      <c r="J29" s="102">
        <f>C28</f>
        <v>0</v>
      </c>
      <c r="K29" s="103">
        <f>D28</f>
        <v>0.62677499999999997</v>
      </c>
      <c r="L29" s="104">
        <f>E28</f>
        <v>0.31500000000000006</v>
      </c>
      <c r="N29" s="96" t="s">
        <v>56</v>
      </c>
      <c r="O29" s="97">
        <f>0-J30</f>
        <v>0</v>
      </c>
      <c r="P29" s="97">
        <f>1-K30</f>
        <v>0.38237500000000013</v>
      </c>
      <c r="Q29" s="97">
        <f>0-L30</f>
        <v>-0.32500000000000007</v>
      </c>
      <c r="R29" s="112"/>
      <c r="S29" s="96" t="s">
        <v>56</v>
      </c>
      <c r="T29" s="114">
        <v>0</v>
      </c>
      <c r="U29" s="114">
        <v>2.6152337365152003</v>
      </c>
      <c r="V29" s="114">
        <v>3.2690421706440009</v>
      </c>
      <c r="W29" s="114">
        <f t="shared" ref="W29:W30" si="0">SUM(T29:V29)</f>
        <v>5.8842759071592017</v>
      </c>
    </row>
    <row r="30" spans="1:23" x14ac:dyDescent="0.3">
      <c r="B30" s="96" t="s">
        <v>57</v>
      </c>
      <c r="C30" s="96">
        <v>0</v>
      </c>
      <c r="D30" s="96">
        <v>0</v>
      </c>
      <c r="E30" s="150">
        <f>1-F30</f>
        <v>0.74</v>
      </c>
      <c r="F30" s="97">
        <f>'작물 업그레이드 확률'!H40</f>
        <v>0.26</v>
      </c>
      <c r="H30" s="100" t="s">
        <v>56</v>
      </c>
      <c r="I30" s="130">
        <f t="shared" ref="I30:I31" si="1">F29</f>
        <v>5.7374999999999995E-2</v>
      </c>
      <c r="J30" s="105">
        <f t="shared" ref="J30:L31" si="2">C29</f>
        <v>0</v>
      </c>
      <c r="K30" s="97">
        <f t="shared" si="2"/>
        <v>0.61762499999999987</v>
      </c>
      <c r="L30" s="106">
        <f t="shared" si="2"/>
        <v>0.32500000000000007</v>
      </c>
      <c r="N30" s="96" t="s">
        <v>57</v>
      </c>
      <c r="O30" s="97">
        <f>0-J31</f>
        <v>0</v>
      </c>
      <c r="P30" s="97">
        <f>0-K31</f>
        <v>0</v>
      </c>
      <c r="Q30" s="97">
        <f>1-L31</f>
        <v>0.26</v>
      </c>
      <c r="R30" s="112"/>
      <c r="S30" s="96" t="s">
        <v>57</v>
      </c>
      <c r="T30" s="114">
        <v>0</v>
      </c>
      <c r="U30" s="114">
        <v>0</v>
      </c>
      <c r="V30" s="114">
        <v>3.8461538461538458</v>
      </c>
      <c r="W30" s="114">
        <f t="shared" si="0"/>
        <v>3.8461538461538458</v>
      </c>
    </row>
    <row r="31" spans="1:23" ht="12.75" thickBot="1" x14ac:dyDescent="0.35">
      <c r="B31" s="96" t="s">
        <v>58</v>
      </c>
      <c r="C31" s="96">
        <v>0</v>
      </c>
      <c r="D31" s="96">
        <v>0</v>
      </c>
      <c r="E31" s="99">
        <v>0</v>
      </c>
      <c r="F31" s="98">
        <v>1</v>
      </c>
      <c r="H31" s="100" t="s">
        <v>57</v>
      </c>
      <c r="I31" s="131">
        <f t="shared" si="1"/>
        <v>0.26</v>
      </c>
      <c r="J31" s="107">
        <f t="shared" si="2"/>
        <v>0</v>
      </c>
      <c r="K31" s="108">
        <f t="shared" si="2"/>
        <v>0</v>
      </c>
      <c r="L31" s="109">
        <f t="shared" si="2"/>
        <v>0.74</v>
      </c>
      <c r="N31" s="110"/>
      <c r="O31" s="111"/>
      <c r="P31" s="112"/>
      <c r="Q31" s="112"/>
      <c r="R31" s="112"/>
    </row>
    <row r="33" spans="1:23" x14ac:dyDescent="0.3">
      <c r="H33" s="115"/>
      <c r="I33" s="113"/>
      <c r="J33" s="113"/>
      <c r="K33" s="113"/>
      <c r="L33" s="113"/>
    </row>
    <row r="34" spans="1:23" x14ac:dyDescent="0.3">
      <c r="A34" s="137" t="s">
        <v>81</v>
      </c>
      <c r="B34" s="138"/>
      <c r="C34" s="137"/>
      <c r="D34" s="137"/>
      <c r="E34" s="137"/>
      <c r="F34" s="137"/>
      <c r="G34" s="137"/>
      <c r="H34" s="138"/>
      <c r="I34" s="137"/>
      <c r="J34" s="137"/>
      <c r="K34" s="137"/>
      <c r="L34" s="137"/>
      <c r="M34" s="137"/>
      <c r="N34" s="137"/>
      <c r="O34" s="137"/>
      <c r="P34" s="137"/>
      <c r="Q34" s="137"/>
      <c r="R34" s="139"/>
      <c r="S34" s="138"/>
      <c r="T34" s="137"/>
      <c r="U34" s="137"/>
      <c r="V34" s="137"/>
      <c r="W34" s="137"/>
    </row>
    <row r="36" spans="1:23" ht="12.75" thickBot="1" x14ac:dyDescent="0.35">
      <c r="B36" s="96"/>
      <c r="C36" s="96" t="s">
        <v>87</v>
      </c>
      <c r="D36" s="96" t="s">
        <v>88</v>
      </c>
      <c r="E36" s="96" t="s">
        <v>85</v>
      </c>
      <c r="F36" s="96" t="s">
        <v>86</v>
      </c>
      <c r="H36" s="96"/>
      <c r="I36" s="101" t="s">
        <v>60</v>
      </c>
      <c r="J36" s="101" t="s">
        <v>55</v>
      </c>
      <c r="K36" s="101" t="s">
        <v>56</v>
      </c>
      <c r="L36" s="101" t="s">
        <v>57</v>
      </c>
      <c r="N36" s="114"/>
      <c r="O36" s="96" t="s">
        <v>55</v>
      </c>
      <c r="P36" s="96" t="s">
        <v>56</v>
      </c>
      <c r="Q36" s="96" t="s">
        <v>57</v>
      </c>
      <c r="R36" s="110"/>
      <c r="S36" s="99"/>
      <c r="T36" s="96" t="s">
        <v>56</v>
      </c>
      <c r="U36" s="96" t="s">
        <v>70</v>
      </c>
      <c r="V36" s="96" t="s">
        <v>71</v>
      </c>
      <c r="W36" s="114" t="s">
        <v>72</v>
      </c>
    </row>
    <row r="37" spans="1:23" ht="12.75" thickBot="1" x14ac:dyDescent="0.35">
      <c r="B37" s="96" t="s">
        <v>87</v>
      </c>
      <c r="C37" s="96">
        <v>0</v>
      </c>
      <c r="D37" s="97">
        <f>1-SUM(E37:F37)</f>
        <v>0.73397500000000004</v>
      </c>
      <c r="E37" s="97">
        <f>'작물 업그레이드 확률'!H5</f>
        <v>0.21499999999999997</v>
      </c>
      <c r="F37" s="97">
        <f>(1-'작물 업그레이드 확률'!H5)*'작물 업그레이드 확률'!H14</f>
        <v>5.1025000000000001E-2</v>
      </c>
      <c r="H37" s="100" t="s">
        <v>60</v>
      </c>
      <c r="I37" s="132">
        <f>F40</f>
        <v>1</v>
      </c>
      <c r="J37" s="126">
        <f>C40</f>
        <v>0</v>
      </c>
      <c r="K37" s="127">
        <f>D40</f>
        <v>0</v>
      </c>
      <c r="L37" s="128">
        <f>E40</f>
        <v>0</v>
      </c>
      <c r="N37" s="96" t="s">
        <v>55</v>
      </c>
      <c r="O37" s="97">
        <f>1-J38</f>
        <v>1</v>
      </c>
      <c r="P37" s="97">
        <f>0-K38</f>
        <v>-0.73397500000000004</v>
      </c>
      <c r="Q37" s="97">
        <f>0-L38</f>
        <v>-0.21499999999999997</v>
      </c>
      <c r="R37" s="112"/>
      <c r="S37" s="96" t="s">
        <v>55</v>
      </c>
      <c r="T37" s="114">
        <f t="array" ref="T37:V39">MINVERSE(O37:Q39)</f>
        <v>1</v>
      </c>
      <c r="U37" s="114">
        <v>2.6653654108034508</v>
      </c>
      <c r="V37" s="114">
        <v>5.0919201089423503</v>
      </c>
      <c r="W37" s="114">
        <f>SUM(T37:V37)</f>
        <v>8.7572855197458015</v>
      </c>
    </row>
    <row r="38" spans="1:23" x14ac:dyDescent="0.3">
      <c r="B38" s="96" t="s">
        <v>88</v>
      </c>
      <c r="C38" s="96">
        <v>0</v>
      </c>
      <c r="D38" s="97">
        <f>1-SUM(E38:F38)</f>
        <v>0.72462500000000007</v>
      </c>
      <c r="E38" s="97">
        <f>'작물 업그레이드 확률'!H23</f>
        <v>0.22499999999999998</v>
      </c>
      <c r="F38" s="97">
        <f>(1-'작물 업그레이드 확률'!H23)*'작물 업그레이드 확률'!H32</f>
        <v>5.0375000000000003E-2</v>
      </c>
      <c r="H38" s="100" t="s">
        <v>55</v>
      </c>
      <c r="I38" s="129">
        <f>F37</f>
        <v>5.1025000000000001E-2</v>
      </c>
      <c r="J38" s="102">
        <f>C37</f>
        <v>0</v>
      </c>
      <c r="K38" s="103">
        <f>D37</f>
        <v>0.73397500000000004</v>
      </c>
      <c r="L38" s="104">
        <f>E37</f>
        <v>0.21499999999999997</v>
      </c>
      <c r="N38" s="96" t="s">
        <v>56</v>
      </c>
      <c r="O38" s="97">
        <f>0-J39</f>
        <v>0</v>
      </c>
      <c r="P38" s="97">
        <f>1-K39</f>
        <v>0.27537499999999993</v>
      </c>
      <c r="Q38" s="97">
        <f>0-L39</f>
        <v>-0.22499999999999998</v>
      </c>
      <c r="R38" s="112"/>
      <c r="S38" s="96" t="s">
        <v>56</v>
      </c>
      <c r="T38" s="114">
        <v>0</v>
      </c>
      <c r="U38" s="114">
        <v>3.63141171130277</v>
      </c>
      <c r="V38" s="114">
        <v>5.1066727190195182</v>
      </c>
      <c r="W38" s="114">
        <f t="shared" ref="W38:W39" si="3">SUM(T38:V38)</f>
        <v>8.7380844303222887</v>
      </c>
    </row>
    <row r="39" spans="1:23" x14ac:dyDescent="0.3">
      <c r="B39" s="96" t="s">
        <v>85</v>
      </c>
      <c r="C39" s="96">
        <v>0</v>
      </c>
      <c r="D39" s="96">
        <v>0</v>
      </c>
      <c r="E39" s="150">
        <f>1-F39</f>
        <v>0.84</v>
      </c>
      <c r="F39" s="97">
        <f>'작물 업그레이드 확률'!H41</f>
        <v>0.16000000000000003</v>
      </c>
      <c r="H39" s="100" t="s">
        <v>56</v>
      </c>
      <c r="I39" s="130">
        <f t="shared" ref="I39:I40" si="4">F38</f>
        <v>5.0375000000000003E-2</v>
      </c>
      <c r="J39" s="105">
        <f t="shared" ref="J39:L40" si="5">C38</f>
        <v>0</v>
      </c>
      <c r="K39" s="97">
        <f t="shared" si="5"/>
        <v>0.72462500000000007</v>
      </c>
      <c r="L39" s="106">
        <f t="shared" si="5"/>
        <v>0.22499999999999998</v>
      </c>
      <c r="N39" s="96" t="s">
        <v>57</v>
      </c>
      <c r="O39" s="97">
        <f>0-J40</f>
        <v>0</v>
      </c>
      <c r="P39" s="97">
        <f>0-K40</f>
        <v>0</v>
      </c>
      <c r="Q39" s="97">
        <f>1-L40</f>
        <v>0.16000000000000003</v>
      </c>
      <c r="R39" s="112"/>
      <c r="S39" s="96" t="s">
        <v>57</v>
      </c>
      <c r="T39" s="114">
        <v>0</v>
      </c>
      <c r="U39" s="114">
        <v>0</v>
      </c>
      <c r="V39" s="114">
        <v>6.2499999999999991</v>
      </c>
      <c r="W39" s="114">
        <f t="shared" si="3"/>
        <v>6.2499999999999991</v>
      </c>
    </row>
    <row r="40" spans="1:23" ht="12.75" thickBot="1" x14ac:dyDescent="0.35">
      <c r="B40" s="96" t="s">
        <v>86</v>
      </c>
      <c r="C40" s="96">
        <v>0</v>
      </c>
      <c r="D40" s="96">
        <v>0</v>
      </c>
      <c r="E40" s="99">
        <v>0</v>
      </c>
      <c r="F40" s="98">
        <v>1</v>
      </c>
      <c r="H40" s="100" t="s">
        <v>57</v>
      </c>
      <c r="I40" s="131">
        <f t="shared" si="4"/>
        <v>0.16000000000000003</v>
      </c>
      <c r="J40" s="107">
        <f t="shared" si="5"/>
        <v>0</v>
      </c>
      <c r="K40" s="108">
        <f t="shared" si="5"/>
        <v>0</v>
      </c>
      <c r="L40" s="109">
        <f t="shared" si="5"/>
        <v>0.84</v>
      </c>
      <c r="N40" s="110"/>
      <c r="O40" s="111"/>
      <c r="P40" s="112"/>
      <c r="Q40" s="112"/>
      <c r="R40" s="112"/>
    </row>
    <row r="42" spans="1:23" x14ac:dyDescent="0.3">
      <c r="R42" s="95"/>
    </row>
    <row r="43" spans="1:23" x14ac:dyDescent="0.3">
      <c r="A43" s="137" t="s">
        <v>82</v>
      </c>
      <c r="B43" s="138"/>
      <c r="C43" s="137"/>
      <c r="D43" s="137"/>
      <c r="E43" s="137"/>
      <c r="F43" s="137"/>
      <c r="G43" s="137"/>
      <c r="H43" s="138"/>
      <c r="I43" s="137"/>
      <c r="J43" s="137"/>
      <c r="K43" s="137"/>
      <c r="L43" s="137"/>
      <c r="M43" s="137"/>
      <c r="N43" s="137"/>
      <c r="O43" s="137"/>
      <c r="P43" s="137"/>
      <c r="Q43" s="137"/>
      <c r="R43" s="139"/>
      <c r="S43" s="138"/>
      <c r="T43" s="137"/>
      <c r="U43" s="137"/>
      <c r="V43" s="137"/>
      <c r="W43" s="137"/>
    </row>
    <row r="45" spans="1:23" ht="12.75" thickBot="1" x14ac:dyDescent="0.35">
      <c r="B45" s="96"/>
      <c r="C45" s="96" t="s">
        <v>55</v>
      </c>
      <c r="D45" s="96" t="s">
        <v>56</v>
      </c>
      <c r="E45" s="96" t="s">
        <v>57</v>
      </c>
      <c r="F45" s="96" t="s">
        <v>58</v>
      </c>
      <c r="H45" s="96"/>
      <c r="I45" s="101" t="s">
        <v>60</v>
      </c>
      <c r="J45" s="101" t="s">
        <v>55</v>
      </c>
      <c r="K45" s="101" t="s">
        <v>56</v>
      </c>
      <c r="L45" s="101" t="s">
        <v>57</v>
      </c>
      <c r="N45" s="114"/>
      <c r="O45" s="96" t="s">
        <v>55</v>
      </c>
      <c r="P45" s="96" t="s">
        <v>56</v>
      </c>
      <c r="Q45" s="96" t="s">
        <v>57</v>
      </c>
      <c r="R45" s="110"/>
      <c r="S45" s="99"/>
      <c r="T45" s="96" t="s">
        <v>56</v>
      </c>
      <c r="U45" s="96" t="s">
        <v>70</v>
      </c>
      <c r="V45" s="96" t="s">
        <v>71</v>
      </c>
      <c r="W45" s="114" t="s">
        <v>72</v>
      </c>
    </row>
    <row r="46" spans="1:23" ht="12.75" thickBot="1" x14ac:dyDescent="0.35">
      <c r="B46" s="96" t="s">
        <v>55</v>
      </c>
      <c r="C46" s="96">
        <v>0</v>
      </c>
      <c r="D46" s="97">
        <f>1-SUM(E46:F46)</f>
        <v>0.78907499999999997</v>
      </c>
      <c r="E46" s="97">
        <f>'작물 업그레이드 확률'!H6</f>
        <v>0.16500000000000004</v>
      </c>
      <c r="F46" s="97">
        <f>(1-'작물 업그레이드 확률'!H6)*'작물 업그레이드 확률'!H15</f>
        <v>4.5925000000000001E-2</v>
      </c>
      <c r="H46" s="100" t="s">
        <v>60</v>
      </c>
      <c r="I46" s="132">
        <f>F49</f>
        <v>1</v>
      </c>
      <c r="J46" s="126">
        <f>C49</f>
        <v>0</v>
      </c>
      <c r="K46" s="127">
        <f>D49</f>
        <v>0</v>
      </c>
      <c r="L46" s="128">
        <f>E49</f>
        <v>0</v>
      </c>
      <c r="N46" s="96" t="s">
        <v>55</v>
      </c>
      <c r="O46" s="97">
        <f>1-J47</f>
        <v>1</v>
      </c>
      <c r="P46" s="97">
        <f>0-K47</f>
        <v>-0.78907499999999997</v>
      </c>
      <c r="Q46" s="97">
        <f>0-L47</f>
        <v>-0.16500000000000004</v>
      </c>
      <c r="R46" s="112"/>
      <c r="S46" s="96" t="s">
        <v>55</v>
      </c>
      <c r="T46" s="114">
        <f t="array" ref="T46:V48">MINVERSE(O46:Q48)</f>
        <v>1</v>
      </c>
      <c r="U46" s="114">
        <v>3.5806012478729441</v>
      </c>
      <c r="V46" s="114">
        <v>6.0892709105981933</v>
      </c>
      <c r="W46" s="114">
        <f>SUM(T46:V46)</f>
        <v>10.669872158471136</v>
      </c>
    </row>
    <row r="47" spans="1:23" x14ac:dyDescent="0.3">
      <c r="B47" s="96" t="s">
        <v>56</v>
      </c>
      <c r="C47" s="96">
        <v>0</v>
      </c>
      <c r="D47" s="97">
        <f>1-SUM(E47:F47)</f>
        <v>0.77962500000000001</v>
      </c>
      <c r="E47" s="97">
        <f>'작물 업그레이드 확률'!H24</f>
        <v>0.17499999999999999</v>
      </c>
      <c r="F47" s="97">
        <f>(1-'작물 업그레이드 확률'!H24)*'작물 업그레이드 확률'!H33</f>
        <v>4.5374999999999999E-2</v>
      </c>
      <c r="H47" s="100" t="s">
        <v>55</v>
      </c>
      <c r="I47" s="129">
        <f>F46</f>
        <v>4.5925000000000001E-2</v>
      </c>
      <c r="J47" s="102">
        <f>C46</f>
        <v>0</v>
      </c>
      <c r="K47" s="103">
        <f>D46</f>
        <v>0.78907499999999997</v>
      </c>
      <c r="L47" s="104">
        <f>E46</f>
        <v>0.16500000000000004</v>
      </c>
      <c r="N47" s="96" t="s">
        <v>56</v>
      </c>
      <c r="O47" s="97">
        <f>0-J48</f>
        <v>0</v>
      </c>
      <c r="P47" s="97">
        <f>1-K48</f>
        <v>0.22037499999999999</v>
      </c>
      <c r="Q47" s="97">
        <f>0-L48</f>
        <v>-0.17499999999999999</v>
      </c>
      <c r="R47" s="112"/>
      <c r="S47" s="96" t="s">
        <v>56</v>
      </c>
      <c r="T47" s="114">
        <v>0</v>
      </c>
      <c r="U47" s="114">
        <v>4.5377197958026096</v>
      </c>
      <c r="V47" s="114">
        <v>6.108468955888128</v>
      </c>
      <c r="W47" s="114">
        <f t="shared" ref="W47:W48" si="6">SUM(T47:V47)</f>
        <v>10.646188751690737</v>
      </c>
    </row>
    <row r="48" spans="1:23" x14ac:dyDescent="0.3">
      <c r="B48" s="96" t="s">
        <v>57</v>
      </c>
      <c r="C48" s="96">
        <v>0</v>
      </c>
      <c r="D48" s="96">
        <v>0</v>
      </c>
      <c r="E48" s="150">
        <f>1-F48</f>
        <v>0.87</v>
      </c>
      <c r="F48" s="97">
        <f>'작물 업그레이드 확률'!H42</f>
        <v>0.13</v>
      </c>
      <c r="H48" s="100" t="s">
        <v>56</v>
      </c>
      <c r="I48" s="130">
        <f t="shared" ref="I48:I49" si="7">F47</f>
        <v>4.5374999999999999E-2</v>
      </c>
      <c r="J48" s="105">
        <f t="shared" ref="J48:L49" si="8">C47</f>
        <v>0</v>
      </c>
      <c r="K48" s="97">
        <f t="shared" si="8"/>
        <v>0.77962500000000001</v>
      </c>
      <c r="L48" s="106">
        <f t="shared" si="8"/>
        <v>0.17499999999999999</v>
      </c>
      <c r="N48" s="96" t="s">
        <v>57</v>
      </c>
      <c r="O48" s="97">
        <f>0-J49</f>
        <v>0</v>
      </c>
      <c r="P48" s="97">
        <f>0-K49</f>
        <v>0</v>
      </c>
      <c r="Q48" s="97">
        <f>1-L49</f>
        <v>0.13</v>
      </c>
      <c r="R48" s="112"/>
      <c r="S48" s="96" t="s">
        <v>57</v>
      </c>
      <c r="T48" s="114">
        <v>0</v>
      </c>
      <c r="U48" s="114">
        <v>0</v>
      </c>
      <c r="V48" s="114">
        <v>7.6923076923076916</v>
      </c>
      <c r="W48" s="114">
        <f t="shared" si="6"/>
        <v>7.6923076923076916</v>
      </c>
    </row>
    <row r="49" spans="1:23" ht="12.75" thickBot="1" x14ac:dyDescent="0.35">
      <c r="B49" s="96" t="s">
        <v>58</v>
      </c>
      <c r="C49" s="96">
        <v>0</v>
      </c>
      <c r="D49" s="96">
        <v>0</v>
      </c>
      <c r="E49" s="99">
        <v>0</v>
      </c>
      <c r="F49" s="98">
        <v>1</v>
      </c>
      <c r="H49" s="100" t="s">
        <v>57</v>
      </c>
      <c r="I49" s="131">
        <f t="shared" si="7"/>
        <v>0.13</v>
      </c>
      <c r="J49" s="107">
        <f t="shared" si="8"/>
        <v>0</v>
      </c>
      <c r="K49" s="108">
        <f t="shared" si="8"/>
        <v>0</v>
      </c>
      <c r="L49" s="109">
        <f t="shared" si="8"/>
        <v>0.87</v>
      </c>
      <c r="N49" s="110"/>
      <c r="O49" s="111"/>
      <c r="P49" s="112"/>
      <c r="Q49" s="112"/>
      <c r="R49" s="112"/>
    </row>
    <row r="52" spans="1:23" x14ac:dyDescent="0.3">
      <c r="A52" s="137" t="s">
        <v>83</v>
      </c>
      <c r="B52" s="138"/>
      <c r="C52" s="137"/>
      <c r="D52" s="137"/>
      <c r="E52" s="137"/>
      <c r="F52" s="137"/>
      <c r="G52" s="137"/>
      <c r="H52" s="138"/>
      <c r="I52" s="137"/>
      <c r="J52" s="137"/>
      <c r="K52" s="137"/>
      <c r="L52" s="137"/>
      <c r="M52" s="137"/>
      <c r="N52" s="137"/>
      <c r="O52" s="137"/>
      <c r="P52" s="137"/>
      <c r="Q52" s="137"/>
      <c r="R52" s="139"/>
      <c r="S52" s="138"/>
      <c r="T52" s="137"/>
      <c r="U52" s="137"/>
      <c r="V52" s="137"/>
      <c r="W52" s="137"/>
    </row>
    <row r="54" spans="1:23" ht="12.75" thickBot="1" x14ac:dyDescent="0.35">
      <c r="B54" s="96"/>
      <c r="C54" s="96" t="s">
        <v>89</v>
      </c>
      <c r="D54" s="96" t="s">
        <v>90</v>
      </c>
      <c r="E54" s="96" t="s">
        <v>85</v>
      </c>
      <c r="F54" s="96" t="s">
        <v>86</v>
      </c>
      <c r="H54" s="96"/>
      <c r="I54" s="101" t="s">
        <v>60</v>
      </c>
      <c r="J54" s="101" t="s">
        <v>55</v>
      </c>
      <c r="K54" s="101" t="s">
        <v>56</v>
      </c>
      <c r="L54" s="101" t="s">
        <v>57</v>
      </c>
      <c r="N54" s="114"/>
      <c r="O54" s="96" t="s">
        <v>55</v>
      </c>
      <c r="P54" s="96" t="s">
        <v>56</v>
      </c>
      <c r="Q54" s="96" t="s">
        <v>57</v>
      </c>
      <c r="R54" s="110"/>
      <c r="S54" s="99"/>
      <c r="T54" s="96" t="s">
        <v>56</v>
      </c>
      <c r="U54" s="96" t="s">
        <v>70</v>
      </c>
      <c r="V54" s="96" t="s">
        <v>71</v>
      </c>
      <c r="W54" s="114" t="s">
        <v>72</v>
      </c>
    </row>
    <row r="55" spans="1:23" ht="12.75" thickBot="1" x14ac:dyDescent="0.35">
      <c r="B55" s="96" t="s">
        <v>55</v>
      </c>
      <c r="C55" s="96">
        <v>0</v>
      </c>
      <c r="D55" s="97">
        <f>1-SUM(E55:F55)</f>
        <v>0.82174999999999998</v>
      </c>
      <c r="E55" s="97">
        <f>'작물 업그레이드 확률'!H7</f>
        <v>0.13500000000000001</v>
      </c>
      <c r="F55" s="97">
        <f>(1-'작물 업그레이드 확률'!H7)*'작물 업그레이드 확률'!H16</f>
        <v>4.3250000000000004E-2</v>
      </c>
      <c r="H55" s="100" t="s">
        <v>60</v>
      </c>
      <c r="I55" s="132">
        <f>F58</f>
        <v>1</v>
      </c>
      <c r="J55" s="126">
        <f>C58</f>
        <v>0</v>
      </c>
      <c r="K55" s="127">
        <f>D58</f>
        <v>0</v>
      </c>
      <c r="L55" s="128">
        <f>E58</f>
        <v>0</v>
      </c>
      <c r="N55" s="96" t="s">
        <v>55</v>
      </c>
      <c r="O55" s="97">
        <f>1-J56</f>
        <v>1</v>
      </c>
      <c r="P55" s="97">
        <f>0-K56</f>
        <v>-0.82174999999999998</v>
      </c>
      <c r="Q55" s="97">
        <f>0-L56</f>
        <v>-0.13500000000000001</v>
      </c>
      <c r="R55" s="112"/>
      <c r="S55" s="96" t="s">
        <v>55</v>
      </c>
      <c r="T55" s="114">
        <f t="array" ref="T55:V57">MINVERSE(O55:Q57)</f>
        <v>1</v>
      </c>
      <c r="U55" s="114">
        <v>4.3768308921438059</v>
      </c>
      <c r="V55" s="114">
        <v>6.9967316305532012</v>
      </c>
      <c r="W55" s="114">
        <f>SUM(T55:V55)</f>
        <v>12.373562522697007</v>
      </c>
    </row>
    <row r="56" spans="1:23" x14ac:dyDescent="0.3">
      <c r="B56" s="96" t="s">
        <v>56</v>
      </c>
      <c r="C56" s="96">
        <v>0</v>
      </c>
      <c r="D56" s="97">
        <f>1-SUM(E56:F56)</f>
        <v>0.81224999999999992</v>
      </c>
      <c r="E56" s="97">
        <f>'작물 업그레이드 확률'!H25</f>
        <v>0.14500000000000002</v>
      </c>
      <c r="F56" s="97">
        <f>(1-'작물 업그레이드 확률'!H25)*'작물 업그레이드 확률'!H34</f>
        <v>4.2750000000000003E-2</v>
      </c>
      <c r="H56" s="100" t="s">
        <v>55</v>
      </c>
      <c r="I56" s="129">
        <f>F55</f>
        <v>4.3250000000000004E-2</v>
      </c>
      <c r="J56" s="102">
        <f>C55</f>
        <v>0</v>
      </c>
      <c r="K56" s="103">
        <f>D55</f>
        <v>0.82174999999999998</v>
      </c>
      <c r="L56" s="104">
        <f>E55</f>
        <v>0.13500000000000001</v>
      </c>
      <c r="N56" s="96" t="s">
        <v>56</v>
      </c>
      <c r="O56" s="97">
        <f>0-J57</f>
        <v>0</v>
      </c>
      <c r="P56" s="97">
        <f>1-K57</f>
        <v>0.18775000000000008</v>
      </c>
      <c r="Q56" s="97">
        <f>0-L57</f>
        <v>-0.14500000000000002</v>
      </c>
      <c r="R56" s="112"/>
      <c r="S56" s="96" t="s">
        <v>56</v>
      </c>
      <c r="T56" s="114">
        <v>0</v>
      </c>
      <c r="U56" s="114">
        <v>5.3262316910785596</v>
      </c>
      <c r="V56" s="114">
        <v>7.0209417746035578</v>
      </c>
      <c r="W56" s="114">
        <f t="shared" ref="W56:W57" si="9">SUM(T56:V56)</f>
        <v>12.347173465682118</v>
      </c>
    </row>
    <row r="57" spans="1:23" x14ac:dyDescent="0.3">
      <c r="B57" s="96" t="s">
        <v>57</v>
      </c>
      <c r="C57" s="96">
        <v>0</v>
      </c>
      <c r="D57" s="96">
        <v>0</v>
      </c>
      <c r="E57" s="150">
        <f>1-F57</f>
        <v>0.89</v>
      </c>
      <c r="F57" s="97">
        <f>'작물 업그레이드 확률'!H43</f>
        <v>0.11</v>
      </c>
      <c r="H57" s="100" t="s">
        <v>56</v>
      </c>
      <c r="I57" s="130">
        <f t="shared" ref="I57:I58" si="10">F56</f>
        <v>4.2750000000000003E-2</v>
      </c>
      <c r="J57" s="105">
        <f t="shared" ref="J57:L58" si="11">C56</f>
        <v>0</v>
      </c>
      <c r="K57" s="97">
        <f t="shared" si="11"/>
        <v>0.81224999999999992</v>
      </c>
      <c r="L57" s="106">
        <f t="shared" si="11"/>
        <v>0.14500000000000002</v>
      </c>
      <c r="N57" s="96" t="s">
        <v>57</v>
      </c>
      <c r="O57" s="97">
        <f>0-J58</f>
        <v>0</v>
      </c>
      <c r="P57" s="97">
        <f>0-K58</f>
        <v>0</v>
      </c>
      <c r="Q57" s="97">
        <f>1-L58</f>
        <v>0.10999999999999999</v>
      </c>
      <c r="R57" s="112"/>
      <c r="S57" s="96" t="s">
        <v>57</v>
      </c>
      <c r="T57" s="114">
        <v>0</v>
      </c>
      <c r="U57" s="114">
        <v>0</v>
      </c>
      <c r="V57" s="114">
        <v>9.0909090909090917</v>
      </c>
      <c r="W57" s="114">
        <f t="shared" si="9"/>
        <v>9.0909090909090917</v>
      </c>
    </row>
    <row r="58" spans="1:23" ht="12.75" thickBot="1" x14ac:dyDescent="0.35">
      <c r="B58" s="96" t="s">
        <v>58</v>
      </c>
      <c r="C58" s="96">
        <v>0</v>
      </c>
      <c r="D58" s="96">
        <v>0</v>
      </c>
      <c r="E58" s="99">
        <v>0</v>
      </c>
      <c r="F58" s="98">
        <v>1</v>
      </c>
      <c r="H58" s="100" t="s">
        <v>57</v>
      </c>
      <c r="I58" s="131">
        <f t="shared" si="10"/>
        <v>0.11</v>
      </c>
      <c r="J58" s="107">
        <f t="shared" si="11"/>
        <v>0</v>
      </c>
      <c r="K58" s="108">
        <f t="shared" si="11"/>
        <v>0</v>
      </c>
      <c r="L58" s="109">
        <f t="shared" si="11"/>
        <v>0.89</v>
      </c>
      <c r="N58" s="110"/>
      <c r="O58" s="111"/>
      <c r="P58" s="112"/>
      <c r="Q58" s="112"/>
      <c r="R58" s="112"/>
    </row>
    <row r="61" spans="1:23" x14ac:dyDescent="0.3">
      <c r="A61" s="137" t="s">
        <v>84</v>
      </c>
      <c r="B61" s="138"/>
      <c r="C61" s="137"/>
      <c r="D61" s="137"/>
      <c r="E61" s="137"/>
      <c r="F61" s="137"/>
      <c r="G61" s="137"/>
      <c r="H61" s="138"/>
      <c r="I61" s="137"/>
      <c r="J61" s="137"/>
      <c r="K61" s="137"/>
      <c r="L61" s="137"/>
      <c r="M61" s="137"/>
      <c r="N61" s="137"/>
      <c r="O61" s="137"/>
      <c r="P61" s="137"/>
      <c r="Q61" s="137"/>
      <c r="R61" s="139"/>
      <c r="S61" s="138"/>
      <c r="T61" s="137"/>
      <c r="U61" s="137"/>
      <c r="V61" s="137"/>
      <c r="W61" s="137"/>
    </row>
    <row r="63" spans="1:23" ht="12.75" thickBot="1" x14ac:dyDescent="0.35">
      <c r="B63" s="96"/>
      <c r="C63" s="96" t="s">
        <v>55</v>
      </c>
      <c r="D63" s="96" t="s">
        <v>56</v>
      </c>
      <c r="E63" s="96" t="s">
        <v>85</v>
      </c>
      <c r="F63" s="96" t="s">
        <v>86</v>
      </c>
      <c r="H63" s="96"/>
      <c r="I63" s="101" t="s">
        <v>60</v>
      </c>
      <c r="J63" s="101" t="s">
        <v>55</v>
      </c>
      <c r="K63" s="101" t="s">
        <v>56</v>
      </c>
      <c r="L63" s="101" t="s">
        <v>57</v>
      </c>
      <c r="N63" s="114"/>
      <c r="O63" s="96" t="s">
        <v>55</v>
      </c>
      <c r="P63" s="96" t="s">
        <v>56</v>
      </c>
      <c r="Q63" s="96" t="s">
        <v>57</v>
      </c>
      <c r="R63" s="110"/>
      <c r="S63" s="99"/>
      <c r="T63" s="96" t="s">
        <v>56</v>
      </c>
      <c r="U63" s="96" t="s">
        <v>70</v>
      </c>
      <c r="V63" s="96" t="s">
        <v>71</v>
      </c>
      <c r="W63" s="114" t="s">
        <v>72</v>
      </c>
    </row>
    <row r="64" spans="1:23" ht="12.75" thickBot="1" x14ac:dyDescent="0.35">
      <c r="B64" s="96" t="s">
        <v>55</v>
      </c>
      <c r="C64" s="96">
        <v>0</v>
      </c>
      <c r="D64" s="97">
        <f>1-SUM(E64:F64)</f>
        <v>0.79428999999999994</v>
      </c>
      <c r="E64" s="97">
        <f>'작물 업그레이드 확률'!H6</f>
        <v>0.16500000000000004</v>
      </c>
      <c r="F64" s="97">
        <f>(1-'작물 업그레이드 확률'!H8)*'작물 업그레이드 확률'!H17</f>
        <v>4.0710000000000003E-2</v>
      </c>
      <c r="H64" s="100" t="s">
        <v>60</v>
      </c>
      <c r="I64" s="132">
        <f>F67</f>
        <v>1</v>
      </c>
      <c r="J64" s="126">
        <f>C67</f>
        <v>0</v>
      </c>
      <c r="K64" s="127">
        <f>D67</f>
        <v>0</v>
      </c>
      <c r="L64" s="128">
        <f>E67</f>
        <v>0</v>
      </c>
      <c r="N64" s="96" t="s">
        <v>55</v>
      </c>
      <c r="O64" s="97">
        <f>1-J65</f>
        <v>1</v>
      </c>
      <c r="P64" s="97">
        <f>0-K65</f>
        <v>-0.79428999999999994</v>
      </c>
      <c r="Q64" s="97">
        <f>0-L65</f>
        <v>-0.16500000000000004</v>
      </c>
      <c r="R64" s="112"/>
      <c r="S64" s="96" t="s">
        <v>55</v>
      </c>
      <c r="T64" s="114">
        <f t="array" ref="T64:V66">MINVERSE(O64:Q66)</f>
        <v>1</v>
      </c>
      <c r="U64" s="114">
        <v>4.8065960665658087</v>
      </c>
      <c r="V64" s="114">
        <v>8.509161203563627</v>
      </c>
      <c r="W64" s="114">
        <f>SUM(T64:V64)</f>
        <v>14.315757270129435</v>
      </c>
    </row>
    <row r="65" spans="2:23" x14ac:dyDescent="0.3">
      <c r="B65" s="96" t="s">
        <v>56</v>
      </c>
      <c r="C65" s="96">
        <v>0</v>
      </c>
      <c r="D65" s="97">
        <f>1-SUM(E65:F65)</f>
        <v>0.83474999999999999</v>
      </c>
      <c r="E65" s="97">
        <f>'작물 업그레이드 확률'!H26</f>
        <v>0.125</v>
      </c>
      <c r="F65" s="97">
        <f>(1-'작물 업그레이드 확률'!H26)*'작물 업그레이드 확률'!H35</f>
        <v>4.0250000000000008E-2</v>
      </c>
      <c r="H65" s="100" t="s">
        <v>55</v>
      </c>
      <c r="I65" s="129">
        <f>F64</f>
        <v>4.0710000000000003E-2</v>
      </c>
      <c r="J65" s="102">
        <f>C64</f>
        <v>0</v>
      </c>
      <c r="K65" s="103">
        <f>D64</f>
        <v>0.79428999999999994</v>
      </c>
      <c r="L65" s="104">
        <f>E64</f>
        <v>0.16500000000000004</v>
      </c>
      <c r="N65" s="96" t="s">
        <v>56</v>
      </c>
      <c r="O65" s="97">
        <f>0-J66</f>
        <v>0</v>
      </c>
      <c r="P65" s="97">
        <f>1-K66</f>
        <v>0.16525000000000001</v>
      </c>
      <c r="Q65" s="97">
        <f>0-L66</f>
        <v>-0.125</v>
      </c>
      <c r="R65" s="112"/>
      <c r="S65" s="96" t="s">
        <v>56</v>
      </c>
      <c r="T65" s="114">
        <v>0</v>
      </c>
      <c r="U65" s="114">
        <v>6.0514372163388801</v>
      </c>
      <c r="V65" s="114">
        <v>8.4047739115817812</v>
      </c>
      <c r="W65" s="114">
        <f t="shared" ref="W65:W66" si="12">SUM(T65:V65)</f>
        <v>14.45621112792066</v>
      </c>
    </row>
    <row r="66" spans="2:23" x14ac:dyDescent="0.3">
      <c r="B66" s="96" t="s">
        <v>85</v>
      </c>
      <c r="C66" s="96">
        <v>0</v>
      </c>
      <c r="D66" s="96">
        <v>0</v>
      </c>
      <c r="E66" s="150">
        <f>1-F66</f>
        <v>0.91</v>
      </c>
      <c r="F66" s="97">
        <f>'작물 업그레이드 확률'!H44</f>
        <v>9.0000000000000011E-2</v>
      </c>
      <c r="H66" s="100" t="s">
        <v>56</v>
      </c>
      <c r="I66" s="130">
        <f t="shared" ref="I66:I67" si="13">F65</f>
        <v>4.0250000000000008E-2</v>
      </c>
      <c r="J66" s="105">
        <f t="shared" ref="J66:L67" si="14">C65</f>
        <v>0</v>
      </c>
      <c r="K66" s="97">
        <f t="shared" si="14"/>
        <v>0.83474999999999999</v>
      </c>
      <c r="L66" s="106">
        <f t="shared" si="14"/>
        <v>0.125</v>
      </c>
      <c r="N66" s="96" t="s">
        <v>57</v>
      </c>
      <c r="O66" s="97">
        <f>0-J67</f>
        <v>0</v>
      </c>
      <c r="P66" s="97">
        <f>0-K67</f>
        <v>0</v>
      </c>
      <c r="Q66" s="97">
        <f>1-L67</f>
        <v>8.9999999999999969E-2</v>
      </c>
      <c r="R66" s="112"/>
      <c r="S66" s="96" t="s">
        <v>57</v>
      </c>
      <c r="T66" s="114">
        <v>0</v>
      </c>
      <c r="U66" s="114">
        <v>0</v>
      </c>
      <c r="V66" s="114">
        <v>11.111111111111114</v>
      </c>
      <c r="W66" s="114">
        <f t="shared" si="12"/>
        <v>11.111111111111114</v>
      </c>
    </row>
    <row r="67" spans="2:23" ht="12.75" thickBot="1" x14ac:dyDescent="0.35">
      <c r="B67" s="96" t="s">
        <v>86</v>
      </c>
      <c r="C67" s="96">
        <v>0</v>
      </c>
      <c r="D67" s="96">
        <v>0</v>
      </c>
      <c r="E67" s="99">
        <v>0</v>
      </c>
      <c r="F67" s="98">
        <v>1</v>
      </c>
      <c r="H67" s="100" t="s">
        <v>57</v>
      </c>
      <c r="I67" s="131">
        <f t="shared" si="13"/>
        <v>9.0000000000000011E-2</v>
      </c>
      <c r="J67" s="107">
        <f t="shared" si="14"/>
        <v>0</v>
      </c>
      <c r="K67" s="108">
        <f t="shared" si="14"/>
        <v>0</v>
      </c>
      <c r="L67" s="109">
        <f t="shared" si="14"/>
        <v>0.91</v>
      </c>
      <c r="N67" s="110"/>
      <c r="O67" s="111"/>
      <c r="P67" s="112"/>
      <c r="Q67" s="112"/>
      <c r="R67" s="112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4"/>
  <sheetViews>
    <sheetView topLeftCell="A2" workbookViewId="0">
      <selection activeCell="L24" sqref="L24"/>
    </sheetView>
  </sheetViews>
  <sheetFormatPr defaultRowHeight="12" x14ac:dyDescent="0.3"/>
  <cols>
    <col min="1" max="1" width="2.625" style="181" customWidth="1"/>
    <col min="2" max="2" width="7.5" style="182" bestFit="1" customWidth="1"/>
    <col min="3" max="6" width="6.625" style="182" bestFit="1" customWidth="1"/>
    <col min="7" max="7" width="6.625" style="182" customWidth="1"/>
    <col min="8" max="8" width="6.625" style="182" bestFit="1" customWidth="1"/>
    <col min="9" max="10" width="7.625" style="182" bestFit="1" customWidth="1"/>
    <col min="11" max="11" width="8.5" style="182" bestFit="1" customWidth="1"/>
    <col min="12" max="12" width="7.625" style="182" bestFit="1" customWidth="1"/>
    <col min="13" max="13" width="6" style="182" bestFit="1" customWidth="1"/>
    <col min="14" max="14" width="6.625" style="182" bestFit="1" customWidth="1"/>
    <col min="15" max="15" width="6.75" style="182" bestFit="1" customWidth="1"/>
    <col min="16" max="17" width="6.625" style="182" customWidth="1"/>
    <col min="18" max="19" width="7.5" style="182" bestFit="1" customWidth="1"/>
    <col min="20" max="20" width="6.625" style="182" bestFit="1" customWidth="1"/>
    <col min="21" max="22" width="5.875" style="181" bestFit="1" customWidth="1"/>
    <col min="23" max="23" width="6.75" style="181" bestFit="1" customWidth="1"/>
    <col min="24" max="24" width="9.5" style="181" bestFit="1" customWidth="1"/>
    <col min="25" max="16384" width="9" style="181"/>
  </cols>
  <sheetData>
    <row r="2" spans="2:26" x14ac:dyDescent="0.3">
      <c r="B2" s="182" t="s">
        <v>436</v>
      </c>
      <c r="K2" s="250"/>
      <c r="L2" s="250"/>
      <c r="M2" s="250"/>
      <c r="N2" s="250"/>
      <c r="O2" s="250"/>
    </row>
    <row r="3" spans="2:26" hidden="1" x14ac:dyDescent="0.3">
      <c r="B3" s="189" t="s">
        <v>32</v>
      </c>
      <c r="C3" s="96">
        <f>C5*C6 *C8</f>
        <v>0</v>
      </c>
      <c r="D3" s="96">
        <f t="shared" ref="D3:E3" si="0">D5*D6 *D8</f>
        <v>0</v>
      </c>
      <c r="E3" s="96">
        <f t="shared" si="0"/>
        <v>0</v>
      </c>
      <c r="F3" s="96">
        <f t="shared" ref="F3:S3" si="1">F5*F6 *F8</f>
        <v>0</v>
      </c>
      <c r="G3" s="96">
        <f t="shared" si="1"/>
        <v>0</v>
      </c>
      <c r="H3" s="96">
        <f t="shared" si="1"/>
        <v>0</v>
      </c>
      <c r="I3" s="96">
        <f t="shared" si="1"/>
        <v>0.26833980871577212</v>
      </c>
      <c r="J3" s="96">
        <f t="shared" si="1"/>
        <v>0.20125485653682909</v>
      </c>
      <c r="K3" s="96">
        <f t="shared" si="1"/>
        <v>5.366796174315442E-2</v>
      </c>
      <c r="L3" s="96">
        <f t="shared" si="1"/>
        <v>6.708495217894303E-2</v>
      </c>
      <c r="M3" s="96">
        <f t="shared" si="1"/>
        <v>6.9417795774837671E-2</v>
      </c>
      <c r="N3" s="96">
        <f t="shared" si="1"/>
        <v>0.10412669366225651</v>
      </c>
      <c r="O3" s="96">
        <f t="shared" si="1"/>
        <v>0</v>
      </c>
      <c r="P3" s="96">
        <f t="shared" si="1"/>
        <v>5.7848163145698066E-2</v>
      </c>
      <c r="Q3" s="96">
        <f t="shared" si="1"/>
        <v>0.15000000000000002</v>
      </c>
      <c r="R3" s="96">
        <f t="shared" si="1"/>
        <v>0.2</v>
      </c>
      <c r="S3" s="96">
        <f t="shared" si="1"/>
        <v>0.3</v>
      </c>
      <c r="X3" s="181">
        <f>SUM(I3:S3)</f>
        <v>1.471740231757491</v>
      </c>
      <c r="Y3" s="181">
        <f>Z3-X3</f>
        <v>0.16298519061802375</v>
      </c>
      <c r="Z3" s="181">
        <f>J37</f>
        <v>1.6347254223755148</v>
      </c>
    </row>
    <row r="4" spans="2:26" x14ac:dyDescent="0.3">
      <c r="B4" s="188" t="s">
        <v>35</v>
      </c>
      <c r="C4" s="188" t="s">
        <v>4</v>
      </c>
      <c r="D4" s="188" t="s">
        <v>5</v>
      </c>
      <c r="E4" s="188" t="s">
        <v>6</v>
      </c>
      <c r="F4" s="283" t="s">
        <v>7</v>
      </c>
      <c r="G4" s="283" t="s">
        <v>30</v>
      </c>
      <c r="H4" s="283" t="s">
        <v>30</v>
      </c>
      <c r="I4" s="188" t="s">
        <v>8</v>
      </c>
      <c r="J4" s="188" t="s">
        <v>8</v>
      </c>
      <c r="K4" s="188" t="s">
        <v>8</v>
      </c>
      <c r="L4" s="188" t="s">
        <v>8</v>
      </c>
      <c r="M4" s="184" t="s">
        <v>1</v>
      </c>
      <c r="N4" s="184" t="s">
        <v>1</v>
      </c>
      <c r="O4" s="284" t="s">
        <v>1</v>
      </c>
      <c r="P4" s="184" t="s">
        <v>1</v>
      </c>
      <c r="Q4" s="188" t="s">
        <v>2</v>
      </c>
      <c r="R4" s="188" t="s">
        <v>2</v>
      </c>
      <c r="S4" s="188" t="s">
        <v>2</v>
      </c>
      <c r="U4" s="183"/>
      <c r="V4" s="183"/>
      <c r="W4" s="183"/>
      <c r="X4" s="183"/>
      <c r="Y4" s="183"/>
      <c r="Z4" s="183"/>
    </row>
    <row r="5" spans="2:26" x14ac:dyDescent="0.3">
      <c r="B5" s="96" t="s">
        <v>31</v>
      </c>
      <c r="C5" s="96">
        <v>1</v>
      </c>
      <c r="D5" s="96">
        <v>1</v>
      </c>
      <c r="E5" s="96">
        <v>1</v>
      </c>
      <c r="F5" s="283">
        <v>1</v>
      </c>
      <c r="G5" s="283">
        <v>1</v>
      </c>
      <c r="H5" s="283">
        <v>1</v>
      </c>
      <c r="I5" s="96">
        <v>2</v>
      </c>
      <c r="J5" s="96">
        <v>3</v>
      </c>
      <c r="K5" s="96">
        <v>4</v>
      </c>
      <c r="L5" s="96">
        <v>5</v>
      </c>
      <c r="M5" s="96">
        <v>2</v>
      </c>
      <c r="N5" s="96">
        <v>3</v>
      </c>
      <c r="O5" s="283">
        <v>4</v>
      </c>
      <c r="P5" s="96">
        <v>5</v>
      </c>
      <c r="Q5" s="96">
        <v>3</v>
      </c>
      <c r="R5" s="96">
        <v>4</v>
      </c>
      <c r="S5" s="96">
        <v>10</v>
      </c>
    </row>
    <row r="6" spans="2:26" s="183" customFormat="1" x14ac:dyDescent="0.3">
      <c r="B6" s="189">
        <f>SUM(C6:W6)</f>
        <v>1.0000000000000002</v>
      </c>
      <c r="C6" s="189">
        <v>0.5</v>
      </c>
      <c r="D6" s="189">
        <v>0.12</v>
      </c>
      <c r="E6" s="189">
        <v>0.01</v>
      </c>
      <c r="F6" s="284">
        <v>0</v>
      </c>
      <c r="G6" s="284">
        <v>0</v>
      </c>
      <c r="H6" s="284">
        <v>0</v>
      </c>
      <c r="I6" s="189">
        <v>0.1</v>
      </c>
      <c r="J6" s="189">
        <v>0.05</v>
      </c>
      <c r="K6" s="189">
        <v>0.01</v>
      </c>
      <c r="L6" s="189">
        <v>0.01</v>
      </c>
      <c r="M6" s="189">
        <v>0.03</v>
      </c>
      <c r="N6" s="189">
        <v>0.03</v>
      </c>
      <c r="O6" s="284">
        <v>0</v>
      </c>
      <c r="P6" s="189">
        <v>0.01</v>
      </c>
      <c r="Q6" s="189">
        <v>0.05</v>
      </c>
      <c r="R6" s="189">
        <v>0.05</v>
      </c>
      <c r="S6" s="189">
        <v>0.03</v>
      </c>
    </row>
    <row r="7" spans="2:26" x14ac:dyDescent="0.3">
      <c r="B7" s="96">
        <f>SUM(C7:W7)</f>
        <v>10000</v>
      </c>
      <c r="C7" s="96">
        <f>C6*10000</f>
        <v>5000</v>
      </c>
      <c r="D7" s="96">
        <f t="shared" ref="D7:H7" si="2">D6*10000</f>
        <v>1200</v>
      </c>
      <c r="E7" s="96">
        <f t="shared" si="2"/>
        <v>100</v>
      </c>
      <c r="F7" s="283">
        <f t="shared" si="2"/>
        <v>0</v>
      </c>
      <c r="G7" s="283">
        <f t="shared" ref="G7" si="3">G6*10000</f>
        <v>0</v>
      </c>
      <c r="H7" s="283">
        <f t="shared" si="2"/>
        <v>0</v>
      </c>
      <c r="I7" s="96">
        <f t="shared" ref="I7:S7" si="4">I6*10000</f>
        <v>1000</v>
      </c>
      <c r="J7" s="96">
        <f t="shared" si="4"/>
        <v>500</v>
      </c>
      <c r="K7" s="96">
        <f t="shared" si="4"/>
        <v>100</v>
      </c>
      <c r="L7" s="96">
        <f t="shared" si="4"/>
        <v>100</v>
      </c>
      <c r="M7" s="96">
        <f t="shared" si="4"/>
        <v>300</v>
      </c>
      <c r="N7" s="96">
        <f t="shared" si="4"/>
        <v>300</v>
      </c>
      <c r="O7" s="283">
        <f t="shared" si="4"/>
        <v>0</v>
      </c>
      <c r="P7" s="96">
        <f t="shared" si="4"/>
        <v>100</v>
      </c>
      <c r="Q7" s="96">
        <f t="shared" si="4"/>
        <v>500</v>
      </c>
      <c r="R7" s="96">
        <f t="shared" si="4"/>
        <v>500</v>
      </c>
      <c r="S7" s="96">
        <f t="shared" si="4"/>
        <v>300</v>
      </c>
    </row>
    <row r="8" spans="2:26" x14ac:dyDescent="0.3">
      <c r="B8" s="96" t="s">
        <v>33</v>
      </c>
      <c r="C8" s="96">
        <v>0</v>
      </c>
      <c r="D8" s="96">
        <v>0</v>
      </c>
      <c r="E8" s="96">
        <v>0</v>
      </c>
      <c r="F8" s="283">
        <v>0</v>
      </c>
      <c r="G8" s="283">
        <v>0</v>
      </c>
      <c r="H8" s="283">
        <v>0</v>
      </c>
      <c r="I8" s="251">
        <f>K37</f>
        <v>1.3416990435788605</v>
      </c>
      <c r="J8" s="251">
        <f>K37</f>
        <v>1.3416990435788605</v>
      </c>
      <c r="K8" s="251">
        <f>K37</f>
        <v>1.3416990435788605</v>
      </c>
      <c r="L8" s="251">
        <f>K37</f>
        <v>1.3416990435788605</v>
      </c>
      <c r="M8" s="251">
        <f>L37</f>
        <v>1.1569632629139612</v>
      </c>
      <c r="N8" s="251">
        <f>L37</f>
        <v>1.1569632629139612</v>
      </c>
      <c r="O8" s="285">
        <f>L37</f>
        <v>1.1569632629139612</v>
      </c>
      <c r="P8" s="251">
        <f>L37</f>
        <v>1.1569632629139612</v>
      </c>
      <c r="Q8" s="96">
        <v>1</v>
      </c>
      <c r="R8" s="96">
        <v>1</v>
      </c>
      <c r="S8" s="96">
        <v>1</v>
      </c>
    </row>
    <row r="10" spans="2:26" x14ac:dyDescent="0.3">
      <c r="B10" s="252" t="s">
        <v>437</v>
      </c>
    </row>
    <row r="11" spans="2:26" hidden="1" x14ac:dyDescent="0.3">
      <c r="B11" s="189" t="s">
        <v>32</v>
      </c>
      <c r="C11" s="96">
        <f>C13*C14 *C16</f>
        <v>0</v>
      </c>
      <c r="D11" s="96">
        <f t="shared" ref="D11:P11" si="5">D13*D14 *D16</f>
        <v>0</v>
      </c>
      <c r="E11" s="96">
        <f t="shared" si="5"/>
        <v>0</v>
      </c>
      <c r="F11" s="96">
        <f t="shared" si="5"/>
        <v>0</v>
      </c>
      <c r="G11" s="96">
        <f t="shared" ref="G11" si="6">G13*G14 *G16</f>
        <v>0</v>
      </c>
      <c r="H11" s="96">
        <f t="shared" si="5"/>
        <v>0</v>
      </c>
      <c r="I11" s="96">
        <f t="shared" si="5"/>
        <v>0.23139265258279226</v>
      </c>
      <c r="J11" s="96">
        <f t="shared" si="5"/>
        <v>0.17354448943709422</v>
      </c>
      <c r="K11" s="96">
        <f t="shared" si="5"/>
        <v>0.18511412206623379</v>
      </c>
      <c r="L11" s="96">
        <f t="shared" si="5"/>
        <v>5.7848163145698066E-2</v>
      </c>
      <c r="M11" s="96">
        <f t="shared" si="5"/>
        <v>0.1</v>
      </c>
      <c r="N11" s="96">
        <f t="shared" si="5"/>
        <v>0.12</v>
      </c>
      <c r="O11" s="96">
        <f t="shared" si="5"/>
        <v>0.08</v>
      </c>
      <c r="P11" s="96">
        <f t="shared" si="5"/>
        <v>0.05</v>
      </c>
      <c r="Q11" s="96">
        <f>Q13*Q14 *Q16</f>
        <v>0.1</v>
      </c>
      <c r="R11" s="96">
        <f>R13*R14 *R16</f>
        <v>2.4265412254178283E-2</v>
      </c>
      <c r="S11" s="96">
        <f>S13*S14 *S16</f>
        <v>4.8530824508356565E-2</v>
      </c>
      <c r="X11" s="181">
        <f>SUM(I11:T11)</f>
        <v>1.1706956639943533</v>
      </c>
      <c r="Y11" s="181">
        <f>Z11-X11</f>
        <v>0.17100337958450718</v>
      </c>
      <c r="Z11" s="181">
        <f>K37</f>
        <v>1.3416990435788605</v>
      </c>
    </row>
    <row r="12" spans="2:26" x14ac:dyDescent="0.3">
      <c r="B12" s="188" t="s">
        <v>35</v>
      </c>
      <c r="C12" s="188" t="s">
        <v>4</v>
      </c>
      <c r="D12" s="188" t="s">
        <v>5</v>
      </c>
      <c r="E12" s="188" t="s">
        <v>6</v>
      </c>
      <c r="F12" s="188" t="s">
        <v>7</v>
      </c>
      <c r="G12" s="188" t="s">
        <v>30</v>
      </c>
      <c r="H12" s="188" t="s">
        <v>30</v>
      </c>
      <c r="I12" s="188" t="s">
        <v>1</v>
      </c>
      <c r="J12" s="188" t="s">
        <v>1</v>
      </c>
      <c r="K12" s="188" t="s">
        <v>1</v>
      </c>
      <c r="L12" s="188" t="s">
        <v>1</v>
      </c>
      <c r="M12" s="188" t="s">
        <v>2</v>
      </c>
      <c r="N12" s="188" t="s">
        <v>2</v>
      </c>
      <c r="O12" s="188" t="s">
        <v>2</v>
      </c>
      <c r="P12" s="188" t="s">
        <v>2</v>
      </c>
      <c r="Q12" s="188" t="s">
        <v>2</v>
      </c>
      <c r="R12" s="188" t="s">
        <v>0</v>
      </c>
      <c r="S12" s="188" t="s">
        <v>0</v>
      </c>
    </row>
    <row r="13" spans="2:26" x14ac:dyDescent="0.3">
      <c r="B13" s="96" t="s">
        <v>31</v>
      </c>
      <c r="C13" s="96">
        <v>1</v>
      </c>
      <c r="D13" s="96">
        <v>1</v>
      </c>
      <c r="E13" s="96">
        <v>1</v>
      </c>
      <c r="F13" s="96">
        <v>1</v>
      </c>
      <c r="G13" s="96">
        <v>1</v>
      </c>
      <c r="H13" s="96">
        <v>1</v>
      </c>
      <c r="I13" s="96">
        <v>2</v>
      </c>
      <c r="J13" s="96">
        <v>3</v>
      </c>
      <c r="K13" s="96">
        <v>4</v>
      </c>
      <c r="L13" s="96">
        <v>5</v>
      </c>
      <c r="M13" s="96">
        <v>2</v>
      </c>
      <c r="N13" s="96">
        <v>3</v>
      </c>
      <c r="O13" s="96">
        <v>4</v>
      </c>
      <c r="P13" s="96">
        <v>5</v>
      </c>
      <c r="Q13" s="96">
        <v>10</v>
      </c>
      <c r="R13" s="96">
        <v>1</v>
      </c>
      <c r="S13" s="96">
        <v>2</v>
      </c>
    </row>
    <row r="14" spans="2:26" x14ac:dyDescent="0.3">
      <c r="B14" s="189">
        <f>SUM(C14:W14)</f>
        <v>1.0000000000000002</v>
      </c>
      <c r="C14" s="189">
        <v>0.15</v>
      </c>
      <c r="D14" s="189">
        <v>0.25</v>
      </c>
      <c r="E14" s="189">
        <v>0.2</v>
      </c>
      <c r="F14" s="189">
        <v>0.03</v>
      </c>
      <c r="G14" s="189">
        <v>0.01</v>
      </c>
      <c r="H14" s="189">
        <v>0.01</v>
      </c>
      <c r="I14" s="189">
        <v>0.1</v>
      </c>
      <c r="J14" s="189">
        <v>0.05</v>
      </c>
      <c r="K14" s="189">
        <v>0.04</v>
      </c>
      <c r="L14" s="189">
        <v>0.01</v>
      </c>
      <c r="M14" s="189">
        <v>0.05</v>
      </c>
      <c r="N14" s="189">
        <v>0.04</v>
      </c>
      <c r="O14" s="189">
        <v>0.02</v>
      </c>
      <c r="P14" s="189">
        <v>0.01</v>
      </c>
      <c r="Q14" s="189">
        <v>0.01</v>
      </c>
      <c r="R14" s="189">
        <v>0.01</v>
      </c>
      <c r="S14" s="189">
        <v>0.01</v>
      </c>
      <c r="T14" s="252"/>
      <c r="U14" s="183"/>
      <c r="V14" s="183"/>
      <c r="W14" s="183"/>
    </row>
    <row r="15" spans="2:26" x14ac:dyDescent="0.3">
      <c r="B15" s="96">
        <f>SUM(C15:W15)</f>
        <v>10000</v>
      </c>
      <c r="C15" s="96">
        <f>C14*10000</f>
        <v>1500</v>
      </c>
      <c r="D15" s="96">
        <f t="shared" ref="D15:P15" si="7">D14*10000</f>
        <v>2500</v>
      </c>
      <c r="E15" s="96">
        <f t="shared" si="7"/>
        <v>2000</v>
      </c>
      <c r="F15" s="96">
        <f t="shared" si="7"/>
        <v>300</v>
      </c>
      <c r="G15" s="96">
        <f t="shared" ref="G15" si="8">G14*10000</f>
        <v>100</v>
      </c>
      <c r="H15" s="96">
        <f t="shared" si="7"/>
        <v>100</v>
      </c>
      <c r="I15" s="96">
        <f t="shared" si="7"/>
        <v>1000</v>
      </c>
      <c r="J15" s="96">
        <f t="shared" si="7"/>
        <v>500</v>
      </c>
      <c r="K15" s="96">
        <f t="shared" si="7"/>
        <v>400</v>
      </c>
      <c r="L15" s="96">
        <f t="shared" si="7"/>
        <v>100</v>
      </c>
      <c r="M15" s="96">
        <f t="shared" si="7"/>
        <v>500</v>
      </c>
      <c r="N15" s="96">
        <f t="shared" si="7"/>
        <v>400</v>
      </c>
      <c r="O15" s="96">
        <f t="shared" si="7"/>
        <v>200</v>
      </c>
      <c r="P15" s="96">
        <f t="shared" si="7"/>
        <v>100</v>
      </c>
      <c r="Q15" s="96">
        <f>Q14*10000</f>
        <v>100</v>
      </c>
      <c r="R15" s="96">
        <f>R14*10000</f>
        <v>100</v>
      </c>
      <c r="S15" s="96">
        <f>S14*10000</f>
        <v>100</v>
      </c>
    </row>
    <row r="16" spans="2:26" x14ac:dyDescent="0.3">
      <c r="B16" s="96" t="s">
        <v>33</v>
      </c>
      <c r="C16" s="96">
        <v>0</v>
      </c>
      <c r="D16" s="96">
        <v>0</v>
      </c>
      <c r="E16" s="96">
        <v>0</v>
      </c>
      <c r="F16" s="96">
        <v>0</v>
      </c>
      <c r="G16" s="96">
        <v>0</v>
      </c>
      <c r="H16" s="96">
        <v>0</v>
      </c>
      <c r="I16" s="251">
        <f>L37</f>
        <v>1.1569632629139612</v>
      </c>
      <c r="J16" s="251">
        <f>L37</f>
        <v>1.1569632629139612</v>
      </c>
      <c r="K16" s="251">
        <f>L37</f>
        <v>1.1569632629139612</v>
      </c>
      <c r="L16" s="251">
        <f>L37</f>
        <v>1.1569632629139612</v>
      </c>
      <c r="M16" s="96">
        <v>1</v>
      </c>
      <c r="N16" s="96">
        <v>1</v>
      </c>
      <c r="O16" s="96">
        <v>1</v>
      </c>
      <c r="P16" s="96">
        <v>1</v>
      </c>
      <c r="Q16" s="96">
        <v>1</v>
      </c>
      <c r="R16" s="251">
        <f>I37</f>
        <v>2.4265412254178282</v>
      </c>
      <c r="S16" s="251">
        <f>I37</f>
        <v>2.4265412254178282</v>
      </c>
    </row>
    <row r="18" spans="2:26" x14ac:dyDescent="0.3">
      <c r="B18" s="252" t="s">
        <v>438</v>
      </c>
    </row>
    <row r="19" spans="2:26" hidden="1" x14ac:dyDescent="0.3">
      <c r="B19" s="189" t="s">
        <v>32</v>
      </c>
      <c r="C19" s="96">
        <f t="shared" ref="C19:M19" si="9">C21*C22 *C24</f>
        <v>0</v>
      </c>
      <c r="D19" s="96">
        <f t="shared" si="9"/>
        <v>0</v>
      </c>
      <c r="E19" s="96">
        <f t="shared" si="9"/>
        <v>0</v>
      </c>
      <c r="F19" s="96">
        <f t="shared" si="9"/>
        <v>0</v>
      </c>
      <c r="G19" s="96">
        <f t="shared" ref="G19" si="10">G21*G22 *G24</f>
        <v>0</v>
      </c>
      <c r="H19" s="96">
        <f t="shared" si="9"/>
        <v>0</v>
      </c>
      <c r="I19" s="96">
        <f t="shared" si="9"/>
        <v>0.4</v>
      </c>
      <c r="J19" s="96">
        <f t="shared" si="9"/>
        <v>0.21000000000000002</v>
      </c>
      <c r="K19" s="96">
        <f t="shared" si="9"/>
        <v>0.08</v>
      </c>
      <c r="L19" s="96">
        <f t="shared" si="9"/>
        <v>0.05</v>
      </c>
      <c r="M19" s="96">
        <f t="shared" si="9"/>
        <v>0.06</v>
      </c>
      <c r="N19" s="96">
        <f>N21*N22 *N24</f>
        <v>0.1</v>
      </c>
      <c r="O19" s="96">
        <f>O22*O24*O21</f>
        <v>1.3416990435788605E-2</v>
      </c>
      <c r="P19" s="96">
        <f>P22*P24*P21</f>
        <v>2.683398087157721E-2</v>
      </c>
      <c r="Q19" s="96">
        <f>Q22*Q24*Q21</f>
        <v>1.2132706127089141E-2</v>
      </c>
      <c r="R19" s="96">
        <f>R22*R24*R21</f>
        <v>2.4265412254178283E-2</v>
      </c>
      <c r="X19" s="181">
        <f>SUM(I19:T19)</f>
        <v>0.97664908968863329</v>
      </c>
      <c r="Y19" s="181">
        <f>Z19-X19</f>
        <v>0.18031417322532795</v>
      </c>
      <c r="Z19" s="181">
        <f>L37</f>
        <v>1.1569632629139612</v>
      </c>
    </row>
    <row r="20" spans="2:26" x14ac:dyDescent="0.3">
      <c r="B20" s="188" t="s">
        <v>35</v>
      </c>
      <c r="C20" s="188" t="s">
        <v>4</v>
      </c>
      <c r="D20" s="188" t="s">
        <v>5</v>
      </c>
      <c r="E20" s="188" t="s">
        <v>6</v>
      </c>
      <c r="F20" s="188" t="s">
        <v>7</v>
      </c>
      <c r="G20" s="188" t="s">
        <v>30</v>
      </c>
      <c r="H20" s="188" t="s">
        <v>30</v>
      </c>
      <c r="I20" s="188" t="s">
        <v>2</v>
      </c>
      <c r="J20" s="188" t="s">
        <v>2</v>
      </c>
      <c r="K20" s="188" t="s">
        <v>2</v>
      </c>
      <c r="L20" s="188" t="s">
        <v>2</v>
      </c>
      <c r="M20" s="188" t="s">
        <v>2</v>
      </c>
      <c r="N20" s="188" t="s">
        <v>2</v>
      </c>
      <c r="O20" s="188" t="s">
        <v>8</v>
      </c>
      <c r="P20" s="188" t="s">
        <v>8</v>
      </c>
      <c r="Q20" s="188" t="s">
        <v>0</v>
      </c>
      <c r="R20" s="188" t="s">
        <v>0</v>
      </c>
    </row>
    <row r="21" spans="2:26" x14ac:dyDescent="0.3">
      <c r="B21" s="96" t="s">
        <v>31</v>
      </c>
      <c r="C21" s="96">
        <v>1</v>
      </c>
      <c r="D21" s="96">
        <v>1</v>
      </c>
      <c r="E21" s="96">
        <v>1</v>
      </c>
      <c r="F21" s="96">
        <v>1</v>
      </c>
      <c r="G21" s="96">
        <v>1</v>
      </c>
      <c r="H21" s="96">
        <v>1</v>
      </c>
      <c r="I21" s="96">
        <v>2</v>
      </c>
      <c r="J21" s="96">
        <v>3</v>
      </c>
      <c r="K21" s="96">
        <v>4</v>
      </c>
      <c r="L21" s="96">
        <v>5</v>
      </c>
      <c r="M21" s="96">
        <v>6</v>
      </c>
      <c r="N21" s="96">
        <v>10</v>
      </c>
      <c r="O21" s="96">
        <v>1</v>
      </c>
      <c r="P21" s="96">
        <v>2</v>
      </c>
      <c r="Q21" s="96">
        <v>1</v>
      </c>
      <c r="R21" s="96">
        <v>2</v>
      </c>
    </row>
    <row r="22" spans="2:26" x14ac:dyDescent="0.3">
      <c r="B22" s="189">
        <f>SUM(C22:W22)</f>
        <v>1.0000000000000002</v>
      </c>
      <c r="C22" s="189">
        <v>0.05</v>
      </c>
      <c r="D22" s="189">
        <v>0.12</v>
      </c>
      <c r="E22" s="189">
        <v>0.22</v>
      </c>
      <c r="F22" s="189">
        <v>0.16</v>
      </c>
      <c r="G22" s="189">
        <v>0.05</v>
      </c>
      <c r="H22" s="189">
        <v>0.05</v>
      </c>
      <c r="I22" s="189">
        <v>0.2</v>
      </c>
      <c r="J22" s="189">
        <v>7.0000000000000007E-2</v>
      </c>
      <c r="K22" s="189">
        <v>0.02</v>
      </c>
      <c r="L22" s="189">
        <v>0.01</v>
      </c>
      <c r="M22" s="189">
        <v>0.01</v>
      </c>
      <c r="N22" s="189">
        <v>0.01</v>
      </c>
      <c r="O22" s="189">
        <v>0.01</v>
      </c>
      <c r="P22" s="189">
        <v>0.01</v>
      </c>
      <c r="Q22" s="189">
        <v>5.0000000000000001E-3</v>
      </c>
      <c r="R22" s="189">
        <v>5.0000000000000001E-3</v>
      </c>
    </row>
    <row r="23" spans="2:26" x14ac:dyDescent="0.3">
      <c r="B23" s="96">
        <f>SUM(C23:W23)</f>
        <v>10000</v>
      </c>
      <c r="C23" s="96">
        <f>C22*10000</f>
        <v>500</v>
      </c>
      <c r="D23" s="96">
        <f t="shared" ref="D23:M23" si="11">D22*10000</f>
        <v>1200</v>
      </c>
      <c r="E23" s="96">
        <f t="shared" si="11"/>
        <v>2200</v>
      </c>
      <c r="F23" s="96">
        <f t="shared" si="11"/>
        <v>1600</v>
      </c>
      <c r="G23" s="96">
        <f t="shared" ref="G23" si="12">G22*10000</f>
        <v>500</v>
      </c>
      <c r="H23" s="96">
        <f t="shared" si="11"/>
        <v>500</v>
      </c>
      <c r="I23" s="96">
        <f t="shared" si="11"/>
        <v>2000</v>
      </c>
      <c r="J23" s="96">
        <f t="shared" si="11"/>
        <v>700.00000000000011</v>
      </c>
      <c r="K23" s="96">
        <f t="shared" si="11"/>
        <v>200</v>
      </c>
      <c r="L23" s="96">
        <f t="shared" si="11"/>
        <v>100</v>
      </c>
      <c r="M23" s="96">
        <f t="shared" si="11"/>
        <v>100</v>
      </c>
      <c r="N23" s="96">
        <f>N22*10000</f>
        <v>100</v>
      </c>
      <c r="O23" s="96">
        <f>O22*10000</f>
        <v>100</v>
      </c>
      <c r="P23" s="96">
        <f>P22*10000</f>
        <v>100</v>
      </c>
      <c r="Q23" s="96">
        <f>Q22*10000</f>
        <v>50</v>
      </c>
      <c r="R23" s="96">
        <f>R22*10000</f>
        <v>50</v>
      </c>
    </row>
    <row r="24" spans="2:26" x14ac:dyDescent="0.3">
      <c r="B24" s="96" t="s">
        <v>33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0</v>
      </c>
      <c r="I24" s="96">
        <v>1</v>
      </c>
      <c r="J24" s="96">
        <v>1</v>
      </c>
      <c r="K24" s="96">
        <v>1</v>
      </c>
      <c r="L24" s="96">
        <v>1</v>
      </c>
      <c r="M24" s="96">
        <v>1</v>
      </c>
      <c r="N24" s="96">
        <v>1</v>
      </c>
      <c r="O24" s="251">
        <f>K37</f>
        <v>1.3416990435788605</v>
      </c>
      <c r="P24" s="251">
        <f>K37</f>
        <v>1.3416990435788605</v>
      </c>
      <c r="Q24" s="251">
        <f>I37</f>
        <v>2.4265412254178282</v>
      </c>
      <c r="R24" s="251">
        <f>I37</f>
        <v>2.4265412254178282</v>
      </c>
    </row>
    <row r="26" spans="2:26" x14ac:dyDescent="0.3">
      <c r="B26" s="252" t="s">
        <v>439</v>
      </c>
    </row>
    <row r="27" spans="2:26" hidden="1" x14ac:dyDescent="0.3">
      <c r="B27" s="189" t="s">
        <v>32</v>
      </c>
      <c r="C27" s="96">
        <f>C29*C30 *C32</f>
        <v>0</v>
      </c>
      <c r="D27" s="96">
        <f>D29*D30 *D32</f>
        <v>0</v>
      </c>
      <c r="E27" s="96">
        <f>E29*E30 *E32</f>
        <v>0</v>
      </c>
      <c r="F27" s="96">
        <f t="shared" ref="F27:S27" si="13">F29*F30 *F32</f>
        <v>0</v>
      </c>
      <c r="G27" s="96">
        <f t="shared" ref="G27" si="14">G29*G30 *G32</f>
        <v>0</v>
      </c>
      <c r="H27" s="96">
        <f t="shared" si="13"/>
        <v>0</v>
      </c>
      <c r="I27" s="96">
        <f t="shared" si="13"/>
        <v>0.04</v>
      </c>
      <c r="J27" s="96">
        <f t="shared" si="13"/>
        <v>0.06</v>
      </c>
      <c r="K27" s="96">
        <f t="shared" si="13"/>
        <v>0.08</v>
      </c>
      <c r="L27" s="96">
        <f t="shared" si="13"/>
        <v>0.05</v>
      </c>
      <c r="M27" s="96">
        <f t="shared" si="13"/>
        <v>0.1</v>
      </c>
      <c r="N27" s="96">
        <f t="shared" si="13"/>
        <v>5.7848163145698059E-3</v>
      </c>
      <c r="O27" s="96">
        <f t="shared" si="13"/>
        <v>1.1569632629139612E-2</v>
      </c>
      <c r="P27" s="96">
        <f t="shared" si="13"/>
        <v>6.7084952178943025E-3</v>
      </c>
      <c r="Q27" s="96">
        <f t="shared" si="13"/>
        <v>1.3416990435788605E-2</v>
      </c>
      <c r="R27" s="96">
        <f t="shared" si="13"/>
        <v>1.2132706127089141E-2</v>
      </c>
      <c r="S27" s="96">
        <f t="shared" si="13"/>
        <v>2.4265412254178283E-2</v>
      </c>
      <c r="X27" s="181">
        <f>SUM(I27:T27)</f>
        <v>0.4038780529786597</v>
      </c>
      <c r="Y27" s="181">
        <f>1-'씨앗 분해 확률_첫달'!X27</f>
        <v>0.59612194702134036</v>
      </c>
      <c r="Z27" s="181">
        <v>1</v>
      </c>
    </row>
    <row r="28" spans="2:26" x14ac:dyDescent="0.3">
      <c r="B28" s="188" t="s">
        <v>35</v>
      </c>
      <c r="C28" s="188" t="s">
        <v>4</v>
      </c>
      <c r="D28" s="188" t="s">
        <v>5</v>
      </c>
      <c r="E28" s="188" t="s">
        <v>6</v>
      </c>
      <c r="F28" s="188" t="s">
        <v>7</v>
      </c>
      <c r="G28" s="188" t="s">
        <v>30</v>
      </c>
      <c r="H28" s="188" t="s">
        <v>30</v>
      </c>
      <c r="I28" s="188" t="s">
        <v>2</v>
      </c>
      <c r="J28" s="188" t="s">
        <v>2</v>
      </c>
      <c r="K28" s="188" t="s">
        <v>2</v>
      </c>
      <c r="L28" s="188" t="s">
        <v>2</v>
      </c>
      <c r="M28" s="188" t="s">
        <v>2</v>
      </c>
      <c r="N28" s="188" t="s">
        <v>1</v>
      </c>
      <c r="O28" s="188" t="s">
        <v>1</v>
      </c>
      <c r="P28" s="188" t="s">
        <v>8</v>
      </c>
      <c r="Q28" s="188" t="s">
        <v>8</v>
      </c>
      <c r="R28" s="188" t="s">
        <v>23</v>
      </c>
      <c r="S28" s="188" t="s">
        <v>23</v>
      </c>
    </row>
    <row r="29" spans="2:26" x14ac:dyDescent="0.3">
      <c r="B29" s="96" t="s">
        <v>31</v>
      </c>
      <c r="C29" s="96">
        <v>1</v>
      </c>
      <c r="D29" s="96">
        <v>1</v>
      </c>
      <c r="E29" s="96">
        <v>1</v>
      </c>
      <c r="F29" s="96">
        <v>1</v>
      </c>
      <c r="G29" s="96">
        <v>1</v>
      </c>
      <c r="H29" s="96">
        <v>1</v>
      </c>
      <c r="I29" s="96">
        <v>2</v>
      </c>
      <c r="J29" s="96">
        <v>3</v>
      </c>
      <c r="K29" s="96">
        <v>4</v>
      </c>
      <c r="L29" s="96">
        <v>5</v>
      </c>
      <c r="M29" s="96">
        <v>10</v>
      </c>
      <c r="N29" s="96">
        <v>1</v>
      </c>
      <c r="O29" s="96">
        <v>2</v>
      </c>
      <c r="P29" s="96">
        <v>1</v>
      </c>
      <c r="Q29" s="96">
        <v>2</v>
      </c>
      <c r="R29" s="96">
        <v>1</v>
      </c>
      <c r="S29" s="96">
        <v>2</v>
      </c>
    </row>
    <row r="30" spans="2:26" x14ac:dyDescent="0.3">
      <c r="B30" s="189">
        <f>SUM(C30:W30)</f>
        <v>1</v>
      </c>
      <c r="C30" s="189">
        <v>0.01</v>
      </c>
      <c r="D30" s="189">
        <v>0.03</v>
      </c>
      <c r="E30" s="189">
        <v>0.4</v>
      </c>
      <c r="F30" s="189">
        <v>0.25</v>
      </c>
      <c r="G30" s="189">
        <v>0.1</v>
      </c>
      <c r="H30" s="189">
        <v>0.1</v>
      </c>
      <c r="I30" s="189">
        <v>0.02</v>
      </c>
      <c r="J30" s="189">
        <v>0.02</v>
      </c>
      <c r="K30" s="189">
        <v>0.02</v>
      </c>
      <c r="L30" s="189">
        <v>0.01</v>
      </c>
      <c r="M30" s="189">
        <v>0.01</v>
      </c>
      <c r="N30" s="189">
        <v>5.0000000000000001E-3</v>
      </c>
      <c r="O30" s="189">
        <v>5.0000000000000001E-3</v>
      </c>
      <c r="P30" s="189">
        <v>5.0000000000000001E-3</v>
      </c>
      <c r="Q30" s="189">
        <v>5.0000000000000001E-3</v>
      </c>
      <c r="R30" s="189">
        <v>5.0000000000000001E-3</v>
      </c>
      <c r="S30" s="189">
        <v>5.0000000000000001E-3</v>
      </c>
    </row>
    <row r="31" spans="2:26" x14ac:dyDescent="0.3">
      <c r="B31" s="96">
        <f>SUM(C31:W31)</f>
        <v>10000</v>
      </c>
      <c r="C31" s="96">
        <f>C30*10000</f>
        <v>100</v>
      </c>
      <c r="D31" s="96">
        <f t="shared" ref="D31:S31" si="15">D30*10000</f>
        <v>300</v>
      </c>
      <c r="E31" s="96">
        <f t="shared" si="15"/>
        <v>4000</v>
      </c>
      <c r="F31" s="96">
        <f t="shared" si="15"/>
        <v>2500</v>
      </c>
      <c r="G31" s="96">
        <f t="shared" ref="G31" si="16">G30*10000</f>
        <v>1000</v>
      </c>
      <c r="H31" s="96">
        <f t="shared" si="15"/>
        <v>1000</v>
      </c>
      <c r="I31" s="96">
        <f t="shared" si="15"/>
        <v>200</v>
      </c>
      <c r="J31" s="96">
        <f t="shared" si="15"/>
        <v>200</v>
      </c>
      <c r="K31" s="96">
        <f t="shared" si="15"/>
        <v>200</v>
      </c>
      <c r="L31" s="96">
        <f t="shared" si="15"/>
        <v>100</v>
      </c>
      <c r="M31" s="96">
        <f t="shared" si="15"/>
        <v>100</v>
      </c>
      <c r="N31" s="96">
        <f t="shared" si="15"/>
        <v>50</v>
      </c>
      <c r="O31" s="96">
        <f t="shared" si="15"/>
        <v>50</v>
      </c>
      <c r="P31" s="96">
        <f t="shared" si="15"/>
        <v>50</v>
      </c>
      <c r="Q31" s="96">
        <f t="shared" si="15"/>
        <v>50</v>
      </c>
      <c r="R31" s="96">
        <f t="shared" si="15"/>
        <v>50</v>
      </c>
      <c r="S31" s="96">
        <f t="shared" si="15"/>
        <v>50</v>
      </c>
    </row>
    <row r="32" spans="2:26" x14ac:dyDescent="0.3">
      <c r="B32" s="96" t="s">
        <v>33</v>
      </c>
      <c r="C32" s="96">
        <v>0</v>
      </c>
      <c r="D32" s="96">
        <v>0</v>
      </c>
      <c r="E32" s="96">
        <v>0</v>
      </c>
      <c r="F32" s="96">
        <v>0</v>
      </c>
      <c r="G32" s="96">
        <v>0</v>
      </c>
      <c r="H32" s="96">
        <v>0</v>
      </c>
      <c r="I32" s="251">
        <v>1</v>
      </c>
      <c r="J32" s="251">
        <v>1</v>
      </c>
      <c r="K32" s="251">
        <v>1</v>
      </c>
      <c r="L32" s="251">
        <v>1</v>
      </c>
      <c r="M32" s="251">
        <v>1</v>
      </c>
      <c r="N32" s="251">
        <f>L37</f>
        <v>1.1569632629139612</v>
      </c>
      <c r="O32" s="251">
        <f>L37</f>
        <v>1.1569632629139612</v>
      </c>
      <c r="P32" s="251">
        <f>K37</f>
        <v>1.3416990435788605</v>
      </c>
      <c r="Q32" s="251">
        <f>K37</f>
        <v>1.3416990435788605</v>
      </c>
      <c r="R32" s="251">
        <f>I37</f>
        <v>2.4265412254178282</v>
      </c>
      <c r="S32" s="251">
        <f>I37</f>
        <v>2.4265412254178282</v>
      </c>
    </row>
    <row r="33" spans="1:19" x14ac:dyDescent="0.3"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</row>
    <row r="35" spans="1:19" hidden="1" x14ac:dyDescent="0.3">
      <c r="B35" s="181"/>
      <c r="C35" s="181"/>
      <c r="D35" s="181"/>
      <c r="I35" s="253" t="s">
        <v>105</v>
      </c>
    </row>
    <row r="36" spans="1:19" hidden="1" x14ac:dyDescent="0.3">
      <c r="B36" s="181" t="s">
        <v>97</v>
      </c>
      <c r="C36" s="181" t="s">
        <v>91</v>
      </c>
      <c r="D36" s="182" t="s">
        <v>98</v>
      </c>
      <c r="E36" s="182" t="s">
        <v>92</v>
      </c>
      <c r="F36" s="182" t="s">
        <v>93</v>
      </c>
      <c r="I36" s="182" t="s">
        <v>99</v>
      </c>
      <c r="J36" s="182" t="s">
        <v>100</v>
      </c>
      <c r="K36" s="182" t="s">
        <v>101</v>
      </c>
      <c r="L36" s="182" t="s">
        <v>102</v>
      </c>
      <c r="M36" s="182" t="s">
        <v>103</v>
      </c>
      <c r="R36" s="182" t="s">
        <v>104</v>
      </c>
    </row>
    <row r="37" spans="1:19" hidden="1" x14ac:dyDescent="0.3">
      <c r="B37" s="181">
        <f>'Markov''s Chain'!W28</f>
        <v>5.8996554932481695</v>
      </c>
      <c r="C37" s="181">
        <f>'Markov''s Chain'!W37</f>
        <v>8.7572855197458015</v>
      </c>
      <c r="D37" s="181">
        <f>'Markov''s Chain'!W46</f>
        <v>10.669872158471136</v>
      </c>
      <c r="E37" s="181">
        <f>'Markov''s Chain'!W55</f>
        <v>12.373562522697007</v>
      </c>
      <c r="F37" s="181">
        <f>'Markov''s Chain'!W64</f>
        <v>14.315757270129435</v>
      </c>
      <c r="G37" s="181"/>
      <c r="I37" s="182">
        <f>$F37/B37</f>
        <v>2.4265412254178282</v>
      </c>
      <c r="J37" s="182">
        <f t="shared" ref="J37:M39" si="17">$F37/C37</f>
        <v>1.6347254223755148</v>
      </c>
      <c r="K37" s="182">
        <f t="shared" si="17"/>
        <v>1.3416990435788605</v>
      </c>
      <c r="L37" s="182">
        <f t="shared" si="17"/>
        <v>1.1569632629139612</v>
      </c>
      <c r="M37" s="182">
        <f t="shared" si="17"/>
        <v>1</v>
      </c>
    </row>
    <row r="38" spans="1:19" hidden="1" x14ac:dyDescent="0.3">
      <c r="A38" s="254"/>
      <c r="B38" s="181">
        <f>'Markov''s Chain'!W29</f>
        <v>5.8842759071592017</v>
      </c>
      <c r="C38" s="181">
        <f>'Markov''s Chain'!W38</f>
        <v>8.7380844303222887</v>
      </c>
      <c r="D38" s="181">
        <f>'Markov''s Chain'!W47</f>
        <v>10.646188751690737</v>
      </c>
      <c r="E38" s="181">
        <f>'Markov''s Chain'!W56</f>
        <v>12.347173465682118</v>
      </c>
      <c r="F38" s="181">
        <f>'Markov''s Chain'!W65</f>
        <v>14.45621112792066</v>
      </c>
      <c r="G38" s="181"/>
      <c r="I38" s="182">
        <f t="shared" ref="I38:I39" si="18">$F38/B38</f>
        <v>2.4567527689060724</v>
      </c>
      <c r="J38" s="182">
        <f t="shared" si="17"/>
        <v>1.6543913306394396</v>
      </c>
      <c r="K38" s="182">
        <f t="shared" si="17"/>
        <v>1.3578766509869411</v>
      </c>
      <c r="L38" s="182">
        <f t="shared" si="17"/>
        <v>1.170811373801496</v>
      </c>
      <c r="M38" s="182">
        <f t="shared" si="17"/>
        <v>1</v>
      </c>
    </row>
    <row r="39" spans="1:19" hidden="1" x14ac:dyDescent="0.3">
      <c r="B39" s="181">
        <f>'Markov''s Chain'!W30</f>
        <v>3.8461538461538458</v>
      </c>
      <c r="C39" s="181">
        <f>'Markov''s Chain'!W39</f>
        <v>6.2499999999999991</v>
      </c>
      <c r="D39" s="181">
        <f>'Markov''s Chain'!W48</f>
        <v>7.6923076923076916</v>
      </c>
      <c r="E39" s="181">
        <f>'Markov''s Chain'!W57</f>
        <v>9.0909090909090917</v>
      </c>
      <c r="F39" s="181">
        <f>'Markov''s Chain'!W66</f>
        <v>11.111111111111114</v>
      </c>
      <c r="G39" s="181"/>
      <c r="I39" s="182">
        <f t="shared" si="18"/>
        <v>2.8888888888888902</v>
      </c>
      <c r="J39" s="182">
        <f t="shared" si="17"/>
        <v>1.7777777777777786</v>
      </c>
      <c r="K39" s="182">
        <f t="shared" si="17"/>
        <v>1.4444444444444451</v>
      </c>
      <c r="L39" s="182">
        <f t="shared" si="17"/>
        <v>1.2222222222222225</v>
      </c>
      <c r="M39" s="182">
        <f t="shared" si="17"/>
        <v>1</v>
      </c>
    </row>
    <row r="40" spans="1:19" x14ac:dyDescent="0.3">
      <c r="B40" s="181"/>
      <c r="C40" s="181"/>
      <c r="D40" s="181"/>
    </row>
    <row r="41" spans="1:19" x14ac:dyDescent="0.3">
      <c r="B41" s="181"/>
      <c r="C41" s="181"/>
      <c r="D41" s="181"/>
    </row>
    <row r="42" spans="1:19" x14ac:dyDescent="0.3">
      <c r="B42" s="181"/>
      <c r="C42" s="181"/>
      <c r="D42" s="181"/>
    </row>
    <row r="43" spans="1:19" x14ac:dyDescent="0.3">
      <c r="B43" s="181"/>
    </row>
    <row r="44" spans="1:19" x14ac:dyDescent="0.3">
      <c r="B44" s="181"/>
    </row>
    <row r="45" spans="1:19" x14ac:dyDescent="0.3">
      <c r="B45" s="181"/>
    </row>
    <row r="49" spans="2:25" hidden="1" x14ac:dyDescent="0.3">
      <c r="B49" s="252" t="s">
        <v>32</v>
      </c>
      <c r="C49" s="182">
        <f>C51*C52 *C54</f>
        <v>0</v>
      </c>
      <c r="D49" s="182">
        <f>D51*D52 *D54</f>
        <v>0</v>
      </c>
      <c r="E49" s="182">
        <f>E51*E52 *E54</f>
        <v>0</v>
      </c>
      <c r="F49" s="182">
        <f>F51*F52 *F54</f>
        <v>0</v>
      </c>
      <c r="H49" s="182">
        <f t="shared" ref="H49:T49" si="19">H51*H52 *H54</f>
        <v>0</v>
      </c>
      <c r="I49" s="182">
        <f t="shared" si="19"/>
        <v>0.8</v>
      </c>
      <c r="J49" s="182">
        <f t="shared" si="19"/>
        <v>0.60000000000000009</v>
      </c>
      <c r="K49" s="182">
        <f t="shared" si="19"/>
        <v>0.16</v>
      </c>
      <c r="L49" s="182">
        <f t="shared" si="19"/>
        <v>0.2</v>
      </c>
      <c r="M49" s="182">
        <f t="shared" si="19"/>
        <v>0.12</v>
      </c>
      <c r="N49" s="182">
        <f t="shared" si="19"/>
        <v>0.18</v>
      </c>
      <c r="O49" s="182">
        <f t="shared" si="19"/>
        <v>0</v>
      </c>
      <c r="P49" s="182">
        <f t="shared" si="19"/>
        <v>0.1</v>
      </c>
      <c r="Q49" s="182">
        <f t="shared" si="19"/>
        <v>0.15000000000000002</v>
      </c>
      <c r="R49" s="182">
        <f t="shared" si="19"/>
        <v>0.2</v>
      </c>
      <c r="S49" s="182">
        <f t="shared" si="19"/>
        <v>0</v>
      </c>
      <c r="T49" s="182">
        <f t="shared" si="19"/>
        <v>0.3</v>
      </c>
      <c r="X49" s="181">
        <f>SUM(I49:T49)</f>
        <v>2.81</v>
      </c>
      <c r="Y49" s="181">
        <v>8</v>
      </c>
    </row>
    <row r="50" spans="2:25" hidden="1" x14ac:dyDescent="0.3">
      <c r="B50" s="182" t="s">
        <v>35</v>
      </c>
      <c r="C50" s="182" t="s">
        <v>4</v>
      </c>
      <c r="D50" s="182" t="s">
        <v>5</v>
      </c>
      <c r="E50" s="182" t="s">
        <v>6</v>
      </c>
      <c r="F50" s="182" t="s">
        <v>7</v>
      </c>
      <c r="H50" s="182" t="s">
        <v>30</v>
      </c>
      <c r="I50" s="182" t="s">
        <v>8</v>
      </c>
      <c r="J50" s="182" t="s">
        <v>8</v>
      </c>
      <c r="K50" s="182" t="s">
        <v>8</v>
      </c>
      <c r="L50" s="182" t="s">
        <v>8</v>
      </c>
      <c r="M50" s="252" t="s">
        <v>1</v>
      </c>
      <c r="N50" s="252" t="s">
        <v>1</v>
      </c>
      <c r="O50" s="252" t="s">
        <v>1</v>
      </c>
      <c r="P50" s="252" t="s">
        <v>1</v>
      </c>
      <c r="Q50" s="182" t="s">
        <v>2</v>
      </c>
      <c r="R50" s="182" t="s">
        <v>2</v>
      </c>
      <c r="S50" s="182" t="s">
        <v>2</v>
      </c>
      <c r="T50" s="182" t="s">
        <v>2</v>
      </c>
      <c r="U50" s="183"/>
      <c r="V50" s="183"/>
      <c r="W50" s="183"/>
      <c r="X50" s="183"/>
    </row>
    <row r="51" spans="2:25" hidden="1" x14ac:dyDescent="0.3">
      <c r="B51" s="182" t="s">
        <v>31</v>
      </c>
      <c r="C51" s="182">
        <v>0</v>
      </c>
      <c r="D51" s="182">
        <v>0</v>
      </c>
      <c r="E51" s="182">
        <v>0</v>
      </c>
      <c r="F51" s="182">
        <v>0</v>
      </c>
      <c r="H51" s="182">
        <v>0</v>
      </c>
      <c r="I51" s="182">
        <v>2</v>
      </c>
      <c r="J51" s="182">
        <v>3</v>
      </c>
      <c r="K51" s="182">
        <v>4</v>
      </c>
      <c r="L51" s="182">
        <v>5</v>
      </c>
      <c r="M51" s="182">
        <v>2</v>
      </c>
      <c r="N51" s="182">
        <v>3</v>
      </c>
      <c r="O51" s="182">
        <v>4</v>
      </c>
      <c r="P51" s="182">
        <v>5</v>
      </c>
      <c r="Q51" s="182">
        <v>3</v>
      </c>
      <c r="R51" s="182">
        <v>4</v>
      </c>
      <c r="S51" s="182">
        <v>5</v>
      </c>
      <c r="T51" s="182">
        <v>10</v>
      </c>
    </row>
    <row r="52" spans="2:25" hidden="1" x14ac:dyDescent="0.3">
      <c r="B52" s="252">
        <f>SUM(C52:W52)</f>
        <v>1.0000000000000002</v>
      </c>
      <c r="C52" s="252">
        <v>0.5</v>
      </c>
      <c r="D52" s="252">
        <v>0.12</v>
      </c>
      <c r="E52" s="252">
        <v>0.01</v>
      </c>
      <c r="F52" s="252">
        <v>0</v>
      </c>
      <c r="G52" s="252"/>
      <c r="H52" s="252">
        <v>0</v>
      </c>
      <c r="I52" s="252">
        <v>0.1</v>
      </c>
      <c r="J52" s="252">
        <v>0.05</v>
      </c>
      <c r="K52" s="252">
        <v>0.01</v>
      </c>
      <c r="L52" s="252">
        <v>0.01</v>
      </c>
      <c r="M52" s="252">
        <v>0.03</v>
      </c>
      <c r="N52" s="252">
        <v>0.03</v>
      </c>
      <c r="O52" s="252">
        <v>0</v>
      </c>
      <c r="P52" s="252">
        <v>0.01</v>
      </c>
      <c r="Q52" s="252">
        <v>0.05</v>
      </c>
      <c r="R52" s="252">
        <v>0.05</v>
      </c>
      <c r="S52" s="252">
        <v>0</v>
      </c>
      <c r="T52" s="252">
        <v>0.03</v>
      </c>
      <c r="U52" s="183"/>
      <c r="V52" s="183"/>
      <c r="W52" s="183"/>
      <c r="X52" s="183"/>
    </row>
    <row r="53" spans="2:25" hidden="1" x14ac:dyDescent="0.3">
      <c r="B53" s="182">
        <f>SUM(C53:W53)</f>
        <v>10000</v>
      </c>
      <c r="C53" s="182">
        <f>C52*10000</f>
        <v>5000</v>
      </c>
      <c r="D53" s="182">
        <f>D52*10000</f>
        <v>1200</v>
      </c>
      <c r="E53" s="182">
        <f>E52*10000</f>
        <v>100</v>
      </c>
      <c r="F53" s="182">
        <f>F52*10000</f>
        <v>0</v>
      </c>
      <c r="H53" s="182">
        <f t="shared" ref="H53:T53" si="20">H52*10000</f>
        <v>0</v>
      </c>
      <c r="I53" s="182">
        <f t="shared" si="20"/>
        <v>1000</v>
      </c>
      <c r="J53" s="182">
        <f t="shared" si="20"/>
        <v>500</v>
      </c>
      <c r="K53" s="182">
        <f t="shared" si="20"/>
        <v>100</v>
      </c>
      <c r="L53" s="182">
        <f t="shared" si="20"/>
        <v>100</v>
      </c>
      <c r="M53" s="182">
        <f t="shared" si="20"/>
        <v>300</v>
      </c>
      <c r="N53" s="182">
        <f t="shared" si="20"/>
        <v>300</v>
      </c>
      <c r="O53" s="182">
        <f t="shared" si="20"/>
        <v>0</v>
      </c>
      <c r="P53" s="182">
        <f t="shared" si="20"/>
        <v>100</v>
      </c>
      <c r="Q53" s="182">
        <f t="shared" si="20"/>
        <v>500</v>
      </c>
      <c r="R53" s="182">
        <f t="shared" si="20"/>
        <v>500</v>
      </c>
      <c r="S53" s="182">
        <f t="shared" si="20"/>
        <v>0</v>
      </c>
      <c r="T53" s="182">
        <f t="shared" si="20"/>
        <v>300</v>
      </c>
    </row>
    <row r="54" spans="2:25" hidden="1" x14ac:dyDescent="0.3">
      <c r="B54" s="182" t="s">
        <v>33</v>
      </c>
      <c r="C54" s="182">
        <v>0</v>
      </c>
      <c r="D54" s="182">
        <v>0</v>
      </c>
      <c r="E54" s="182">
        <v>0</v>
      </c>
      <c r="F54" s="182">
        <v>0</v>
      </c>
      <c r="H54" s="182">
        <v>0</v>
      </c>
      <c r="I54" s="255">
        <v>4</v>
      </c>
      <c r="J54" s="255">
        <v>4</v>
      </c>
      <c r="K54" s="255">
        <v>4</v>
      </c>
      <c r="L54" s="255">
        <v>4</v>
      </c>
      <c r="M54" s="255">
        <v>2</v>
      </c>
      <c r="N54" s="255">
        <v>2</v>
      </c>
      <c r="O54" s="255">
        <v>2</v>
      </c>
      <c r="P54" s="255">
        <v>2</v>
      </c>
      <c r="Q54" s="182">
        <v>1</v>
      </c>
      <c r="R54" s="182">
        <v>1</v>
      </c>
      <c r="S54" s="182">
        <v>1</v>
      </c>
      <c r="T54" s="182">
        <v>1</v>
      </c>
    </row>
    <row r="55" spans="2:25" hidden="1" x14ac:dyDescent="0.3"/>
    <row r="56" spans="2:25" hidden="1" x14ac:dyDescent="0.3">
      <c r="B56" s="252"/>
    </row>
    <row r="57" spans="2:25" hidden="1" x14ac:dyDescent="0.3">
      <c r="B57" s="252" t="s">
        <v>32</v>
      </c>
      <c r="C57" s="182">
        <f>C59*C60 *C62</f>
        <v>0</v>
      </c>
      <c r="D57" s="182">
        <f>D59*D60 *D62</f>
        <v>0</v>
      </c>
      <c r="E57" s="182">
        <f>E59*E60 *E62</f>
        <v>0</v>
      </c>
      <c r="F57" s="182">
        <f>F59*F60 *F62</f>
        <v>0</v>
      </c>
      <c r="H57" s="182">
        <f t="shared" ref="H57:S57" si="21">H59*H60 *H62</f>
        <v>0</v>
      </c>
      <c r="I57" s="182">
        <f t="shared" si="21"/>
        <v>0.4</v>
      </c>
      <c r="J57" s="182">
        <f t="shared" si="21"/>
        <v>0.30000000000000004</v>
      </c>
      <c r="K57" s="182">
        <f t="shared" si="21"/>
        <v>0.32</v>
      </c>
      <c r="L57" s="182">
        <f t="shared" si="21"/>
        <v>0.1</v>
      </c>
      <c r="M57" s="182">
        <f t="shared" si="21"/>
        <v>0.1</v>
      </c>
      <c r="N57" s="182">
        <f t="shared" si="21"/>
        <v>0.12</v>
      </c>
      <c r="O57" s="182">
        <f t="shared" si="21"/>
        <v>0.08</v>
      </c>
      <c r="P57" s="182">
        <f t="shared" si="21"/>
        <v>0.05</v>
      </c>
      <c r="Q57" s="182">
        <f t="shared" si="21"/>
        <v>0</v>
      </c>
      <c r="R57" s="182">
        <f t="shared" si="21"/>
        <v>0</v>
      </c>
      <c r="S57" s="182">
        <f t="shared" si="21"/>
        <v>0</v>
      </c>
      <c r="X57" s="181">
        <f>SUM(I57:T57)</f>
        <v>1.4700000000000004</v>
      </c>
      <c r="Y57" s="181">
        <v>4</v>
      </c>
    </row>
    <row r="58" spans="2:25" hidden="1" x14ac:dyDescent="0.3">
      <c r="B58" s="182" t="s">
        <v>35</v>
      </c>
      <c r="C58" s="182" t="s">
        <v>4</v>
      </c>
      <c r="D58" s="182" t="s">
        <v>5</v>
      </c>
      <c r="E58" s="182" t="s">
        <v>6</v>
      </c>
      <c r="F58" s="182" t="s">
        <v>7</v>
      </c>
      <c r="H58" s="182" t="s">
        <v>30</v>
      </c>
      <c r="I58" s="182" t="s">
        <v>1</v>
      </c>
      <c r="J58" s="182" t="s">
        <v>1</v>
      </c>
      <c r="K58" s="182" t="s">
        <v>1</v>
      </c>
      <c r="L58" s="182" t="s">
        <v>1</v>
      </c>
      <c r="M58" s="182" t="s">
        <v>2</v>
      </c>
      <c r="N58" s="182" t="s">
        <v>2</v>
      </c>
      <c r="O58" s="182" t="s">
        <v>2</v>
      </c>
      <c r="P58" s="182" t="s">
        <v>2</v>
      </c>
      <c r="Q58" s="182" t="s">
        <v>2</v>
      </c>
      <c r="R58" s="182" t="s">
        <v>2</v>
      </c>
      <c r="S58" s="182" t="s">
        <v>2</v>
      </c>
    </row>
    <row r="59" spans="2:25" hidden="1" x14ac:dyDescent="0.3">
      <c r="B59" s="182" t="s">
        <v>31</v>
      </c>
      <c r="C59" s="182">
        <v>0</v>
      </c>
      <c r="D59" s="182">
        <v>0</v>
      </c>
      <c r="E59" s="182">
        <v>0</v>
      </c>
      <c r="F59" s="182">
        <v>0</v>
      </c>
      <c r="H59" s="182">
        <v>0</v>
      </c>
      <c r="I59" s="182">
        <v>2</v>
      </c>
      <c r="J59" s="182">
        <v>3</v>
      </c>
      <c r="K59" s="182">
        <v>4</v>
      </c>
      <c r="L59" s="182">
        <v>5</v>
      </c>
      <c r="M59" s="182">
        <v>2</v>
      </c>
      <c r="N59" s="182">
        <v>3</v>
      </c>
      <c r="O59" s="182">
        <v>4</v>
      </c>
      <c r="P59" s="182">
        <v>5</v>
      </c>
      <c r="Q59" s="182">
        <v>6</v>
      </c>
      <c r="R59" s="182">
        <v>7</v>
      </c>
      <c r="S59" s="182">
        <v>8</v>
      </c>
    </row>
    <row r="60" spans="2:25" hidden="1" x14ac:dyDescent="0.3">
      <c r="B60" s="252">
        <f>SUM(C60:W60)</f>
        <v>0.97000000000000031</v>
      </c>
      <c r="C60" s="252">
        <v>0.15</v>
      </c>
      <c r="D60" s="252">
        <v>0.25</v>
      </c>
      <c r="E60" s="252">
        <v>0.2</v>
      </c>
      <c r="F60" s="252">
        <v>0.03</v>
      </c>
      <c r="G60" s="252"/>
      <c r="H60" s="252">
        <v>0.02</v>
      </c>
      <c r="I60" s="252">
        <v>0.1</v>
      </c>
      <c r="J60" s="252">
        <v>0.05</v>
      </c>
      <c r="K60" s="252">
        <v>0.04</v>
      </c>
      <c r="L60" s="252">
        <v>0.01</v>
      </c>
      <c r="M60" s="252">
        <v>0.05</v>
      </c>
      <c r="N60" s="252">
        <v>0.04</v>
      </c>
      <c r="O60" s="252">
        <v>0.02</v>
      </c>
      <c r="P60" s="252">
        <v>0.01</v>
      </c>
      <c r="Q60" s="252">
        <v>0</v>
      </c>
      <c r="R60" s="252">
        <v>0</v>
      </c>
      <c r="S60" s="252">
        <v>0</v>
      </c>
      <c r="T60" s="252"/>
      <c r="U60" s="183"/>
      <c r="V60" s="183"/>
      <c r="W60" s="183"/>
    </row>
    <row r="61" spans="2:25" hidden="1" x14ac:dyDescent="0.3">
      <c r="B61" s="182">
        <f>SUM(C61:W61)</f>
        <v>9700</v>
      </c>
      <c r="C61" s="182">
        <f>C60*10000</f>
        <v>1500</v>
      </c>
      <c r="D61" s="182">
        <f>D60*10000</f>
        <v>2500</v>
      </c>
      <c r="E61" s="182">
        <f>E60*10000</f>
        <v>2000</v>
      </c>
      <c r="F61" s="182">
        <f>F60*10000</f>
        <v>300</v>
      </c>
      <c r="H61" s="182">
        <f t="shared" ref="H61:S61" si="22">H60*10000</f>
        <v>200</v>
      </c>
      <c r="I61" s="182">
        <f t="shared" si="22"/>
        <v>1000</v>
      </c>
      <c r="J61" s="182">
        <f t="shared" si="22"/>
        <v>500</v>
      </c>
      <c r="K61" s="182">
        <f t="shared" si="22"/>
        <v>400</v>
      </c>
      <c r="L61" s="182">
        <f t="shared" si="22"/>
        <v>100</v>
      </c>
      <c r="M61" s="182">
        <f t="shared" si="22"/>
        <v>500</v>
      </c>
      <c r="N61" s="182">
        <f t="shared" si="22"/>
        <v>400</v>
      </c>
      <c r="O61" s="182">
        <f t="shared" si="22"/>
        <v>200</v>
      </c>
      <c r="P61" s="182">
        <f t="shared" si="22"/>
        <v>100</v>
      </c>
      <c r="Q61" s="182">
        <f t="shared" si="22"/>
        <v>0</v>
      </c>
      <c r="R61" s="182">
        <f t="shared" si="22"/>
        <v>0</v>
      </c>
      <c r="S61" s="182">
        <f t="shared" si="22"/>
        <v>0</v>
      </c>
    </row>
    <row r="62" spans="2:25" hidden="1" x14ac:dyDescent="0.3">
      <c r="B62" s="182" t="s">
        <v>33</v>
      </c>
      <c r="C62" s="182">
        <v>0</v>
      </c>
      <c r="D62" s="182">
        <v>0</v>
      </c>
      <c r="E62" s="182">
        <v>0</v>
      </c>
      <c r="F62" s="182">
        <v>0</v>
      </c>
      <c r="H62" s="182">
        <v>0</v>
      </c>
      <c r="I62" s="255">
        <v>2</v>
      </c>
      <c r="J62" s="255">
        <v>2</v>
      </c>
      <c r="K62" s="255">
        <v>2</v>
      </c>
      <c r="L62" s="255">
        <v>2</v>
      </c>
      <c r="M62" s="182">
        <v>1</v>
      </c>
      <c r="N62" s="182">
        <v>1</v>
      </c>
      <c r="O62" s="182">
        <v>1</v>
      </c>
      <c r="P62" s="182">
        <v>1</v>
      </c>
      <c r="Q62" s="182">
        <v>1</v>
      </c>
      <c r="R62" s="182">
        <v>1</v>
      </c>
      <c r="S62" s="182">
        <v>1</v>
      </c>
    </row>
    <row r="63" spans="2:25" hidden="1" x14ac:dyDescent="0.3">
      <c r="B63" s="252"/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252"/>
      <c r="S63" s="252"/>
    </row>
    <row r="64" spans="2:25" hidden="1" x14ac:dyDescent="0.3"/>
    <row r="65" spans="2:25" hidden="1" x14ac:dyDescent="0.3"/>
    <row r="66" spans="2:25" hidden="1" x14ac:dyDescent="0.3">
      <c r="B66" s="252"/>
    </row>
    <row r="67" spans="2:25" hidden="1" x14ac:dyDescent="0.3">
      <c r="B67" s="252" t="s">
        <v>32</v>
      </c>
      <c r="C67" s="182">
        <f t="shared" ref="C67:Q67" si="23">C69*C70 *C72</f>
        <v>0</v>
      </c>
      <c r="D67" s="182">
        <f t="shared" si="23"/>
        <v>0</v>
      </c>
      <c r="E67" s="182">
        <f t="shared" si="23"/>
        <v>0</v>
      </c>
      <c r="F67" s="182">
        <f t="shared" si="23"/>
        <v>0</v>
      </c>
      <c r="H67" s="182">
        <f t="shared" si="23"/>
        <v>0</v>
      </c>
      <c r="I67" s="182">
        <f t="shared" si="23"/>
        <v>0.4</v>
      </c>
      <c r="J67" s="182">
        <f t="shared" si="23"/>
        <v>0.21000000000000002</v>
      </c>
      <c r="K67" s="182">
        <f t="shared" si="23"/>
        <v>0.08</v>
      </c>
      <c r="L67" s="182">
        <f t="shared" si="23"/>
        <v>0.05</v>
      </c>
      <c r="M67" s="182">
        <f t="shared" si="23"/>
        <v>0.06</v>
      </c>
      <c r="N67" s="182">
        <f t="shared" si="23"/>
        <v>0</v>
      </c>
      <c r="O67" s="182">
        <f t="shared" si="23"/>
        <v>0</v>
      </c>
      <c r="P67" s="182">
        <f t="shared" si="23"/>
        <v>0</v>
      </c>
      <c r="Q67" s="182">
        <f t="shared" si="23"/>
        <v>0.1</v>
      </c>
      <c r="R67" s="182">
        <f>R70*R72*R69</f>
        <v>0.04</v>
      </c>
      <c r="S67" s="182">
        <f>S70*S72*S69</f>
        <v>0.08</v>
      </c>
      <c r="X67" s="181">
        <f>SUM(I67:T67)</f>
        <v>1.02</v>
      </c>
      <c r="Y67" s="181">
        <v>2</v>
      </c>
    </row>
    <row r="68" spans="2:25" hidden="1" x14ac:dyDescent="0.3">
      <c r="B68" s="182" t="s">
        <v>35</v>
      </c>
      <c r="C68" s="182" t="s">
        <v>4</v>
      </c>
      <c r="D68" s="182" t="s">
        <v>5</v>
      </c>
      <c r="E68" s="182" t="s">
        <v>6</v>
      </c>
      <c r="F68" s="182" t="s">
        <v>7</v>
      </c>
      <c r="H68" s="182" t="s">
        <v>30</v>
      </c>
      <c r="I68" s="182" t="s">
        <v>2</v>
      </c>
      <c r="J68" s="182" t="s">
        <v>2</v>
      </c>
      <c r="K68" s="182" t="s">
        <v>2</v>
      </c>
      <c r="L68" s="182" t="s">
        <v>2</v>
      </c>
      <c r="M68" s="182" t="s">
        <v>2</v>
      </c>
      <c r="N68" s="182" t="s">
        <v>2</v>
      </c>
      <c r="O68" s="182" t="s">
        <v>2</v>
      </c>
      <c r="P68" s="182" t="s">
        <v>2</v>
      </c>
      <c r="Q68" s="182" t="s">
        <v>2</v>
      </c>
      <c r="R68" s="182" t="s">
        <v>8</v>
      </c>
      <c r="S68" s="182" t="s">
        <v>8</v>
      </c>
    </row>
    <row r="69" spans="2:25" hidden="1" x14ac:dyDescent="0.3">
      <c r="B69" s="182" t="s">
        <v>31</v>
      </c>
      <c r="C69" s="182">
        <v>0</v>
      </c>
      <c r="D69" s="182">
        <v>0</v>
      </c>
      <c r="E69" s="182">
        <v>0</v>
      </c>
      <c r="F69" s="182">
        <v>0</v>
      </c>
      <c r="H69" s="182">
        <v>0</v>
      </c>
      <c r="I69" s="182">
        <v>2</v>
      </c>
      <c r="J69" s="182">
        <v>3</v>
      </c>
      <c r="K69" s="182">
        <v>4</v>
      </c>
      <c r="L69" s="182">
        <v>5</v>
      </c>
      <c r="M69" s="182">
        <v>6</v>
      </c>
      <c r="N69" s="182">
        <v>7</v>
      </c>
      <c r="O69" s="182">
        <v>8</v>
      </c>
      <c r="P69" s="182">
        <v>9</v>
      </c>
      <c r="Q69" s="182">
        <v>10</v>
      </c>
      <c r="R69" s="182">
        <v>1</v>
      </c>
      <c r="S69" s="182">
        <v>2</v>
      </c>
    </row>
    <row r="70" spans="2:25" hidden="1" x14ac:dyDescent="0.3">
      <c r="B70" s="252">
        <f>SUM(C70:W70)</f>
        <v>0.99000000000000021</v>
      </c>
      <c r="C70" s="252">
        <v>0.05</v>
      </c>
      <c r="D70" s="252">
        <v>0.12</v>
      </c>
      <c r="E70" s="252">
        <v>0.22</v>
      </c>
      <c r="F70" s="252">
        <v>0.16</v>
      </c>
      <c r="G70" s="252"/>
      <c r="H70" s="252">
        <v>0.1</v>
      </c>
      <c r="I70" s="252">
        <v>0.2</v>
      </c>
      <c r="J70" s="252">
        <v>7.0000000000000007E-2</v>
      </c>
      <c r="K70" s="252">
        <v>0.02</v>
      </c>
      <c r="L70" s="252">
        <v>0.01</v>
      </c>
      <c r="M70" s="252">
        <v>0.01</v>
      </c>
      <c r="N70" s="252">
        <v>0</v>
      </c>
      <c r="O70" s="252">
        <v>0</v>
      </c>
      <c r="P70" s="252">
        <v>0</v>
      </c>
      <c r="Q70" s="252">
        <v>0.01</v>
      </c>
      <c r="R70" s="252">
        <v>0.01</v>
      </c>
      <c r="S70" s="252">
        <v>0.01</v>
      </c>
    </row>
    <row r="71" spans="2:25" hidden="1" x14ac:dyDescent="0.3">
      <c r="B71" s="182">
        <f>SUM(C71:W71)</f>
        <v>9900</v>
      </c>
      <c r="C71" s="182">
        <f>C70*10000</f>
        <v>500</v>
      </c>
      <c r="D71" s="182">
        <f>D70*10000</f>
        <v>1200</v>
      </c>
      <c r="E71" s="182">
        <f>E70*10000</f>
        <v>2200</v>
      </c>
      <c r="F71" s="182">
        <f>F70*10000</f>
        <v>1600</v>
      </c>
      <c r="H71" s="182">
        <f t="shared" ref="H71:S71" si="24">H70*10000</f>
        <v>1000</v>
      </c>
      <c r="I71" s="182">
        <f t="shared" si="24"/>
        <v>2000</v>
      </c>
      <c r="J71" s="182">
        <f t="shared" si="24"/>
        <v>700.00000000000011</v>
      </c>
      <c r="K71" s="182">
        <f t="shared" si="24"/>
        <v>200</v>
      </c>
      <c r="L71" s="182">
        <f t="shared" si="24"/>
        <v>100</v>
      </c>
      <c r="M71" s="182">
        <f t="shared" si="24"/>
        <v>100</v>
      </c>
      <c r="N71" s="182">
        <f t="shared" si="24"/>
        <v>0</v>
      </c>
      <c r="O71" s="182">
        <f t="shared" si="24"/>
        <v>0</v>
      </c>
      <c r="P71" s="182">
        <f t="shared" si="24"/>
        <v>0</v>
      </c>
      <c r="Q71" s="182">
        <f t="shared" si="24"/>
        <v>100</v>
      </c>
      <c r="R71" s="182">
        <f t="shared" si="24"/>
        <v>100</v>
      </c>
      <c r="S71" s="182">
        <f t="shared" si="24"/>
        <v>100</v>
      </c>
    </row>
    <row r="72" spans="2:25" hidden="1" x14ac:dyDescent="0.3">
      <c r="B72" s="182" t="s">
        <v>33</v>
      </c>
      <c r="C72" s="182">
        <v>0</v>
      </c>
      <c r="D72" s="182">
        <v>0</v>
      </c>
      <c r="E72" s="182">
        <v>0</v>
      </c>
      <c r="F72" s="182">
        <v>0</v>
      </c>
      <c r="H72" s="182">
        <v>0</v>
      </c>
      <c r="I72" s="182">
        <v>1</v>
      </c>
      <c r="J72" s="182">
        <v>1</v>
      </c>
      <c r="K72" s="182">
        <v>1</v>
      </c>
      <c r="L72" s="182">
        <v>1</v>
      </c>
      <c r="M72" s="182">
        <v>1</v>
      </c>
      <c r="N72" s="182">
        <v>1</v>
      </c>
      <c r="O72" s="182">
        <v>1</v>
      </c>
      <c r="P72" s="182">
        <v>1</v>
      </c>
      <c r="Q72" s="182">
        <v>1</v>
      </c>
      <c r="R72" s="255">
        <v>4</v>
      </c>
      <c r="S72" s="255">
        <v>4</v>
      </c>
    </row>
    <row r="73" spans="2:25" hidden="1" x14ac:dyDescent="0.3"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</row>
    <row r="74" spans="2:25" hidden="1" x14ac:dyDescent="0.3"/>
    <row r="75" spans="2:25" hidden="1" x14ac:dyDescent="0.3"/>
    <row r="76" spans="2:25" hidden="1" x14ac:dyDescent="0.3">
      <c r="B76" s="252"/>
    </row>
    <row r="77" spans="2:25" hidden="1" x14ac:dyDescent="0.3">
      <c r="B77" s="252" t="s">
        <v>32</v>
      </c>
      <c r="C77" s="182">
        <f>C79*C80 *C82</f>
        <v>0</v>
      </c>
      <c r="D77" s="182">
        <f>D79*D80 *D82</f>
        <v>0</v>
      </c>
      <c r="E77" s="182">
        <f>E79*E80 *E82</f>
        <v>0</v>
      </c>
      <c r="F77" s="182">
        <f t="shared" ref="F77:S77" si="25">F79*F80 *F82</f>
        <v>0</v>
      </c>
      <c r="H77" s="182">
        <f t="shared" si="25"/>
        <v>0</v>
      </c>
      <c r="I77" s="182">
        <f t="shared" si="25"/>
        <v>0.04</v>
      </c>
      <c r="J77" s="182">
        <f t="shared" si="25"/>
        <v>0.06</v>
      </c>
      <c r="K77" s="182">
        <f t="shared" si="25"/>
        <v>0.08</v>
      </c>
      <c r="L77" s="182">
        <f t="shared" si="25"/>
        <v>0.05</v>
      </c>
      <c r="M77" s="182">
        <f t="shared" si="25"/>
        <v>0.1</v>
      </c>
      <c r="N77" s="182">
        <f t="shared" si="25"/>
        <v>0.01</v>
      </c>
      <c r="O77" s="182">
        <f t="shared" si="25"/>
        <v>0.02</v>
      </c>
      <c r="P77" s="182">
        <f t="shared" si="25"/>
        <v>0.02</v>
      </c>
      <c r="Q77" s="182">
        <f t="shared" si="25"/>
        <v>0.04</v>
      </c>
      <c r="R77" s="182">
        <f t="shared" si="25"/>
        <v>0.04</v>
      </c>
      <c r="S77" s="182">
        <f t="shared" si="25"/>
        <v>0.08</v>
      </c>
      <c r="X77" s="181">
        <f>SUM(I77:T77)</f>
        <v>0.53999999999999992</v>
      </c>
      <c r="Y77" s="181">
        <v>1</v>
      </c>
    </row>
    <row r="78" spans="2:25" hidden="1" x14ac:dyDescent="0.3">
      <c r="B78" s="182" t="s">
        <v>35</v>
      </c>
      <c r="C78" s="182" t="s">
        <v>4</v>
      </c>
      <c r="D78" s="182" t="s">
        <v>5</v>
      </c>
      <c r="E78" s="182" t="s">
        <v>6</v>
      </c>
      <c r="F78" s="182" t="s">
        <v>7</v>
      </c>
      <c r="H78" s="182" t="s">
        <v>30</v>
      </c>
      <c r="I78" s="182" t="s">
        <v>2</v>
      </c>
      <c r="J78" s="182" t="s">
        <v>2</v>
      </c>
      <c r="K78" s="182" t="s">
        <v>2</v>
      </c>
      <c r="L78" s="182" t="s">
        <v>2</v>
      </c>
      <c r="M78" s="182" t="s">
        <v>2</v>
      </c>
      <c r="N78" s="182" t="s">
        <v>1</v>
      </c>
      <c r="O78" s="182" t="s">
        <v>1</v>
      </c>
      <c r="P78" s="182" t="s">
        <v>8</v>
      </c>
      <c r="Q78" s="182" t="s">
        <v>8</v>
      </c>
      <c r="R78" s="182" t="s">
        <v>23</v>
      </c>
      <c r="S78" s="182" t="s">
        <v>23</v>
      </c>
    </row>
    <row r="79" spans="2:25" hidden="1" x14ac:dyDescent="0.3">
      <c r="B79" s="182" t="s">
        <v>31</v>
      </c>
      <c r="C79" s="182">
        <v>0</v>
      </c>
      <c r="D79" s="182">
        <v>0</v>
      </c>
      <c r="E79" s="182">
        <v>0</v>
      </c>
      <c r="F79" s="182">
        <v>0</v>
      </c>
      <c r="H79" s="182">
        <v>0</v>
      </c>
      <c r="I79" s="182">
        <v>2</v>
      </c>
      <c r="J79" s="182">
        <v>3</v>
      </c>
      <c r="K79" s="182">
        <v>4</v>
      </c>
      <c r="L79" s="182">
        <v>5</v>
      </c>
      <c r="M79" s="182">
        <v>10</v>
      </c>
      <c r="N79" s="182">
        <v>1</v>
      </c>
      <c r="O79" s="182">
        <v>2</v>
      </c>
      <c r="P79" s="182">
        <v>1</v>
      </c>
      <c r="Q79" s="182">
        <v>2</v>
      </c>
      <c r="R79" s="182">
        <v>1</v>
      </c>
      <c r="S79" s="182">
        <v>2</v>
      </c>
    </row>
    <row r="80" spans="2:25" hidden="1" x14ac:dyDescent="0.3">
      <c r="B80" s="252">
        <f>SUM(C80:W80)</f>
        <v>1</v>
      </c>
      <c r="C80" s="252">
        <v>0.01</v>
      </c>
      <c r="D80" s="252">
        <v>0.03</v>
      </c>
      <c r="E80" s="252">
        <v>0.4</v>
      </c>
      <c r="F80" s="252">
        <v>0.3</v>
      </c>
      <c r="G80" s="252"/>
      <c r="H80" s="252">
        <v>0.15</v>
      </c>
      <c r="I80" s="252">
        <v>0.02</v>
      </c>
      <c r="J80" s="252">
        <v>0.02</v>
      </c>
      <c r="K80" s="252">
        <v>0.02</v>
      </c>
      <c r="L80" s="252">
        <v>0.01</v>
      </c>
      <c r="M80" s="252">
        <v>0.01</v>
      </c>
      <c r="N80" s="252">
        <v>5.0000000000000001E-3</v>
      </c>
      <c r="O80" s="252">
        <v>5.0000000000000001E-3</v>
      </c>
      <c r="P80" s="252">
        <v>5.0000000000000001E-3</v>
      </c>
      <c r="Q80" s="252">
        <v>5.0000000000000001E-3</v>
      </c>
      <c r="R80" s="252">
        <v>5.0000000000000001E-3</v>
      </c>
      <c r="S80" s="252">
        <v>5.0000000000000001E-3</v>
      </c>
    </row>
    <row r="81" spans="2:19" hidden="1" x14ac:dyDescent="0.3">
      <c r="B81" s="182">
        <f>SUM(C81:W81)</f>
        <v>10000</v>
      </c>
      <c r="C81" s="182">
        <f>C80*10000</f>
        <v>100</v>
      </c>
      <c r="D81" s="182">
        <f t="shared" ref="D81:S81" si="26">D80*10000</f>
        <v>300</v>
      </c>
      <c r="E81" s="182">
        <f t="shared" si="26"/>
        <v>4000</v>
      </c>
      <c r="F81" s="182">
        <f t="shared" si="26"/>
        <v>3000</v>
      </c>
      <c r="H81" s="182">
        <f t="shared" si="26"/>
        <v>1500</v>
      </c>
      <c r="I81" s="182">
        <f t="shared" si="26"/>
        <v>200</v>
      </c>
      <c r="J81" s="182">
        <f t="shared" si="26"/>
        <v>200</v>
      </c>
      <c r="K81" s="182">
        <f t="shared" si="26"/>
        <v>200</v>
      </c>
      <c r="L81" s="182">
        <f t="shared" si="26"/>
        <v>100</v>
      </c>
      <c r="M81" s="182">
        <f t="shared" si="26"/>
        <v>100</v>
      </c>
      <c r="N81" s="182">
        <f t="shared" si="26"/>
        <v>50</v>
      </c>
      <c r="O81" s="182">
        <f t="shared" si="26"/>
        <v>50</v>
      </c>
      <c r="P81" s="182">
        <f t="shared" si="26"/>
        <v>50</v>
      </c>
      <c r="Q81" s="182">
        <f t="shared" si="26"/>
        <v>50</v>
      </c>
      <c r="R81" s="182">
        <f t="shared" si="26"/>
        <v>50</v>
      </c>
      <c r="S81" s="182">
        <f t="shared" si="26"/>
        <v>50</v>
      </c>
    </row>
    <row r="82" spans="2:19" hidden="1" x14ac:dyDescent="0.3">
      <c r="B82" s="182" t="s">
        <v>33</v>
      </c>
      <c r="C82" s="182">
        <v>0</v>
      </c>
      <c r="D82" s="182">
        <v>0</v>
      </c>
      <c r="E82" s="182">
        <v>0</v>
      </c>
      <c r="F82" s="182">
        <v>0</v>
      </c>
      <c r="H82" s="182">
        <v>0</v>
      </c>
      <c r="I82" s="255">
        <v>1</v>
      </c>
      <c r="J82" s="255">
        <v>1</v>
      </c>
      <c r="K82" s="255">
        <v>1</v>
      </c>
      <c r="L82" s="255">
        <v>1</v>
      </c>
      <c r="M82" s="255">
        <v>1</v>
      </c>
      <c r="N82" s="255">
        <v>2</v>
      </c>
      <c r="O82" s="255">
        <v>2</v>
      </c>
      <c r="P82" s="255">
        <v>4</v>
      </c>
      <c r="Q82" s="255">
        <v>4</v>
      </c>
      <c r="R82" s="255">
        <v>8</v>
      </c>
      <c r="S82" s="255">
        <v>8</v>
      </c>
    </row>
    <row r="83" spans="2:19" x14ac:dyDescent="0.3">
      <c r="B83" s="252"/>
      <c r="C83" s="252"/>
      <c r="D83" s="252"/>
      <c r="E83" s="252"/>
      <c r="F83" s="252"/>
      <c r="G83" s="252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252"/>
      <c r="S83" s="252"/>
    </row>
    <row r="84" spans="2:19" x14ac:dyDescent="0.3">
      <c r="B84" s="18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73"/>
  <sheetViews>
    <sheetView zoomScaleNormal="100" workbookViewId="0">
      <selection activeCell="J35" sqref="J35"/>
    </sheetView>
  </sheetViews>
  <sheetFormatPr defaultRowHeight="12" x14ac:dyDescent="0.3"/>
  <cols>
    <col min="1" max="1" width="1.625" style="181" customWidth="1"/>
    <col min="2" max="2" width="27.25" style="181" bestFit="1" customWidth="1"/>
    <col min="3" max="3" width="8" style="182" bestFit="1" customWidth="1"/>
    <col min="4" max="4" width="10.5" style="182" bestFit="1" customWidth="1"/>
    <col min="5" max="5" width="10.5" style="182" customWidth="1"/>
    <col min="6" max="6" width="10.5" style="182" bestFit="1" customWidth="1"/>
    <col min="7" max="7" width="7.875" style="182" bestFit="1" customWidth="1"/>
    <col min="8" max="9" width="6" style="182" bestFit="1" customWidth="1"/>
    <col min="10" max="10" width="12.875" style="182" bestFit="1" customWidth="1"/>
    <col min="11" max="11" width="7.5" style="182" bestFit="1" customWidth="1"/>
    <col min="12" max="14" width="6" style="182" bestFit="1" customWidth="1"/>
    <col min="15" max="18" width="5.375" style="181" bestFit="1" customWidth="1"/>
    <col min="19" max="19" width="9" style="181"/>
    <col min="20" max="20" width="21.625" style="181" bestFit="1" customWidth="1"/>
    <col min="21" max="21" width="17.875" style="181" bestFit="1" customWidth="1"/>
    <col min="22" max="22" width="11.125" style="181" bestFit="1" customWidth="1"/>
    <col min="23" max="16384" width="9" style="181"/>
  </cols>
  <sheetData>
    <row r="1" spans="2:23" ht="12.75" thickBot="1" x14ac:dyDescent="0.35"/>
    <row r="2" spans="2:23" ht="12.75" thickBot="1" x14ac:dyDescent="0.35">
      <c r="B2" s="210" t="s">
        <v>224</v>
      </c>
      <c r="C2" s="190" t="s">
        <v>231</v>
      </c>
      <c r="D2" s="191" t="s">
        <v>239</v>
      </c>
      <c r="E2" s="192" t="s">
        <v>240</v>
      </c>
      <c r="F2" s="192" t="s">
        <v>242</v>
      </c>
      <c r="G2" s="193" t="s">
        <v>234</v>
      </c>
      <c r="H2" s="194" t="s">
        <v>235</v>
      </c>
      <c r="I2" s="194" t="s">
        <v>236</v>
      </c>
      <c r="J2" s="194" t="s">
        <v>482</v>
      </c>
      <c r="K2" s="194" t="s">
        <v>233</v>
      </c>
      <c r="L2" s="194" t="s">
        <v>232</v>
      </c>
      <c r="M2" s="194" t="s">
        <v>139</v>
      </c>
      <c r="N2" s="195" t="s">
        <v>140</v>
      </c>
      <c r="O2" s="190" t="s">
        <v>226</v>
      </c>
      <c r="P2" s="191" t="s">
        <v>227</v>
      </c>
      <c r="Q2" s="191" t="s">
        <v>228</v>
      </c>
      <c r="R2" s="192" t="s">
        <v>229</v>
      </c>
      <c r="S2" s="201" t="s">
        <v>230</v>
      </c>
      <c r="T2" s="207" t="s">
        <v>238</v>
      </c>
      <c r="U2" s="208" t="s">
        <v>240</v>
      </c>
      <c r="V2" s="209" t="s">
        <v>241</v>
      </c>
    </row>
    <row r="3" spans="2:23" x14ac:dyDescent="0.3">
      <c r="B3" s="196" t="s">
        <v>143</v>
      </c>
      <c r="C3" s="215">
        <v>0</v>
      </c>
      <c r="D3" s="216">
        <v>0</v>
      </c>
      <c r="E3" s="217">
        <v>0</v>
      </c>
      <c r="F3" s="218">
        <v>0</v>
      </c>
      <c r="G3" s="219">
        <v>0</v>
      </c>
      <c r="H3" s="216">
        <v>0</v>
      </c>
      <c r="I3" s="216">
        <v>0</v>
      </c>
      <c r="J3" s="216">
        <v>0</v>
      </c>
      <c r="K3" s="216">
        <v>0</v>
      </c>
      <c r="L3" s="216">
        <v>0</v>
      </c>
      <c r="M3" s="216">
        <v>0.3</v>
      </c>
      <c r="N3" s="220">
        <v>0.4</v>
      </c>
      <c r="O3" s="221">
        <v>0.09</v>
      </c>
      <c r="P3" s="222">
        <v>0.09</v>
      </c>
      <c r="Q3" s="222">
        <v>0.04</v>
      </c>
      <c r="R3" s="223">
        <v>0.02</v>
      </c>
      <c r="S3" s="220">
        <f t="shared" ref="S3:S34" si="0">1-SUM(C3:R3)</f>
        <v>6.0000000000000053E-2</v>
      </c>
      <c r="T3" s="256"/>
      <c r="U3" s="257"/>
      <c r="V3" s="258"/>
    </row>
    <row r="4" spans="2:23" x14ac:dyDescent="0.3">
      <c r="B4" s="197" t="s">
        <v>144</v>
      </c>
      <c r="C4" s="224">
        <v>0</v>
      </c>
      <c r="D4" s="225">
        <v>0</v>
      </c>
      <c r="E4" s="226">
        <v>0</v>
      </c>
      <c r="F4" s="227">
        <v>0</v>
      </c>
      <c r="G4" s="228">
        <v>0</v>
      </c>
      <c r="H4" s="225">
        <v>0</v>
      </c>
      <c r="I4" s="225">
        <v>0</v>
      </c>
      <c r="J4" s="225">
        <v>0</v>
      </c>
      <c r="K4" s="225">
        <v>0</v>
      </c>
      <c r="L4" s="225">
        <v>0</v>
      </c>
      <c r="M4" s="225">
        <v>0.3</v>
      </c>
      <c r="N4" s="229">
        <v>0.4</v>
      </c>
      <c r="O4" s="230">
        <v>0.09</v>
      </c>
      <c r="P4" s="231">
        <v>0.09</v>
      </c>
      <c r="Q4" s="231">
        <v>0.04</v>
      </c>
      <c r="R4" s="232">
        <v>0.02</v>
      </c>
      <c r="S4" s="229">
        <f t="shared" si="0"/>
        <v>6.0000000000000053E-2</v>
      </c>
      <c r="T4" s="259"/>
      <c r="U4" s="260"/>
      <c r="V4" s="261"/>
    </row>
    <row r="5" spans="2:23" x14ac:dyDescent="0.3">
      <c r="B5" s="197" t="s">
        <v>145</v>
      </c>
      <c r="C5" s="224">
        <v>0</v>
      </c>
      <c r="D5" s="225">
        <v>0</v>
      </c>
      <c r="E5" s="226">
        <v>0</v>
      </c>
      <c r="F5" s="227">
        <v>0</v>
      </c>
      <c r="G5" s="228">
        <v>0</v>
      </c>
      <c r="H5" s="225">
        <v>0</v>
      </c>
      <c r="I5" s="225">
        <v>0</v>
      </c>
      <c r="J5" s="225">
        <v>0</v>
      </c>
      <c r="K5" s="225">
        <v>0</v>
      </c>
      <c r="L5" s="225">
        <v>0</v>
      </c>
      <c r="M5" s="225">
        <v>0.3</v>
      </c>
      <c r="N5" s="229">
        <v>0.4</v>
      </c>
      <c r="O5" s="230">
        <v>0.09</v>
      </c>
      <c r="P5" s="231">
        <v>0.09</v>
      </c>
      <c r="Q5" s="231">
        <v>0.04</v>
      </c>
      <c r="R5" s="232">
        <v>0.02</v>
      </c>
      <c r="S5" s="229">
        <f t="shared" si="0"/>
        <v>6.0000000000000053E-2</v>
      </c>
      <c r="T5" s="259"/>
      <c r="U5" s="260"/>
      <c r="V5" s="261"/>
    </row>
    <row r="6" spans="2:23" x14ac:dyDescent="0.3">
      <c r="B6" s="198" t="s">
        <v>484</v>
      </c>
      <c r="C6" s="230">
        <v>0</v>
      </c>
      <c r="D6" s="231">
        <v>0</v>
      </c>
      <c r="E6" s="233">
        <v>0</v>
      </c>
      <c r="F6" s="232">
        <v>0</v>
      </c>
      <c r="G6" s="234">
        <v>0</v>
      </c>
      <c r="H6" s="231">
        <v>0</v>
      </c>
      <c r="I6" s="231">
        <v>0</v>
      </c>
      <c r="J6" s="231">
        <v>0</v>
      </c>
      <c r="K6" s="231">
        <v>0</v>
      </c>
      <c r="L6" s="225">
        <v>0.3</v>
      </c>
      <c r="M6" s="231">
        <v>0.1</v>
      </c>
      <c r="N6" s="229">
        <v>0.3</v>
      </c>
      <c r="O6" s="230">
        <v>0.09</v>
      </c>
      <c r="P6" s="231">
        <v>0.09</v>
      </c>
      <c r="Q6" s="231">
        <v>0.04</v>
      </c>
      <c r="R6" s="232">
        <v>0.02</v>
      </c>
      <c r="S6" s="235">
        <f t="shared" si="0"/>
        <v>6.0000000000000053E-2</v>
      </c>
      <c r="T6" s="259"/>
      <c r="U6" s="260"/>
      <c r="V6" s="261"/>
    </row>
    <row r="7" spans="2:23" ht="12.75" thickBot="1" x14ac:dyDescent="0.35">
      <c r="B7" s="197" t="s">
        <v>146</v>
      </c>
      <c r="C7" s="224">
        <v>0</v>
      </c>
      <c r="D7" s="225">
        <v>0</v>
      </c>
      <c r="E7" s="226">
        <v>0</v>
      </c>
      <c r="F7" s="227">
        <v>0</v>
      </c>
      <c r="G7" s="228">
        <v>0</v>
      </c>
      <c r="H7" s="225">
        <v>0</v>
      </c>
      <c r="I7" s="225">
        <v>0</v>
      </c>
      <c r="J7" s="225">
        <v>0</v>
      </c>
      <c r="K7" s="225">
        <v>0.3</v>
      </c>
      <c r="L7" s="225">
        <v>0.1</v>
      </c>
      <c r="M7" s="225">
        <v>0.1</v>
      </c>
      <c r="N7" s="229">
        <v>0.2</v>
      </c>
      <c r="O7" s="230">
        <v>0.09</v>
      </c>
      <c r="P7" s="231">
        <v>0.09</v>
      </c>
      <c r="Q7" s="231">
        <v>0.04</v>
      </c>
      <c r="R7" s="232">
        <v>0.02</v>
      </c>
      <c r="S7" s="229">
        <f t="shared" si="0"/>
        <v>6.0000000000000053E-2</v>
      </c>
      <c r="T7" s="259"/>
      <c r="U7" s="260"/>
      <c r="V7" s="261"/>
    </row>
    <row r="8" spans="2:23" ht="12.75" thickBot="1" x14ac:dyDescent="0.35">
      <c r="B8" s="294" t="s">
        <v>147</v>
      </c>
      <c r="C8" s="224">
        <v>0</v>
      </c>
      <c r="D8" s="225">
        <v>0</v>
      </c>
      <c r="E8" s="226">
        <v>0</v>
      </c>
      <c r="F8" s="227">
        <v>0</v>
      </c>
      <c r="G8" s="228">
        <v>0</v>
      </c>
      <c r="H8" s="225">
        <v>0</v>
      </c>
      <c r="I8" s="225">
        <v>0</v>
      </c>
      <c r="J8" s="225">
        <v>0.3</v>
      </c>
      <c r="K8" s="225">
        <v>0.1</v>
      </c>
      <c r="L8" s="226">
        <v>0.1</v>
      </c>
      <c r="M8" s="291">
        <v>0.1</v>
      </c>
      <c r="N8" s="292">
        <v>0.1</v>
      </c>
      <c r="O8" s="230">
        <v>0.09</v>
      </c>
      <c r="P8" s="231">
        <v>0.09</v>
      </c>
      <c r="Q8" s="231">
        <v>0.09</v>
      </c>
      <c r="R8" s="232">
        <v>0.02</v>
      </c>
      <c r="S8" s="229">
        <f t="shared" si="0"/>
        <v>1.000000000000012E-2</v>
      </c>
      <c r="T8" s="259"/>
      <c r="U8" s="260"/>
      <c r="V8" s="261"/>
    </row>
    <row r="9" spans="2:23" ht="12.75" thickBot="1" x14ac:dyDescent="0.35">
      <c r="B9" s="294" t="s">
        <v>148</v>
      </c>
      <c r="C9" s="224">
        <v>0</v>
      </c>
      <c r="D9" s="225">
        <v>0</v>
      </c>
      <c r="E9" s="226">
        <v>0</v>
      </c>
      <c r="F9" s="227">
        <v>0</v>
      </c>
      <c r="G9" s="228">
        <v>0</v>
      </c>
      <c r="H9" s="225">
        <v>0</v>
      </c>
      <c r="I9" s="225">
        <v>0</v>
      </c>
      <c r="J9" s="225">
        <v>0.3</v>
      </c>
      <c r="K9" s="225">
        <v>0.1</v>
      </c>
      <c r="L9" s="226">
        <v>0.1</v>
      </c>
      <c r="M9" s="291">
        <v>0.1</v>
      </c>
      <c r="N9" s="292">
        <v>0.1</v>
      </c>
      <c r="O9" s="230">
        <v>0.09</v>
      </c>
      <c r="P9" s="231">
        <v>0.09</v>
      </c>
      <c r="Q9" s="231">
        <v>0.09</v>
      </c>
      <c r="R9" s="232">
        <v>0.02</v>
      </c>
      <c r="S9" s="229">
        <f t="shared" si="0"/>
        <v>1.000000000000012E-2</v>
      </c>
      <c r="T9" s="259"/>
      <c r="U9" s="260"/>
      <c r="V9" s="261"/>
    </row>
    <row r="10" spans="2:23" ht="12.75" thickBot="1" x14ac:dyDescent="0.35">
      <c r="B10" s="197" t="s">
        <v>236</v>
      </c>
      <c r="C10" s="224">
        <v>0</v>
      </c>
      <c r="D10" s="225">
        <v>0</v>
      </c>
      <c r="E10" s="226">
        <v>0</v>
      </c>
      <c r="F10" s="227">
        <v>0</v>
      </c>
      <c r="G10" s="228">
        <v>0</v>
      </c>
      <c r="H10" s="225">
        <v>0</v>
      </c>
      <c r="I10" s="225">
        <v>0.3</v>
      </c>
      <c r="J10" s="225">
        <v>0</v>
      </c>
      <c r="K10" s="225">
        <v>0</v>
      </c>
      <c r="L10" s="225">
        <v>0</v>
      </c>
      <c r="M10" s="287">
        <v>0.2</v>
      </c>
      <c r="N10" s="288">
        <v>0.2</v>
      </c>
      <c r="O10" s="230">
        <v>0.09</v>
      </c>
      <c r="P10" s="231">
        <v>0.09</v>
      </c>
      <c r="Q10" s="231">
        <v>0.04</v>
      </c>
      <c r="R10" s="232">
        <v>0.02</v>
      </c>
      <c r="S10" s="229">
        <f t="shared" si="0"/>
        <v>6.0000000000000053E-2</v>
      </c>
      <c r="T10" s="259"/>
      <c r="U10" s="260"/>
      <c r="V10" s="261"/>
    </row>
    <row r="11" spans="2:23" ht="12.75" thickBot="1" x14ac:dyDescent="0.35">
      <c r="B11" s="294" t="s">
        <v>235</v>
      </c>
      <c r="C11" s="224">
        <v>0</v>
      </c>
      <c r="D11" s="225">
        <v>0</v>
      </c>
      <c r="E11" s="226">
        <v>0</v>
      </c>
      <c r="F11" s="227">
        <v>0</v>
      </c>
      <c r="G11" s="228">
        <v>0</v>
      </c>
      <c r="H11" s="245">
        <v>0.3</v>
      </c>
      <c r="I11" s="245">
        <v>0.1</v>
      </c>
      <c r="J11" s="225">
        <v>0</v>
      </c>
      <c r="K11" s="225">
        <v>0.08</v>
      </c>
      <c r="L11" s="226">
        <v>0.08</v>
      </c>
      <c r="M11" s="291">
        <v>7.0000000000000007E-2</v>
      </c>
      <c r="N11" s="292">
        <v>7.0000000000000007E-2</v>
      </c>
      <c r="O11" s="230">
        <v>0.09</v>
      </c>
      <c r="P11" s="231">
        <v>0.09</v>
      </c>
      <c r="Q11" s="231">
        <v>0.09</v>
      </c>
      <c r="R11" s="232">
        <v>0.02</v>
      </c>
      <c r="S11" s="229">
        <f t="shared" si="0"/>
        <v>9.9999999999998979E-3</v>
      </c>
      <c r="T11" s="259"/>
      <c r="U11" s="260"/>
      <c r="V11" s="261"/>
    </row>
    <row r="12" spans="2:23" ht="12.75" thickBot="1" x14ac:dyDescent="0.35">
      <c r="B12" s="295" t="s">
        <v>237</v>
      </c>
      <c r="C12" s="236">
        <v>0</v>
      </c>
      <c r="D12" s="237">
        <v>0</v>
      </c>
      <c r="E12" s="238">
        <v>0</v>
      </c>
      <c r="F12" s="239">
        <v>0</v>
      </c>
      <c r="G12" s="241">
        <v>0.3</v>
      </c>
      <c r="H12" s="291">
        <v>0.1</v>
      </c>
      <c r="I12" s="293">
        <v>0.1</v>
      </c>
      <c r="J12" s="237">
        <v>0</v>
      </c>
      <c r="K12" s="237">
        <v>7.0000000000000007E-2</v>
      </c>
      <c r="L12" s="238">
        <v>0.05</v>
      </c>
      <c r="M12" s="291">
        <v>0.04</v>
      </c>
      <c r="N12" s="292">
        <v>0.04</v>
      </c>
      <c r="O12" s="286">
        <v>0.09</v>
      </c>
      <c r="P12" s="242">
        <v>0.09</v>
      </c>
      <c r="Q12" s="242">
        <v>0.09</v>
      </c>
      <c r="R12" s="243">
        <v>0.02</v>
      </c>
      <c r="S12" s="241">
        <f t="shared" si="0"/>
        <v>9.9999999999998979E-3</v>
      </c>
      <c r="T12" s="262"/>
      <c r="U12" s="263"/>
      <c r="V12" s="264"/>
    </row>
    <row r="13" spans="2:23" hidden="1" x14ac:dyDescent="0.3">
      <c r="B13" s="307" t="s">
        <v>149</v>
      </c>
      <c r="C13" s="308">
        <v>0.5</v>
      </c>
      <c r="D13" s="309">
        <v>0.4</v>
      </c>
      <c r="E13" s="310">
        <v>0.1</v>
      </c>
      <c r="F13" s="311">
        <v>0</v>
      </c>
      <c r="G13" s="312">
        <v>0</v>
      </c>
      <c r="H13" s="313">
        <v>0</v>
      </c>
      <c r="I13" s="313">
        <v>0</v>
      </c>
      <c r="J13" s="309">
        <v>0</v>
      </c>
      <c r="K13" s="309">
        <v>0</v>
      </c>
      <c r="L13" s="310">
        <v>0</v>
      </c>
      <c r="M13" s="313">
        <v>0</v>
      </c>
      <c r="N13" s="314">
        <v>0</v>
      </c>
      <c r="O13" s="308">
        <v>0</v>
      </c>
      <c r="P13" s="309">
        <v>0</v>
      </c>
      <c r="Q13" s="309">
        <v>0</v>
      </c>
      <c r="R13" s="311">
        <v>0</v>
      </c>
      <c r="S13" s="315">
        <f t="shared" si="0"/>
        <v>0</v>
      </c>
      <c r="T13" s="316" t="s">
        <v>257</v>
      </c>
      <c r="U13" s="317" t="s">
        <v>243</v>
      </c>
      <c r="V13" s="265"/>
      <c r="W13" s="181" t="s">
        <v>483</v>
      </c>
    </row>
    <row r="14" spans="2:23" hidden="1" x14ac:dyDescent="0.3">
      <c r="B14" s="318" t="s">
        <v>150</v>
      </c>
      <c r="C14" s="319">
        <v>0.5</v>
      </c>
      <c r="D14" s="320">
        <v>0.4</v>
      </c>
      <c r="E14" s="321">
        <v>0.1</v>
      </c>
      <c r="F14" s="322">
        <v>0</v>
      </c>
      <c r="G14" s="323">
        <v>0</v>
      </c>
      <c r="H14" s="320">
        <v>0</v>
      </c>
      <c r="I14" s="320">
        <v>0</v>
      </c>
      <c r="J14" s="320">
        <v>0</v>
      </c>
      <c r="K14" s="320">
        <v>0</v>
      </c>
      <c r="L14" s="321">
        <v>0</v>
      </c>
      <c r="M14" s="320">
        <v>0</v>
      </c>
      <c r="N14" s="321">
        <v>0</v>
      </c>
      <c r="O14" s="319">
        <v>0</v>
      </c>
      <c r="P14" s="320">
        <v>0</v>
      </c>
      <c r="Q14" s="320">
        <v>0</v>
      </c>
      <c r="R14" s="322">
        <v>0</v>
      </c>
      <c r="S14" s="324">
        <f t="shared" si="0"/>
        <v>0</v>
      </c>
      <c r="T14" s="259" t="s">
        <v>258</v>
      </c>
      <c r="U14" s="260" t="s">
        <v>254</v>
      </c>
      <c r="V14" s="261"/>
    </row>
    <row r="15" spans="2:23" hidden="1" x14ac:dyDescent="0.3">
      <c r="B15" s="318" t="s">
        <v>151</v>
      </c>
      <c r="C15" s="319">
        <v>0.5</v>
      </c>
      <c r="D15" s="320">
        <v>0.4</v>
      </c>
      <c r="E15" s="321">
        <v>0.1</v>
      </c>
      <c r="F15" s="322">
        <v>0</v>
      </c>
      <c r="G15" s="323">
        <v>0</v>
      </c>
      <c r="H15" s="320">
        <v>0</v>
      </c>
      <c r="I15" s="320">
        <v>0</v>
      </c>
      <c r="J15" s="320">
        <v>0</v>
      </c>
      <c r="K15" s="320">
        <v>0</v>
      </c>
      <c r="L15" s="321">
        <v>0</v>
      </c>
      <c r="M15" s="320">
        <v>0</v>
      </c>
      <c r="N15" s="321">
        <v>0</v>
      </c>
      <c r="O15" s="319">
        <v>0</v>
      </c>
      <c r="P15" s="320">
        <v>0</v>
      </c>
      <c r="Q15" s="320">
        <v>0</v>
      </c>
      <c r="R15" s="322">
        <v>0</v>
      </c>
      <c r="S15" s="324">
        <f t="shared" si="0"/>
        <v>0</v>
      </c>
      <c r="T15" s="259" t="s">
        <v>259</v>
      </c>
      <c r="U15" s="260" t="s">
        <v>244</v>
      </c>
      <c r="V15" s="261"/>
    </row>
    <row r="16" spans="2:23" hidden="1" x14ac:dyDescent="0.3">
      <c r="B16" s="318" t="s">
        <v>152</v>
      </c>
      <c r="C16" s="319">
        <v>0.5</v>
      </c>
      <c r="D16" s="320">
        <v>0.4</v>
      </c>
      <c r="E16" s="321">
        <v>0.1</v>
      </c>
      <c r="F16" s="322">
        <v>0</v>
      </c>
      <c r="G16" s="323">
        <v>0</v>
      </c>
      <c r="H16" s="320">
        <v>0</v>
      </c>
      <c r="I16" s="320">
        <v>0</v>
      </c>
      <c r="J16" s="320">
        <v>0</v>
      </c>
      <c r="K16" s="320">
        <v>0</v>
      </c>
      <c r="L16" s="321">
        <v>0</v>
      </c>
      <c r="M16" s="320">
        <v>0</v>
      </c>
      <c r="N16" s="321">
        <v>0</v>
      </c>
      <c r="O16" s="319">
        <v>0</v>
      </c>
      <c r="P16" s="320">
        <v>0</v>
      </c>
      <c r="Q16" s="320">
        <v>0</v>
      </c>
      <c r="R16" s="322">
        <v>0</v>
      </c>
      <c r="S16" s="324">
        <f t="shared" si="0"/>
        <v>0</v>
      </c>
      <c r="T16" s="259" t="s">
        <v>260</v>
      </c>
      <c r="U16" s="260" t="s">
        <v>245</v>
      </c>
      <c r="V16" s="261"/>
    </row>
    <row r="17" spans="2:22" hidden="1" x14ac:dyDescent="0.3">
      <c r="B17" s="318" t="s">
        <v>153</v>
      </c>
      <c r="C17" s="319">
        <v>0.5</v>
      </c>
      <c r="D17" s="320">
        <v>0.4</v>
      </c>
      <c r="E17" s="321">
        <v>0.1</v>
      </c>
      <c r="F17" s="322">
        <v>0</v>
      </c>
      <c r="G17" s="323">
        <v>0</v>
      </c>
      <c r="H17" s="320">
        <v>0</v>
      </c>
      <c r="I17" s="320">
        <v>0</v>
      </c>
      <c r="J17" s="320">
        <v>0</v>
      </c>
      <c r="K17" s="320">
        <v>0</v>
      </c>
      <c r="L17" s="321">
        <v>0</v>
      </c>
      <c r="M17" s="320">
        <v>0</v>
      </c>
      <c r="N17" s="321">
        <v>0</v>
      </c>
      <c r="O17" s="319">
        <v>0</v>
      </c>
      <c r="P17" s="320">
        <v>0</v>
      </c>
      <c r="Q17" s="320">
        <v>0</v>
      </c>
      <c r="R17" s="322">
        <v>0</v>
      </c>
      <c r="S17" s="324">
        <f t="shared" si="0"/>
        <v>0</v>
      </c>
      <c r="T17" s="259" t="s">
        <v>261</v>
      </c>
      <c r="U17" s="260" t="s">
        <v>246</v>
      </c>
      <c r="V17" s="261"/>
    </row>
    <row r="18" spans="2:22" hidden="1" x14ac:dyDescent="0.3">
      <c r="B18" s="318" t="s">
        <v>154</v>
      </c>
      <c r="C18" s="319">
        <v>0.5</v>
      </c>
      <c r="D18" s="320">
        <v>0.4</v>
      </c>
      <c r="E18" s="321">
        <v>0.1</v>
      </c>
      <c r="F18" s="322">
        <v>0</v>
      </c>
      <c r="G18" s="323">
        <v>0</v>
      </c>
      <c r="H18" s="320">
        <v>0</v>
      </c>
      <c r="I18" s="320">
        <v>0</v>
      </c>
      <c r="J18" s="320">
        <v>0</v>
      </c>
      <c r="K18" s="320">
        <v>0</v>
      </c>
      <c r="L18" s="321">
        <v>0</v>
      </c>
      <c r="M18" s="320">
        <v>0</v>
      </c>
      <c r="N18" s="321">
        <v>0</v>
      </c>
      <c r="O18" s="319">
        <v>0</v>
      </c>
      <c r="P18" s="320">
        <v>0</v>
      </c>
      <c r="Q18" s="320">
        <v>0</v>
      </c>
      <c r="R18" s="322">
        <v>0</v>
      </c>
      <c r="S18" s="324">
        <f t="shared" si="0"/>
        <v>0</v>
      </c>
      <c r="T18" s="259" t="s">
        <v>262</v>
      </c>
      <c r="U18" s="260" t="s">
        <v>247</v>
      </c>
      <c r="V18" s="261"/>
    </row>
    <row r="19" spans="2:22" hidden="1" x14ac:dyDescent="0.3">
      <c r="B19" s="318" t="s">
        <v>155</v>
      </c>
      <c r="C19" s="319">
        <v>0.5</v>
      </c>
      <c r="D19" s="320">
        <v>0.4</v>
      </c>
      <c r="E19" s="321">
        <v>0.1</v>
      </c>
      <c r="F19" s="322">
        <v>0</v>
      </c>
      <c r="G19" s="323">
        <v>0</v>
      </c>
      <c r="H19" s="320">
        <v>0</v>
      </c>
      <c r="I19" s="320">
        <v>0</v>
      </c>
      <c r="J19" s="320">
        <v>0</v>
      </c>
      <c r="K19" s="320">
        <v>0</v>
      </c>
      <c r="L19" s="321">
        <v>0</v>
      </c>
      <c r="M19" s="320">
        <v>0</v>
      </c>
      <c r="N19" s="321">
        <v>0</v>
      </c>
      <c r="O19" s="319">
        <v>0</v>
      </c>
      <c r="P19" s="320">
        <v>0</v>
      </c>
      <c r="Q19" s="320">
        <v>0</v>
      </c>
      <c r="R19" s="322">
        <v>0</v>
      </c>
      <c r="S19" s="324">
        <f t="shared" si="0"/>
        <v>0</v>
      </c>
      <c r="T19" s="259" t="s">
        <v>263</v>
      </c>
      <c r="U19" s="260" t="s">
        <v>248</v>
      </c>
      <c r="V19" s="261"/>
    </row>
    <row r="20" spans="2:22" hidden="1" x14ac:dyDescent="0.3">
      <c r="B20" s="318" t="s">
        <v>156</v>
      </c>
      <c r="C20" s="319">
        <v>0.5</v>
      </c>
      <c r="D20" s="320">
        <v>0.4</v>
      </c>
      <c r="E20" s="321">
        <v>0.1</v>
      </c>
      <c r="F20" s="322">
        <v>0</v>
      </c>
      <c r="G20" s="323">
        <v>0</v>
      </c>
      <c r="H20" s="320">
        <v>0</v>
      </c>
      <c r="I20" s="320">
        <v>0</v>
      </c>
      <c r="J20" s="320">
        <v>0</v>
      </c>
      <c r="K20" s="320">
        <v>0</v>
      </c>
      <c r="L20" s="321">
        <v>0</v>
      </c>
      <c r="M20" s="320">
        <v>0</v>
      </c>
      <c r="N20" s="321">
        <v>0</v>
      </c>
      <c r="O20" s="319">
        <v>0</v>
      </c>
      <c r="P20" s="320">
        <v>0</v>
      </c>
      <c r="Q20" s="320">
        <v>0</v>
      </c>
      <c r="R20" s="322">
        <v>0</v>
      </c>
      <c r="S20" s="324">
        <f t="shared" si="0"/>
        <v>0</v>
      </c>
      <c r="T20" s="259" t="s">
        <v>264</v>
      </c>
      <c r="U20" s="260" t="s">
        <v>249</v>
      </c>
      <c r="V20" s="261"/>
    </row>
    <row r="21" spans="2:22" hidden="1" x14ac:dyDescent="0.3">
      <c r="B21" s="318" t="s">
        <v>157</v>
      </c>
      <c r="C21" s="319">
        <v>0.5</v>
      </c>
      <c r="D21" s="320">
        <v>0.4</v>
      </c>
      <c r="E21" s="321">
        <v>0.1</v>
      </c>
      <c r="F21" s="322">
        <v>0</v>
      </c>
      <c r="G21" s="323">
        <v>0</v>
      </c>
      <c r="H21" s="320">
        <v>0</v>
      </c>
      <c r="I21" s="320">
        <v>0</v>
      </c>
      <c r="J21" s="320">
        <v>0</v>
      </c>
      <c r="K21" s="320">
        <v>0</v>
      </c>
      <c r="L21" s="321">
        <v>0</v>
      </c>
      <c r="M21" s="320">
        <v>0</v>
      </c>
      <c r="N21" s="321">
        <v>0</v>
      </c>
      <c r="O21" s="319">
        <v>0</v>
      </c>
      <c r="P21" s="320">
        <v>0</v>
      </c>
      <c r="Q21" s="320">
        <v>0</v>
      </c>
      <c r="R21" s="322">
        <v>0</v>
      </c>
      <c r="S21" s="324">
        <f t="shared" si="0"/>
        <v>0</v>
      </c>
      <c r="T21" s="259" t="s">
        <v>265</v>
      </c>
      <c r="U21" s="260" t="s">
        <v>250</v>
      </c>
      <c r="V21" s="261"/>
    </row>
    <row r="22" spans="2:22" hidden="1" x14ac:dyDescent="0.3">
      <c r="B22" s="318" t="s">
        <v>158</v>
      </c>
      <c r="C22" s="319">
        <v>0.5</v>
      </c>
      <c r="D22" s="320">
        <v>0.4</v>
      </c>
      <c r="E22" s="321">
        <v>0.1</v>
      </c>
      <c r="F22" s="322">
        <v>0</v>
      </c>
      <c r="G22" s="323">
        <v>0</v>
      </c>
      <c r="H22" s="320">
        <v>0</v>
      </c>
      <c r="I22" s="320">
        <v>0</v>
      </c>
      <c r="J22" s="320">
        <v>0</v>
      </c>
      <c r="K22" s="320">
        <v>0</v>
      </c>
      <c r="L22" s="321">
        <v>0</v>
      </c>
      <c r="M22" s="320">
        <v>0</v>
      </c>
      <c r="N22" s="321">
        <v>0</v>
      </c>
      <c r="O22" s="319">
        <v>0</v>
      </c>
      <c r="P22" s="320">
        <v>0</v>
      </c>
      <c r="Q22" s="320">
        <v>0</v>
      </c>
      <c r="R22" s="322">
        <v>0</v>
      </c>
      <c r="S22" s="324">
        <f t="shared" si="0"/>
        <v>0</v>
      </c>
      <c r="T22" s="259" t="s">
        <v>266</v>
      </c>
      <c r="U22" s="260" t="s">
        <v>251</v>
      </c>
      <c r="V22" s="261"/>
    </row>
    <row r="23" spans="2:22" hidden="1" x14ac:dyDescent="0.3">
      <c r="B23" s="318" t="s">
        <v>159</v>
      </c>
      <c r="C23" s="319">
        <v>0.5</v>
      </c>
      <c r="D23" s="320">
        <v>0.4</v>
      </c>
      <c r="E23" s="321">
        <v>0.1</v>
      </c>
      <c r="F23" s="322">
        <v>0</v>
      </c>
      <c r="G23" s="323">
        <v>0</v>
      </c>
      <c r="H23" s="320">
        <v>0</v>
      </c>
      <c r="I23" s="320">
        <v>0</v>
      </c>
      <c r="J23" s="320">
        <v>0</v>
      </c>
      <c r="K23" s="320">
        <v>0</v>
      </c>
      <c r="L23" s="321">
        <v>0</v>
      </c>
      <c r="M23" s="320">
        <v>0</v>
      </c>
      <c r="N23" s="321">
        <v>0</v>
      </c>
      <c r="O23" s="319">
        <v>0</v>
      </c>
      <c r="P23" s="320">
        <v>0</v>
      </c>
      <c r="Q23" s="320">
        <v>0</v>
      </c>
      <c r="R23" s="322">
        <v>0</v>
      </c>
      <c r="S23" s="324">
        <f t="shared" si="0"/>
        <v>0</v>
      </c>
      <c r="T23" s="259" t="s">
        <v>267</v>
      </c>
      <c r="U23" s="260" t="s">
        <v>252</v>
      </c>
      <c r="V23" s="261"/>
    </row>
    <row r="24" spans="2:22" hidden="1" x14ac:dyDescent="0.3">
      <c r="B24" s="318" t="s">
        <v>160</v>
      </c>
      <c r="C24" s="319">
        <v>0.5</v>
      </c>
      <c r="D24" s="320">
        <v>0.4</v>
      </c>
      <c r="E24" s="321">
        <v>0.1</v>
      </c>
      <c r="F24" s="322">
        <v>0</v>
      </c>
      <c r="G24" s="323">
        <v>0</v>
      </c>
      <c r="H24" s="320">
        <v>0</v>
      </c>
      <c r="I24" s="320">
        <v>0</v>
      </c>
      <c r="J24" s="320">
        <v>0</v>
      </c>
      <c r="K24" s="320">
        <v>0</v>
      </c>
      <c r="L24" s="321">
        <v>0</v>
      </c>
      <c r="M24" s="320">
        <v>0</v>
      </c>
      <c r="N24" s="321">
        <v>0</v>
      </c>
      <c r="O24" s="319">
        <v>0</v>
      </c>
      <c r="P24" s="320">
        <v>0</v>
      </c>
      <c r="Q24" s="320">
        <v>0</v>
      </c>
      <c r="R24" s="322">
        <v>0</v>
      </c>
      <c r="S24" s="324">
        <f t="shared" si="0"/>
        <v>0</v>
      </c>
      <c r="T24" s="259" t="s">
        <v>268</v>
      </c>
      <c r="U24" s="260" t="s">
        <v>253</v>
      </c>
      <c r="V24" s="261"/>
    </row>
    <row r="25" spans="2:22" hidden="1" x14ac:dyDescent="0.3">
      <c r="B25" s="318" t="s">
        <v>161</v>
      </c>
      <c r="C25" s="319">
        <v>0.5</v>
      </c>
      <c r="D25" s="320">
        <v>0.4</v>
      </c>
      <c r="E25" s="321">
        <v>0.1</v>
      </c>
      <c r="F25" s="322">
        <v>0</v>
      </c>
      <c r="G25" s="323">
        <v>0</v>
      </c>
      <c r="H25" s="320">
        <v>0</v>
      </c>
      <c r="I25" s="320">
        <v>0</v>
      </c>
      <c r="J25" s="320">
        <v>0</v>
      </c>
      <c r="K25" s="320">
        <v>0</v>
      </c>
      <c r="L25" s="321">
        <v>0</v>
      </c>
      <c r="M25" s="320">
        <v>0</v>
      </c>
      <c r="N25" s="321">
        <v>0</v>
      </c>
      <c r="O25" s="319">
        <v>0</v>
      </c>
      <c r="P25" s="320">
        <v>0</v>
      </c>
      <c r="Q25" s="320">
        <v>0</v>
      </c>
      <c r="R25" s="322">
        <v>0</v>
      </c>
      <c r="S25" s="324">
        <f t="shared" si="0"/>
        <v>0</v>
      </c>
      <c r="T25" s="259" t="s">
        <v>269</v>
      </c>
      <c r="U25" s="260" t="s">
        <v>243</v>
      </c>
      <c r="V25" s="261"/>
    </row>
    <row r="26" spans="2:22" hidden="1" x14ac:dyDescent="0.3">
      <c r="B26" s="318" t="s">
        <v>162</v>
      </c>
      <c r="C26" s="319">
        <v>0.5</v>
      </c>
      <c r="D26" s="320">
        <v>0.4</v>
      </c>
      <c r="E26" s="321">
        <v>0.1</v>
      </c>
      <c r="F26" s="322">
        <v>0</v>
      </c>
      <c r="G26" s="323">
        <v>0</v>
      </c>
      <c r="H26" s="320">
        <v>0</v>
      </c>
      <c r="I26" s="320">
        <v>0</v>
      </c>
      <c r="J26" s="320">
        <v>0</v>
      </c>
      <c r="K26" s="320">
        <v>0</v>
      </c>
      <c r="L26" s="321">
        <v>0</v>
      </c>
      <c r="M26" s="320">
        <v>0</v>
      </c>
      <c r="N26" s="321">
        <v>0</v>
      </c>
      <c r="O26" s="319">
        <v>0</v>
      </c>
      <c r="P26" s="320">
        <v>0</v>
      </c>
      <c r="Q26" s="320">
        <v>0</v>
      </c>
      <c r="R26" s="322">
        <v>0</v>
      </c>
      <c r="S26" s="324">
        <f t="shared" si="0"/>
        <v>0</v>
      </c>
      <c r="T26" s="259" t="s">
        <v>270</v>
      </c>
      <c r="U26" s="260" t="s">
        <v>254</v>
      </c>
      <c r="V26" s="261"/>
    </row>
    <row r="27" spans="2:22" hidden="1" x14ac:dyDescent="0.3">
      <c r="B27" s="318" t="s">
        <v>163</v>
      </c>
      <c r="C27" s="319">
        <v>0.5</v>
      </c>
      <c r="D27" s="320">
        <v>0.4</v>
      </c>
      <c r="E27" s="321">
        <v>0.1</v>
      </c>
      <c r="F27" s="322">
        <v>0</v>
      </c>
      <c r="G27" s="323">
        <v>0</v>
      </c>
      <c r="H27" s="320">
        <v>0</v>
      </c>
      <c r="I27" s="320">
        <v>0</v>
      </c>
      <c r="J27" s="320">
        <v>0</v>
      </c>
      <c r="K27" s="320">
        <v>0</v>
      </c>
      <c r="L27" s="321">
        <v>0</v>
      </c>
      <c r="M27" s="320">
        <v>0</v>
      </c>
      <c r="N27" s="321">
        <v>0</v>
      </c>
      <c r="O27" s="319">
        <v>0</v>
      </c>
      <c r="P27" s="320">
        <v>0</v>
      </c>
      <c r="Q27" s="320">
        <v>0</v>
      </c>
      <c r="R27" s="322">
        <v>0</v>
      </c>
      <c r="S27" s="324">
        <f t="shared" si="0"/>
        <v>0</v>
      </c>
      <c r="T27" s="259" t="s">
        <v>271</v>
      </c>
      <c r="U27" s="260" t="s">
        <v>244</v>
      </c>
      <c r="V27" s="261"/>
    </row>
    <row r="28" spans="2:22" hidden="1" x14ac:dyDescent="0.3">
      <c r="B28" s="318" t="s">
        <v>164</v>
      </c>
      <c r="C28" s="319">
        <v>0.5</v>
      </c>
      <c r="D28" s="320">
        <v>0.4</v>
      </c>
      <c r="E28" s="321">
        <v>0.1</v>
      </c>
      <c r="F28" s="322">
        <v>0</v>
      </c>
      <c r="G28" s="323">
        <v>0</v>
      </c>
      <c r="H28" s="320">
        <v>0</v>
      </c>
      <c r="I28" s="320">
        <v>0</v>
      </c>
      <c r="J28" s="320">
        <v>0</v>
      </c>
      <c r="K28" s="320">
        <v>0</v>
      </c>
      <c r="L28" s="321">
        <v>0</v>
      </c>
      <c r="M28" s="320">
        <v>0</v>
      </c>
      <c r="N28" s="321">
        <v>0</v>
      </c>
      <c r="O28" s="319">
        <v>0</v>
      </c>
      <c r="P28" s="320">
        <v>0</v>
      </c>
      <c r="Q28" s="320">
        <v>0</v>
      </c>
      <c r="R28" s="322">
        <v>0</v>
      </c>
      <c r="S28" s="324">
        <f t="shared" si="0"/>
        <v>0</v>
      </c>
      <c r="T28" s="259" t="s">
        <v>272</v>
      </c>
      <c r="U28" s="260" t="s">
        <v>245</v>
      </c>
      <c r="V28" s="261"/>
    </row>
    <row r="29" spans="2:22" hidden="1" x14ac:dyDescent="0.3">
      <c r="B29" s="318" t="s">
        <v>165</v>
      </c>
      <c r="C29" s="319">
        <v>0.5</v>
      </c>
      <c r="D29" s="320">
        <v>0.4</v>
      </c>
      <c r="E29" s="321">
        <v>0.1</v>
      </c>
      <c r="F29" s="322">
        <v>0</v>
      </c>
      <c r="G29" s="323">
        <v>0</v>
      </c>
      <c r="H29" s="320">
        <v>0</v>
      </c>
      <c r="I29" s="320">
        <v>0</v>
      </c>
      <c r="J29" s="320">
        <v>0</v>
      </c>
      <c r="K29" s="320">
        <v>0</v>
      </c>
      <c r="L29" s="321">
        <v>0</v>
      </c>
      <c r="M29" s="320">
        <v>0</v>
      </c>
      <c r="N29" s="321">
        <v>0</v>
      </c>
      <c r="O29" s="319">
        <v>0</v>
      </c>
      <c r="P29" s="320">
        <v>0</v>
      </c>
      <c r="Q29" s="320">
        <v>0</v>
      </c>
      <c r="R29" s="322">
        <v>0</v>
      </c>
      <c r="S29" s="324">
        <f t="shared" si="0"/>
        <v>0</v>
      </c>
      <c r="T29" s="259" t="s">
        <v>273</v>
      </c>
      <c r="U29" s="260" t="s">
        <v>246</v>
      </c>
      <c r="V29" s="261"/>
    </row>
    <row r="30" spans="2:22" hidden="1" x14ac:dyDescent="0.3">
      <c r="B30" s="318" t="s">
        <v>166</v>
      </c>
      <c r="C30" s="319">
        <v>0.5</v>
      </c>
      <c r="D30" s="320">
        <v>0.4</v>
      </c>
      <c r="E30" s="321">
        <v>0.1</v>
      </c>
      <c r="F30" s="322">
        <v>0</v>
      </c>
      <c r="G30" s="323">
        <v>0</v>
      </c>
      <c r="H30" s="320">
        <v>0</v>
      </c>
      <c r="I30" s="320">
        <v>0</v>
      </c>
      <c r="J30" s="320">
        <v>0</v>
      </c>
      <c r="K30" s="320">
        <v>0</v>
      </c>
      <c r="L30" s="321">
        <v>0</v>
      </c>
      <c r="M30" s="320">
        <v>0</v>
      </c>
      <c r="N30" s="321">
        <v>0</v>
      </c>
      <c r="O30" s="319">
        <v>0</v>
      </c>
      <c r="P30" s="320">
        <v>0</v>
      </c>
      <c r="Q30" s="320">
        <v>0</v>
      </c>
      <c r="R30" s="322">
        <v>0</v>
      </c>
      <c r="S30" s="324">
        <f t="shared" si="0"/>
        <v>0</v>
      </c>
      <c r="T30" s="259" t="s">
        <v>274</v>
      </c>
      <c r="U30" s="260" t="s">
        <v>247</v>
      </c>
      <c r="V30" s="261"/>
    </row>
    <row r="31" spans="2:22" hidden="1" x14ac:dyDescent="0.3">
      <c r="B31" s="318" t="s">
        <v>167</v>
      </c>
      <c r="C31" s="319">
        <v>0.5</v>
      </c>
      <c r="D31" s="320">
        <v>0.4</v>
      </c>
      <c r="E31" s="321">
        <v>0.1</v>
      </c>
      <c r="F31" s="322">
        <v>0</v>
      </c>
      <c r="G31" s="323">
        <v>0</v>
      </c>
      <c r="H31" s="320">
        <v>0</v>
      </c>
      <c r="I31" s="320">
        <v>0</v>
      </c>
      <c r="J31" s="320">
        <v>0</v>
      </c>
      <c r="K31" s="320">
        <v>0</v>
      </c>
      <c r="L31" s="321">
        <v>0</v>
      </c>
      <c r="M31" s="320">
        <v>0</v>
      </c>
      <c r="N31" s="321">
        <v>0</v>
      </c>
      <c r="O31" s="319">
        <v>0</v>
      </c>
      <c r="P31" s="320">
        <v>0</v>
      </c>
      <c r="Q31" s="320">
        <v>0</v>
      </c>
      <c r="R31" s="322">
        <v>0</v>
      </c>
      <c r="S31" s="324">
        <f t="shared" si="0"/>
        <v>0</v>
      </c>
      <c r="T31" s="259" t="s">
        <v>275</v>
      </c>
      <c r="U31" s="260" t="s">
        <v>248</v>
      </c>
      <c r="V31" s="261"/>
    </row>
    <row r="32" spans="2:22" hidden="1" x14ac:dyDescent="0.3">
      <c r="B32" s="318" t="s">
        <v>168</v>
      </c>
      <c r="C32" s="319">
        <v>0.5</v>
      </c>
      <c r="D32" s="320">
        <v>0.4</v>
      </c>
      <c r="E32" s="321">
        <v>0.1</v>
      </c>
      <c r="F32" s="322">
        <v>0</v>
      </c>
      <c r="G32" s="323">
        <v>0</v>
      </c>
      <c r="H32" s="320">
        <v>0</v>
      </c>
      <c r="I32" s="320">
        <v>0</v>
      </c>
      <c r="J32" s="320">
        <v>0</v>
      </c>
      <c r="K32" s="320">
        <v>0</v>
      </c>
      <c r="L32" s="321">
        <v>0</v>
      </c>
      <c r="M32" s="320">
        <v>0</v>
      </c>
      <c r="N32" s="321">
        <v>0</v>
      </c>
      <c r="O32" s="319">
        <v>0</v>
      </c>
      <c r="P32" s="320">
        <v>0</v>
      </c>
      <c r="Q32" s="320">
        <v>0</v>
      </c>
      <c r="R32" s="322">
        <v>0</v>
      </c>
      <c r="S32" s="324">
        <f t="shared" si="0"/>
        <v>0</v>
      </c>
      <c r="T32" s="259" t="s">
        <v>276</v>
      </c>
      <c r="U32" s="260" t="s">
        <v>249</v>
      </c>
      <c r="V32" s="261"/>
    </row>
    <row r="33" spans="2:22" hidden="1" x14ac:dyDescent="0.3">
      <c r="B33" s="318" t="s">
        <v>169</v>
      </c>
      <c r="C33" s="319">
        <v>0.5</v>
      </c>
      <c r="D33" s="320">
        <v>0.4</v>
      </c>
      <c r="E33" s="321">
        <v>0.1</v>
      </c>
      <c r="F33" s="322">
        <v>0</v>
      </c>
      <c r="G33" s="323">
        <v>0</v>
      </c>
      <c r="H33" s="320">
        <v>0</v>
      </c>
      <c r="I33" s="320">
        <v>0</v>
      </c>
      <c r="J33" s="320">
        <v>0</v>
      </c>
      <c r="K33" s="320">
        <v>0</v>
      </c>
      <c r="L33" s="321">
        <v>0</v>
      </c>
      <c r="M33" s="320">
        <v>0</v>
      </c>
      <c r="N33" s="321">
        <v>0</v>
      </c>
      <c r="O33" s="319">
        <v>0</v>
      </c>
      <c r="P33" s="320">
        <v>0</v>
      </c>
      <c r="Q33" s="320">
        <v>0</v>
      </c>
      <c r="R33" s="322">
        <v>0</v>
      </c>
      <c r="S33" s="324">
        <f t="shared" si="0"/>
        <v>0</v>
      </c>
      <c r="T33" s="259" t="s">
        <v>277</v>
      </c>
      <c r="U33" s="260" t="s">
        <v>250</v>
      </c>
      <c r="V33" s="261"/>
    </row>
    <row r="34" spans="2:22" ht="12.75" hidden="1" thickBot="1" x14ac:dyDescent="0.35">
      <c r="B34" s="325" t="s">
        <v>170</v>
      </c>
      <c r="C34" s="326">
        <v>0.5</v>
      </c>
      <c r="D34" s="327">
        <v>0.4</v>
      </c>
      <c r="E34" s="328">
        <v>0.1</v>
      </c>
      <c r="F34" s="329">
        <v>0</v>
      </c>
      <c r="G34" s="330">
        <v>0</v>
      </c>
      <c r="H34" s="327">
        <v>0</v>
      </c>
      <c r="I34" s="327">
        <v>0</v>
      </c>
      <c r="J34" s="327">
        <v>0</v>
      </c>
      <c r="K34" s="327">
        <v>0</v>
      </c>
      <c r="L34" s="328">
        <v>0</v>
      </c>
      <c r="M34" s="327">
        <v>0</v>
      </c>
      <c r="N34" s="328">
        <v>0</v>
      </c>
      <c r="O34" s="326">
        <v>0</v>
      </c>
      <c r="P34" s="327">
        <v>0</v>
      </c>
      <c r="Q34" s="327">
        <v>0</v>
      </c>
      <c r="R34" s="329">
        <v>0</v>
      </c>
      <c r="S34" s="331">
        <f t="shared" si="0"/>
        <v>0</v>
      </c>
      <c r="T34" s="267" t="s">
        <v>278</v>
      </c>
      <c r="U34" s="268" t="s">
        <v>251</v>
      </c>
      <c r="V34" s="266"/>
    </row>
    <row r="35" spans="2:22" ht="36" x14ac:dyDescent="0.3">
      <c r="B35" s="196" t="s">
        <v>187</v>
      </c>
      <c r="C35" s="215">
        <v>0.4</v>
      </c>
      <c r="D35" s="216">
        <v>0.1</v>
      </c>
      <c r="E35" s="217">
        <v>0.5</v>
      </c>
      <c r="F35" s="218">
        <v>0</v>
      </c>
      <c r="G35" s="219">
        <v>0</v>
      </c>
      <c r="H35" s="216">
        <v>0</v>
      </c>
      <c r="I35" s="216">
        <v>0</v>
      </c>
      <c r="J35" s="216">
        <v>0</v>
      </c>
      <c r="K35" s="216">
        <v>0</v>
      </c>
      <c r="L35" s="217">
        <v>0</v>
      </c>
      <c r="M35" s="216">
        <v>0</v>
      </c>
      <c r="N35" s="217">
        <v>0</v>
      </c>
      <c r="O35" s="215">
        <v>0</v>
      </c>
      <c r="P35" s="216">
        <v>0</v>
      </c>
      <c r="Q35" s="216">
        <v>0</v>
      </c>
      <c r="R35" s="218">
        <v>0</v>
      </c>
      <c r="S35" s="220">
        <f t="shared" ref="S35:S66" si="1">1-SUM(C35:R35)</f>
        <v>0</v>
      </c>
      <c r="T35" s="185" t="s">
        <v>279</v>
      </c>
      <c r="U35" s="212" t="s">
        <v>412</v>
      </c>
      <c r="V35" s="265"/>
    </row>
    <row r="36" spans="2:22" ht="36" x14ac:dyDescent="0.3">
      <c r="B36" s="197" t="s">
        <v>188</v>
      </c>
      <c r="C36" s="224">
        <v>0.4</v>
      </c>
      <c r="D36" s="225">
        <v>0.1</v>
      </c>
      <c r="E36" s="226">
        <v>0.5</v>
      </c>
      <c r="F36" s="227">
        <v>0</v>
      </c>
      <c r="G36" s="228">
        <v>0</v>
      </c>
      <c r="H36" s="225">
        <v>0</v>
      </c>
      <c r="I36" s="225">
        <v>0</v>
      </c>
      <c r="J36" s="225">
        <v>0</v>
      </c>
      <c r="K36" s="225">
        <v>0</v>
      </c>
      <c r="L36" s="226">
        <v>0</v>
      </c>
      <c r="M36" s="225">
        <v>0</v>
      </c>
      <c r="N36" s="226">
        <v>0</v>
      </c>
      <c r="O36" s="224">
        <v>0</v>
      </c>
      <c r="P36" s="225">
        <v>0</v>
      </c>
      <c r="Q36" s="225">
        <v>0</v>
      </c>
      <c r="R36" s="227">
        <v>0</v>
      </c>
      <c r="S36" s="229">
        <f t="shared" si="1"/>
        <v>0</v>
      </c>
      <c r="T36" s="202" t="s">
        <v>280</v>
      </c>
      <c r="U36" s="213" t="s">
        <v>413</v>
      </c>
      <c r="V36" s="261"/>
    </row>
    <row r="37" spans="2:22" ht="36" x14ac:dyDescent="0.3">
      <c r="B37" s="197" t="s">
        <v>189</v>
      </c>
      <c r="C37" s="224">
        <v>0.4</v>
      </c>
      <c r="D37" s="225">
        <v>0.1</v>
      </c>
      <c r="E37" s="226">
        <v>0.5</v>
      </c>
      <c r="F37" s="227">
        <v>0</v>
      </c>
      <c r="G37" s="228">
        <v>0</v>
      </c>
      <c r="H37" s="225">
        <v>0</v>
      </c>
      <c r="I37" s="225">
        <v>0</v>
      </c>
      <c r="J37" s="225">
        <v>0</v>
      </c>
      <c r="K37" s="225">
        <v>0</v>
      </c>
      <c r="L37" s="226">
        <v>0</v>
      </c>
      <c r="M37" s="225">
        <v>0</v>
      </c>
      <c r="N37" s="226">
        <v>0</v>
      </c>
      <c r="O37" s="224">
        <v>0</v>
      </c>
      <c r="P37" s="225">
        <v>0</v>
      </c>
      <c r="Q37" s="225">
        <v>0</v>
      </c>
      <c r="R37" s="227">
        <v>0</v>
      </c>
      <c r="S37" s="229">
        <f t="shared" si="1"/>
        <v>0</v>
      </c>
      <c r="T37" s="202" t="s">
        <v>281</v>
      </c>
      <c r="U37" s="213" t="s">
        <v>414</v>
      </c>
      <c r="V37" s="261"/>
    </row>
    <row r="38" spans="2:22" ht="36" x14ac:dyDescent="0.3">
      <c r="B38" s="197" t="s">
        <v>190</v>
      </c>
      <c r="C38" s="224">
        <v>0.4</v>
      </c>
      <c r="D38" s="225">
        <v>0.1</v>
      </c>
      <c r="E38" s="226">
        <v>0.5</v>
      </c>
      <c r="F38" s="227">
        <v>0</v>
      </c>
      <c r="G38" s="228">
        <v>0</v>
      </c>
      <c r="H38" s="225">
        <v>0</v>
      </c>
      <c r="I38" s="225">
        <v>0</v>
      </c>
      <c r="J38" s="225">
        <v>0</v>
      </c>
      <c r="K38" s="225">
        <v>0</v>
      </c>
      <c r="L38" s="226">
        <v>0</v>
      </c>
      <c r="M38" s="225">
        <v>0</v>
      </c>
      <c r="N38" s="226">
        <v>0</v>
      </c>
      <c r="O38" s="224">
        <v>0</v>
      </c>
      <c r="P38" s="225">
        <v>0</v>
      </c>
      <c r="Q38" s="225">
        <v>0</v>
      </c>
      <c r="R38" s="227">
        <v>0</v>
      </c>
      <c r="S38" s="229">
        <f t="shared" si="1"/>
        <v>0</v>
      </c>
      <c r="T38" s="202" t="s">
        <v>282</v>
      </c>
      <c r="U38" s="213" t="s">
        <v>415</v>
      </c>
      <c r="V38" s="261"/>
    </row>
    <row r="39" spans="2:22" ht="36" x14ac:dyDescent="0.3">
      <c r="B39" s="197" t="s">
        <v>191</v>
      </c>
      <c r="C39" s="224">
        <v>0.4</v>
      </c>
      <c r="D39" s="225">
        <v>0.1</v>
      </c>
      <c r="E39" s="226">
        <v>0.5</v>
      </c>
      <c r="F39" s="227">
        <v>0</v>
      </c>
      <c r="G39" s="228">
        <v>0</v>
      </c>
      <c r="H39" s="225">
        <v>0</v>
      </c>
      <c r="I39" s="225">
        <v>0</v>
      </c>
      <c r="J39" s="225">
        <v>0</v>
      </c>
      <c r="K39" s="225">
        <v>0</v>
      </c>
      <c r="L39" s="226">
        <v>0</v>
      </c>
      <c r="M39" s="225">
        <v>0</v>
      </c>
      <c r="N39" s="226">
        <v>0</v>
      </c>
      <c r="O39" s="224">
        <v>0</v>
      </c>
      <c r="P39" s="225">
        <v>0</v>
      </c>
      <c r="Q39" s="225">
        <v>0</v>
      </c>
      <c r="R39" s="227">
        <v>0</v>
      </c>
      <c r="S39" s="229">
        <f t="shared" si="1"/>
        <v>0</v>
      </c>
      <c r="T39" s="202" t="s">
        <v>283</v>
      </c>
      <c r="U39" s="213" t="s">
        <v>416</v>
      </c>
      <c r="V39" s="261"/>
    </row>
    <row r="40" spans="2:22" ht="36" x14ac:dyDescent="0.3">
      <c r="B40" s="197" t="s">
        <v>192</v>
      </c>
      <c r="C40" s="224">
        <v>0.4</v>
      </c>
      <c r="D40" s="225">
        <v>0.1</v>
      </c>
      <c r="E40" s="226">
        <v>0.5</v>
      </c>
      <c r="F40" s="227">
        <v>0</v>
      </c>
      <c r="G40" s="228">
        <v>0</v>
      </c>
      <c r="H40" s="225">
        <v>0</v>
      </c>
      <c r="I40" s="225">
        <v>0</v>
      </c>
      <c r="J40" s="225">
        <v>0</v>
      </c>
      <c r="K40" s="225">
        <v>0</v>
      </c>
      <c r="L40" s="226">
        <v>0</v>
      </c>
      <c r="M40" s="225">
        <v>0</v>
      </c>
      <c r="N40" s="226">
        <v>0</v>
      </c>
      <c r="O40" s="224">
        <v>0</v>
      </c>
      <c r="P40" s="225">
        <v>0</v>
      </c>
      <c r="Q40" s="225">
        <v>0</v>
      </c>
      <c r="R40" s="227">
        <v>0</v>
      </c>
      <c r="S40" s="229">
        <f t="shared" si="1"/>
        <v>0</v>
      </c>
      <c r="T40" s="202" t="s">
        <v>284</v>
      </c>
      <c r="U40" s="213" t="s">
        <v>417</v>
      </c>
      <c r="V40" s="261"/>
    </row>
    <row r="41" spans="2:22" ht="36" x14ac:dyDescent="0.3">
      <c r="B41" s="197" t="s">
        <v>193</v>
      </c>
      <c r="C41" s="224">
        <v>0.4</v>
      </c>
      <c r="D41" s="225">
        <v>0.1</v>
      </c>
      <c r="E41" s="226">
        <v>0.5</v>
      </c>
      <c r="F41" s="227">
        <v>0</v>
      </c>
      <c r="G41" s="228">
        <v>0</v>
      </c>
      <c r="H41" s="225">
        <v>0</v>
      </c>
      <c r="I41" s="225">
        <v>0</v>
      </c>
      <c r="J41" s="225">
        <v>0</v>
      </c>
      <c r="K41" s="225">
        <v>0</v>
      </c>
      <c r="L41" s="226">
        <v>0</v>
      </c>
      <c r="M41" s="225">
        <v>0</v>
      </c>
      <c r="N41" s="226">
        <v>0</v>
      </c>
      <c r="O41" s="224">
        <v>0</v>
      </c>
      <c r="P41" s="225">
        <v>0</v>
      </c>
      <c r="Q41" s="225">
        <v>0</v>
      </c>
      <c r="R41" s="227">
        <v>0</v>
      </c>
      <c r="S41" s="229">
        <f t="shared" si="1"/>
        <v>0</v>
      </c>
      <c r="T41" s="202" t="s">
        <v>285</v>
      </c>
      <c r="U41" s="213" t="s">
        <v>418</v>
      </c>
      <c r="V41" s="261"/>
    </row>
    <row r="42" spans="2:22" ht="36" x14ac:dyDescent="0.3">
      <c r="B42" s="197" t="s">
        <v>194</v>
      </c>
      <c r="C42" s="224">
        <v>0.4</v>
      </c>
      <c r="D42" s="225">
        <v>0.1</v>
      </c>
      <c r="E42" s="226">
        <v>0.5</v>
      </c>
      <c r="F42" s="227">
        <v>0</v>
      </c>
      <c r="G42" s="228">
        <v>0</v>
      </c>
      <c r="H42" s="225">
        <v>0</v>
      </c>
      <c r="I42" s="225">
        <v>0</v>
      </c>
      <c r="J42" s="225">
        <v>0</v>
      </c>
      <c r="K42" s="225">
        <v>0</v>
      </c>
      <c r="L42" s="226">
        <v>0</v>
      </c>
      <c r="M42" s="225">
        <v>0</v>
      </c>
      <c r="N42" s="226">
        <v>0</v>
      </c>
      <c r="O42" s="224">
        <v>0</v>
      </c>
      <c r="P42" s="225">
        <v>0</v>
      </c>
      <c r="Q42" s="225">
        <v>0</v>
      </c>
      <c r="R42" s="227">
        <v>0</v>
      </c>
      <c r="S42" s="229">
        <f t="shared" si="1"/>
        <v>0</v>
      </c>
      <c r="T42" s="202" t="s">
        <v>286</v>
      </c>
      <c r="U42" s="213" t="s">
        <v>419</v>
      </c>
      <c r="V42" s="261"/>
    </row>
    <row r="43" spans="2:22" ht="36" x14ac:dyDescent="0.3">
      <c r="B43" s="197" t="s">
        <v>195</v>
      </c>
      <c r="C43" s="224">
        <v>0.4</v>
      </c>
      <c r="D43" s="225">
        <v>0.1</v>
      </c>
      <c r="E43" s="226">
        <v>0.5</v>
      </c>
      <c r="F43" s="227">
        <v>0</v>
      </c>
      <c r="G43" s="228">
        <v>0</v>
      </c>
      <c r="H43" s="225">
        <v>0</v>
      </c>
      <c r="I43" s="225">
        <v>0</v>
      </c>
      <c r="J43" s="225">
        <v>0</v>
      </c>
      <c r="K43" s="225">
        <v>0</v>
      </c>
      <c r="L43" s="226">
        <v>0</v>
      </c>
      <c r="M43" s="225">
        <v>0</v>
      </c>
      <c r="N43" s="226">
        <v>0</v>
      </c>
      <c r="O43" s="224">
        <v>0</v>
      </c>
      <c r="P43" s="225">
        <v>0</v>
      </c>
      <c r="Q43" s="225">
        <v>0</v>
      </c>
      <c r="R43" s="227">
        <v>0</v>
      </c>
      <c r="S43" s="229">
        <f t="shared" si="1"/>
        <v>0</v>
      </c>
      <c r="T43" s="202" t="s">
        <v>287</v>
      </c>
      <c r="U43" s="213" t="s">
        <v>420</v>
      </c>
      <c r="V43" s="261"/>
    </row>
    <row r="44" spans="2:22" ht="36" x14ac:dyDescent="0.3">
      <c r="B44" s="197" t="s">
        <v>196</v>
      </c>
      <c r="C44" s="224">
        <v>0.4</v>
      </c>
      <c r="D44" s="225">
        <v>0.1</v>
      </c>
      <c r="E44" s="226">
        <v>0.5</v>
      </c>
      <c r="F44" s="227">
        <v>0</v>
      </c>
      <c r="G44" s="228">
        <v>0</v>
      </c>
      <c r="H44" s="225">
        <v>0</v>
      </c>
      <c r="I44" s="225">
        <v>0</v>
      </c>
      <c r="J44" s="225">
        <v>0</v>
      </c>
      <c r="K44" s="225">
        <v>0</v>
      </c>
      <c r="L44" s="226">
        <v>0</v>
      </c>
      <c r="M44" s="225">
        <v>0</v>
      </c>
      <c r="N44" s="226">
        <v>0</v>
      </c>
      <c r="O44" s="224">
        <v>0</v>
      </c>
      <c r="P44" s="225">
        <v>0</v>
      </c>
      <c r="Q44" s="225">
        <v>0</v>
      </c>
      <c r="R44" s="227">
        <v>0</v>
      </c>
      <c r="S44" s="229">
        <f t="shared" si="1"/>
        <v>0</v>
      </c>
      <c r="T44" s="202" t="s">
        <v>288</v>
      </c>
      <c r="U44" s="213" t="s">
        <v>421</v>
      </c>
      <c r="V44" s="261"/>
    </row>
    <row r="45" spans="2:22" ht="36" x14ac:dyDescent="0.3">
      <c r="B45" s="197" t="s">
        <v>197</v>
      </c>
      <c r="C45" s="224">
        <v>0.4</v>
      </c>
      <c r="D45" s="225">
        <v>0.1</v>
      </c>
      <c r="E45" s="226">
        <v>0.5</v>
      </c>
      <c r="F45" s="227">
        <v>0</v>
      </c>
      <c r="G45" s="228">
        <v>0</v>
      </c>
      <c r="H45" s="225">
        <v>0</v>
      </c>
      <c r="I45" s="225">
        <v>0</v>
      </c>
      <c r="J45" s="225">
        <v>0</v>
      </c>
      <c r="K45" s="225">
        <v>0</v>
      </c>
      <c r="L45" s="226">
        <v>0</v>
      </c>
      <c r="M45" s="225">
        <v>0</v>
      </c>
      <c r="N45" s="226">
        <v>0</v>
      </c>
      <c r="O45" s="224">
        <v>0</v>
      </c>
      <c r="P45" s="225">
        <v>0</v>
      </c>
      <c r="Q45" s="225">
        <v>0</v>
      </c>
      <c r="R45" s="227">
        <v>0</v>
      </c>
      <c r="S45" s="229">
        <f t="shared" si="1"/>
        <v>0</v>
      </c>
      <c r="T45" s="202" t="s">
        <v>289</v>
      </c>
      <c r="U45" s="213" t="s">
        <v>422</v>
      </c>
      <c r="V45" s="261"/>
    </row>
    <row r="46" spans="2:22" ht="36" x14ac:dyDescent="0.3">
      <c r="B46" s="197" t="s">
        <v>198</v>
      </c>
      <c r="C46" s="224">
        <v>0.4</v>
      </c>
      <c r="D46" s="225">
        <v>0.1</v>
      </c>
      <c r="E46" s="226">
        <v>0.5</v>
      </c>
      <c r="F46" s="227">
        <v>0</v>
      </c>
      <c r="G46" s="228">
        <v>0</v>
      </c>
      <c r="H46" s="225">
        <v>0</v>
      </c>
      <c r="I46" s="225">
        <v>0</v>
      </c>
      <c r="J46" s="225">
        <v>0</v>
      </c>
      <c r="K46" s="225">
        <v>0</v>
      </c>
      <c r="L46" s="226">
        <v>0</v>
      </c>
      <c r="M46" s="225">
        <v>0</v>
      </c>
      <c r="N46" s="226">
        <v>0</v>
      </c>
      <c r="O46" s="224">
        <v>0</v>
      </c>
      <c r="P46" s="225">
        <v>0</v>
      </c>
      <c r="Q46" s="225">
        <v>0</v>
      </c>
      <c r="R46" s="227">
        <v>0</v>
      </c>
      <c r="S46" s="229">
        <f t="shared" si="1"/>
        <v>0</v>
      </c>
      <c r="T46" s="202" t="s">
        <v>290</v>
      </c>
      <c r="U46" s="213" t="s">
        <v>423</v>
      </c>
      <c r="V46" s="261"/>
    </row>
    <row r="47" spans="2:22" ht="36" x14ac:dyDescent="0.3">
      <c r="B47" s="197" t="s">
        <v>199</v>
      </c>
      <c r="C47" s="224">
        <v>0.4</v>
      </c>
      <c r="D47" s="225">
        <v>0.1</v>
      </c>
      <c r="E47" s="226">
        <v>0.5</v>
      </c>
      <c r="F47" s="227">
        <v>0</v>
      </c>
      <c r="G47" s="228">
        <v>0</v>
      </c>
      <c r="H47" s="225">
        <v>0</v>
      </c>
      <c r="I47" s="225">
        <v>0</v>
      </c>
      <c r="J47" s="225">
        <v>0</v>
      </c>
      <c r="K47" s="225">
        <v>0</v>
      </c>
      <c r="L47" s="226">
        <v>0</v>
      </c>
      <c r="M47" s="225">
        <v>0</v>
      </c>
      <c r="N47" s="226">
        <v>0</v>
      </c>
      <c r="O47" s="224">
        <v>0</v>
      </c>
      <c r="P47" s="225">
        <v>0</v>
      </c>
      <c r="Q47" s="225">
        <v>0</v>
      </c>
      <c r="R47" s="227">
        <v>0</v>
      </c>
      <c r="S47" s="229">
        <f t="shared" si="1"/>
        <v>0</v>
      </c>
      <c r="T47" s="202" t="s">
        <v>291</v>
      </c>
      <c r="U47" s="213" t="s">
        <v>424</v>
      </c>
      <c r="V47" s="261"/>
    </row>
    <row r="48" spans="2:22" ht="36" x14ac:dyDescent="0.3">
      <c r="B48" s="197" t="s">
        <v>200</v>
      </c>
      <c r="C48" s="224">
        <v>0.4</v>
      </c>
      <c r="D48" s="225">
        <v>0.1</v>
      </c>
      <c r="E48" s="226">
        <v>0.5</v>
      </c>
      <c r="F48" s="227">
        <v>0</v>
      </c>
      <c r="G48" s="228">
        <v>0</v>
      </c>
      <c r="H48" s="225">
        <v>0</v>
      </c>
      <c r="I48" s="225">
        <v>0</v>
      </c>
      <c r="J48" s="225">
        <v>0</v>
      </c>
      <c r="K48" s="225">
        <v>0</v>
      </c>
      <c r="L48" s="226">
        <v>0</v>
      </c>
      <c r="M48" s="225">
        <v>0</v>
      </c>
      <c r="N48" s="226">
        <v>0</v>
      </c>
      <c r="O48" s="224">
        <v>0</v>
      </c>
      <c r="P48" s="225">
        <v>0</v>
      </c>
      <c r="Q48" s="225">
        <v>0</v>
      </c>
      <c r="R48" s="227">
        <v>0</v>
      </c>
      <c r="S48" s="229">
        <f t="shared" si="1"/>
        <v>0</v>
      </c>
      <c r="T48" s="202" t="s">
        <v>292</v>
      </c>
      <c r="U48" s="213" t="s">
        <v>425</v>
      </c>
      <c r="V48" s="261"/>
    </row>
    <row r="49" spans="2:22" ht="36" x14ac:dyDescent="0.3">
      <c r="B49" s="197" t="s">
        <v>201</v>
      </c>
      <c r="C49" s="224">
        <v>0.4</v>
      </c>
      <c r="D49" s="225">
        <v>0.1</v>
      </c>
      <c r="E49" s="226">
        <v>0.5</v>
      </c>
      <c r="F49" s="227">
        <v>0</v>
      </c>
      <c r="G49" s="228">
        <v>0</v>
      </c>
      <c r="H49" s="225">
        <v>0</v>
      </c>
      <c r="I49" s="225">
        <v>0</v>
      </c>
      <c r="J49" s="225">
        <v>0</v>
      </c>
      <c r="K49" s="225">
        <v>0</v>
      </c>
      <c r="L49" s="226">
        <v>0</v>
      </c>
      <c r="M49" s="225">
        <v>0</v>
      </c>
      <c r="N49" s="226">
        <v>0</v>
      </c>
      <c r="O49" s="224">
        <v>0</v>
      </c>
      <c r="P49" s="225">
        <v>0</v>
      </c>
      <c r="Q49" s="225">
        <v>0</v>
      </c>
      <c r="R49" s="227">
        <v>0</v>
      </c>
      <c r="S49" s="229">
        <f t="shared" si="1"/>
        <v>0</v>
      </c>
      <c r="T49" s="202" t="s">
        <v>293</v>
      </c>
      <c r="U49" s="213" t="s">
        <v>426</v>
      </c>
      <c r="V49" s="261"/>
    </row>
    <row r="50" spans="2:22" ht="36" x14ac:dyDescent="0.3">
      <c r="B50" s="197" t="s">
        <v>202</v>
      </c>
      <c r="C50" s="224">
        <v>0.4</v>
      </c>
      <c r="D50" s="225">
        <v>0.1</v>
      </c>
      <c r="E50" s="226">
        <v>0.5</v>
      </c>
      <c r="F50" s="227">
        <v>0</v>
      </c>
      <c r="G50" s="228">
        <v>0</v>
      </c>
      <c r="H50" s="225">
        <v>0</v>
      </c>
      <c r="I50" s="225">
        <v>0</v>
      </c>
      <c r="J50" s="225">
        <v>0</v>
      </c>
      <c r="K50" s="225">
        <v>0</v>
      </c>
      <c r="L50" s="226">
        <v>0</v>
      </c>
      <c r="M50" s="225">
        <v>0</v>
      </c>
      <c r="N50" s="226">
        <v>0</v>
      </c>
      <c r="O50" s="224">
        <v>0</v>
      </c>
      <c r="P50" s="225">
        <v>0</v>
      </c>
      <c r="Q50" s="225">
        <v>0</v>
      </c>
      <c r="R50" s="227">
        <v>0</v>
      </c>
      <c r="S50" s="229">
        <f t="shared" si="1"/>
        <v>0</v>
      </c>
      <c r="T50" s="202" t="s">
        <v>294</v>
      </c>
      <c r="U50" s="213" t="s">
        <v>427</v>
      </c>
      <c r="V50" s="261"/>
    </row>
    <row r="51" spans="2:22" ht="36" x14ac:dyDescent="0.3">
      <c r="B51" s="197" t="s">
        <v>203</v>
      </c>
      <c r="C51" s="224">
        <v>0.4</v>
      </c>
      <c r="D51" s="225">
        <v>0.1</v>
      </c>
      <c r="E51" s="226">
        <v>0.5</v>
      </c>
      <c r="F51" s="227">
        <v>0</v>
      </c>
      <c r="G51" s="228">
        <v>0</v>
      </c>
      <c r="H51" s="225">
        <v>0</v>
      </c>
      <c r="I51" s="225">
        <v>0</v>
      </c>
      <c r="J51" s="225">
        <v>0</v>
      </c>
      <c r="K51" s="225">
        <v>0</v>
      </c>
      <c r="L51" s="226">
        <v>0</v>
      </c>
      <c r="M51" s="225">
        <v>0</v>
      </c>
      <c r="N51" s="226">
        <v>0</v>
      </c>
      <c r="O51" s="224">
        <v>0</v>
      </c>
      <c r="P51" s="225">
        <v>0</v>
      </c>
      <c r="Q51" s="225">
        <v>0</v>
      </c>
      <c r="R51" s="227">
        <v>0</v>
      </c>
      <c r="S51" s="229">
        <f t="shared" si="1"/>
        <v>0</v>
      </c>
      <c r="T51" s="202" t="s">
        <v>295</v>
      </c>
      <c r="U51" s="213" t="s">
        <v>428</v>
      </c>
      <c r="V51" s="261"/>
    </row>
    <row r="52" spans="2:22" ht="36" x14ac:dyDescent="0.3">
      <c r="B52" s="197" t="s">
        <v>204</v>
      </c>
      <c r="C52" s="224">
        <v>0.4</v>
      </c>
      <c r="D52" s="225">
        <v>0.1</v>
      </c>
      <c r="E52" s="226">
        <v>0.5</v>
      </c>
      <c r="F52" s="227">
        <v>0</v>
      </c>
      <c r="G52" s="228">
        <v>0</v>
      </c>
      <c r="H52" s="225">
        <v>0</v>
      </c>
      <c r="I52" s="225">
        <v>0</v>
      </c>
      <c r="J52" s="225">
        <v>0</v>
      </c>
      <c r="K52" s="225">
        <v>0</v>
      </c>
      <c r="L52" s="226">
        <v>0</v>
      </c>
      <c r="M52" s="225">
        <v>0</v>
      </c>
      <c r="N52" s="226">
        <v>0</v>
      </c>
      <c r="O52" s="224">
        <v>0</v>
      </c>
      <c r="P52" s="225">
        <v>0</v>
      </c>
      <c r="Q52" s="225">
        <v>0</v>
      </c>
      <c r="R52" s="227">
        <v>0</v>
      </c>
      <c r="S52" s="229">
        <f t="shared" si="1"/>
        <v>0</v>
      </c>
      <c r="T52" s="202" t="s">
        <v>296</v>
      </c>
      <c r="U52" s="213" t="s">
        <v>429</v>
      </c>
      <c r="V52" s="261"/>
    </row>
    <row r="53" spans="2:22" ht="36" x14ac:dyDescent="0.3">
      <c r="B53" s="197" t="s">
        <v>205</v>
      </c>
      <c r="C53" s="224">
        <v>0.4</v>
      </c>
      <c r="D53" s="225">
        <v>0.1</v>
      </c>
      <c r="E53" s="226">
        <v>0.5</v>
      </c>
      <c r="F53" s="227">
        <v>0</v>
      </c>
      <c r="G53" s="228">
        <v>0</v>
      </c>
      <c r="H53" s="225">
        <v>0</v>
      </c>
      <c r="I53" s="225">
        <v>0</v>
      </c>
      <c r="J53" s="225">
        <v>0</v>
      </c>
      <c r="K53" s="225">
        <v>0</v>
      </c>
      <c r="L53" s="226">
        <v>0</v>
      </c>
      <c r="M53" s="225">
        <v>0</v>
      </c>
      <c r="N53" s="226">
        <v>0</v>
      </c>
      <c r="O53" s="224">
        <v>0</v>
      </c>
      <c r="P53" s="225">
        <v>0</v>
      </c>
      <c r="Q53" s="225">
        <v>0</v>
      </c>
      <c r="R53" s="227">
        <v>0</v>
      </c>
      <c r="S53" s="229">
        <f t="shared" si="1"/>
        <v>0</v>
      </c>
      <c r="T53" s="202" t="s">
        <v>297</v>
      </c>
      <c r="U53" s="213" t="s">
        <v>430</v>
      </c>
      <c r="V53" s="261"/>
    </row>
    <row r="54" spans="2:22" ht="36" x14ac:dyDescent="0.3">
      <c r="B54" s="197" t="s">
        <v>206</v>
      </c>
      <c r="C54" s="224">
        <v>0.4</v>
      </c>
      <c r="D54" s="225">
        <v>0.1</v>
      </c>
      <c r="E54" s="226">
        <v>0.5</v>
      </c>
      <c r="F54" s="227">
        <v>0</v>
      </c>
      <c r="G54" s="228">
        <v>0</v>
      </c>
      <c r="H54" s="225">
        <v>0</v>
      </c>
      <c r="I54" s="225">
        <v>0</v>
      </c>
      <c r="J54" s="225">
        <v>0</v>
      </c>
      <c r="K54" s="225">
        <v>0</v>
      </c>
      <c r="L54" s="226">
        <v>0</v>
      </c>
      <c r="M54" s="225">
        <v>0</v>
      </c>
      <c r="N54" s="226">
        <v>0</v>
      </c>
      <c r="O54" s="224">
        <v>0</v>
      </c>
      <c r="P54" s="225">
        <v>0</v>
      </c>
      <c r="Q54" s="225">
        <v>0</v>
      </c>
      <c r="R54" s="227">
        <v>0</v>
      </c>
      <c r="S54" s="229">
        <f t="shared" si="1"/>
        <v>0</v>
      </c>
      <c r="T54" s="202" t="s">
        <v>298</v>
      </c>
      <c r="U54" s="213" t="s">
        <v>431</v>
      </c>
      <c r="V54" s="261"/>
    </row>
    <row r="55" spans="2:22" ht="36" x14ac:dyDescent="0.3">
      <c r="B55" s="197" t="s">
        <v>207</v>
      </c>
      <c r="C55" s="224">
        <v>0.4</v>
      </c>
      <c r="D55" s="225">
        <v>0.1</v>
      </c>
      <c r="E55" s="226">
        <v>0.5</v>
      </c>
      <c r="F55" s="227">
        <v>0</v>
      </c>
      <c r="G55" s="228">
        <v>0</v>
      </c>
      <c r="H55" s="225">
        <v>0</v>
      </c>
      <c r="I55" s="225">
        <v>0</v>
      </c>
      <c r="J55" s="225">
        <v>0</v>
      </c>
      <c r="K55" s="225">
        <v>0</v>
      </c>
      <c r="L55" s="226">
        <v>0</v>
      </c>
      <c r="M55" s="225">
        <v>0</v>
      </c>
      <c r="N55" s="226">
        <v>0</v>
      </c>
      <c r="O55" s="224">
        <v>0</v>
      </c>
      <c r="P55" s="225">
        <v>0</v>
      </c>
      <c r="Q55" s="225">
        <v>0</v>
      </c>
      <c r="R55" s="227">
        <v>0</v>
      </c>
      <c r="S55" s="229">
        <f t="shared" si="1"/>
        <v>0</v>
      </c>
      <c r="T55" s="202" t="s">
        <v>299</v>
      </c>
      <c r="U55" s="213" t="s">
        <v>432</v>
      </c>
      <c r="V55" s="261"/>
    </row>
    <row r="56" spans="2:22" ht="36" x14ac:dyDescent="0.3">
      <c r="B56" s="197" t="s">
        <v>208</v>
      </c>
      <c r="C56" s="224">
        <v>0.4</v>
      </c>
      <c r="D56" s="225">
        <v>0.1</v>
      </c>
      <c r="E56" s="226">
        <v>0.5</v>
      </c>
      <c r="F56" s="227">
        <v>0</v>
      </c>
      <c r="G56" s="228">
        <v>0</v>
      </c>
      <c r="H56" s="225">
        <v>0</v>
      </c>
      <c r="I56" s="225">
        <v>0</v>
      </c>
      <c r="J56" s="225">
        <v>0</v>
      </c>
      <c r="K56" s="225">
        <v>0</v>
      </c>
      <c r="L56" s="226">
        <v>0</v>
      </c>
      <c r="M56" s="225">
        <v>0</v>
      </c>
      <c r="N56" s="226">
        <v>0</v>
      </c>
      <c r="O56" s="224">
        <v>0</v>
      </c>
      <c r="P56" s="225">
        <v>0</v>
      </c>
      <c r="Q56" s="225">
        <v>0</v>
      </c>
      <c r="R56" s="227">
        <v>0</v>
      </c>
      <c r="S56" s="229">
        <f t="shared" si="1"/>
        <v>0</v>
      </c>
      <c r="T56" s="202" t="s">
        <v>300</v>
      </c>
      <c r="U56" s="213" t="s">
        <v>433</v>
      </c>
      <c r="V56" s="261"/>
    </row>
    <row r="57" spans="2:22" ht="36" x14ac:dyDescent="0.3">
      <c r="B57" s="197" t="s">
        <v>209</v>
      </c>
      <c r="C57" s="224">
        <v>0.4</v>
      </c>
      <c r="D57" s="225">
        <v>0.1</v>
      </c>
      <c r="E57" s="226">
        <v>0.5</v>
      </c>
      <c r="F57" s="227">
        <v>0</v>
      </c>
      <c r="G57" s="228">
        <v>0</v>
      </c>
      <c r="H57" s="225">
        <v>0</v>
      </c>
      <c r="I57" s="225">
        <v>0</v>
      </c>
      <c r="J57" s="225">
        <v>0</v>
      </c>
      <c r="K57" s="225">
        <v>0</v>
      </c>
      <c r="L57" s="226">
        <v>0</v>
      </c>
      <c r="M57" s="225">
        <v>0</v>
      </c>
      <c r="N57" s="226">
        <v>0</v>
      </c>
      <c r="O57" s="224">
        <v>0</v>
      </c>
      <c r="P57" s="225">
        <v>0</v>
      </c>
      <c r="Q57" s="225">
        <v>0</v>
      </c>
      <c r="R57" s="227">
        <v>0</v>
      </c>
      <c r="S57" s="229">
        <f t="shared" si="1"/>
        <v>0</v>
      </c>
      <c r="T57" s="202" t="s">
        <v>301</v>
      </c>
      <c r="U57" s="213" t="s">
        <v>434</v>
      </c>
      <c r="V57" s="261"/>
    </row>
    <row r="58" spans="2:22" ht="36.75" thickBot="1" x14ac:dyDescent="0.35">
      <c r="B58" s="200" t="s">
        <v>210</v>
      </c>
      <c r="C58" s="244">
        <v>0.4</v>
      </c>
      <c r="D58" s="245">
        <v>0.1</v>
      </c>
      <c r="E58" s="246">
        <v>0.5</v>
      </c>
      <c r="F58" s="247">
        <v>0</v>
      </c>
      <c r="G58" s="248">
        <v>0</v>
      </c>
      <c r="H58" s="245">
        <v>0</v>
      </c>
      <c r="I58" s="245">
        <v>0</v>
      </c>
      <c r="J58" s="245">
        <v>0</v>
      </c>
      <c r="K58" s="245">
        <v>0</v>
      </c>
      <c r="L58" s="246">
        <v>0</v>
      </c>
      <c r="M58" s="245">
        <v>0</v>
      </c>
      <c r="N58" s="246">
        <v>0</v>
      </c>
      <c r="O58" s="244">
        <v>0</v>
      </c>
      <c r="P58" s="245">
        <v>0</v>
      </c>
      <c r="Q58" s="245">
        <v>0</v>
      </c>
      <c r="R58" s="247">
        <v>0</v>
      </c>
      <c r="S58" s="249">
        <f t="shared" si="1"/>
        <v>0</v>
      </c>
      <c r="T58" s="204" t="s">
        <v>302</v>
      </c>
      <c r="U58" s="214" t="s">
        <v>435</v>
      </c>
      <c r="V58" s="266"/>
    </row>
    <row r="59" spans="2:22" x14ac:dyDescent="0.3">
      <c r="B59" s="196" t="s">
        <v>211</v>
      </c>
      <c r="C59" s="215">
        <v>0.4</v>
      </c>
      <c r="D59" s="216">
        <v>0.3</v>
      </c>
      <c r="E59" s="217">
        <v>0.25</v>
      </c>
      <c r="F59" s="218">
        <v>0.05</v>
      </c>
      <c r="G59" s="219">
        <v>0</v>
      </c>
      <c r="H59" s="216">
        <v>0</v>
      </c>
      <c r="I59" s="216">
        <v>0</v>
      </c>
      <c r="J59" s="216">
        <v>0</v>
      </c>
      <c r="K59" s="216">
        <v>0</v>
      </c>
      <c r="L59" s="217">
        <v>0</v>
      </c>
      <c r="M59" s="216">
        <v>0</v>
      </c>
      <c r="N59" s="217">
        <v>0</v>
      </c>
      <c r="O59" s="215">
        <v>0</v>
      </c>
      <c r="P59" s="216">
        <v>0</v>
      </c>
      <c r="Q59" s="216">
        <v>0</v>
      </c>
      <c r="R59" s="218">
        <v>0</v>
      </c>
      <c r="S59" s="220">
        <f t="shared" si="1"/>
        <v>0</v>
      </c>
      <c r="T59" s="185" t="s">
        <v>255</v>
      </c>
      <c r="U59" s="186" t="s">
        <v>256</v>
      </c>
      <c r="V59" s="187" t="s">
        <v>303</v>
      </c>
    </row>
    <row r="60" spans="2:22" x14ac:dyDescent="0.3">
      <c r="B60" s="197" t="s">
        <v>212</v>
      </c>
      <c r="C60" s="224">
        <v>0.4</v>
      </c>
      <c r="D60" s="225">
        <v>0.3</v>
      </c>
      <c r="E60" s="226">
        <v>0.25</v>
      </c>
      <c r="F60" s="227">
        <v>0.05</v>
      </c>
      <c r="G60" s="228">
        <v>0</v>
      </c>
      <c r="H60" s="225">
        <v>0</v>
      </c>
      <c r="I60" s="225">
        <v>0</v>
      </c>
      <c r="J60" s="225">
        <v>0</v>
      </c>
      <c r="K60" s="225">
        <v>0</v>
      </c>
      <c r="L60" s="226">
        <v>0</v>
      </c>
      <c r="M60" s="225">
        <v>0</v>
      </c>
      <c r="N60" s="226">
        <v>0</v>
      </c>
      <c r="O60" s="224">
        <v>0</v>
      </c>
      <c r="P60" s="225">
        <v>0</v>
      </c>
      <c r="Q60" s="225">
        <v>0</v>
      </c>
      <c r="R60" s="227">
        <v>0</v>
      </c>
      <c r="S60" s="229">
        <f t="shared" si="1"/>
        <v>0</v>
      </c>
      <c r="T60" s="202" t="s">
        <v>304</v>
      </c>
      <c r="U60" s="96" t="s">
        <v>305</v>
      </c>
      <c r="V60" s="203" t="s">
        <v>306</v>
      </c>
    </row>
    <row r="61" spans="2:22" x14ac:dyDescent="0.3">
      <c r="B61" s="197" t="s">
        <v>213</v>
      </c>
      <c r="C61" s="224">
        <v>0.4</v>
      </c>
      <c r="D61" s="225">
        <v>0.3</v>
      </c>
      <c r="E61" s="226">
        <v>0.25</v>
      </c>
      <c r="F61" s="227">
        <v>0.05</v>
      </c>
      <c r="G61" s="228">
        <v>0</v>
      </c>
      <c r="H61" s="225">
        <v>0</v>
      </c>
      <c r="I61" s="225">
        <v>0</v>
      </c>
      <c r="J61" s="225">
        <v>0</v>
      </c>
      <c r="K61" s="225">
        <v>0</v>
      </c>
      <c r="L61" s="226">
        <v>0</v>
      </c>
      <c r="M61" s="225">
        <v>0</v>
      </c>
      <c r="N61" s="226">
        <v>0</v>
      </c>
      <c r="O61" s="224">
        <v>0</v>
      </c>
      <c r="P61" s="225">
        <v>0</v>
      </c>
      <c r="Q61" s="225">
        <v>0</v>
      </c>
      <c r="R61" s="227">
        <v>0</v>
      </c>
      <c r="S61" s="229">
        <f t="shared" si="1"/>
        <v>0</v>
      </c>
      <c r="T61" s="202" t="s">
        <v>307</v>
      </c>
      <c r="U61" s="96" t="s">
        <v>308</v>
      </c>
      <c r="V61" s="203" t="s">
        <v>309</v>
      </c>
    </row>
    <row r="62" spans="2:22" x14ac:dyDescent="0.3">
      <c r="B62" s="197" t="s">
        <v>214</v>
      </c>
      <c r="C62" s="224">
        <v>0.4</v>
      </c>
      <c r="D62" s="225">
        <v>0.3</v>
      </c>
      <c r="E62" s="226">
        <v>0.25</v>
      </c>
      <c r="F62" s="227">
        <v>0.05</v>
      </c>
      <c r="G62" s="228">
        <v>0</v>
      </c>
      <c r="H62" s="225">
        <v>0</v>
      </c>
      <c r="I62" s="225">
        <v>0</v>
      </c>
      <c r="J62" s="225">
        <v>0</v>
      </c>
      <c r="K62" s="225">
        <v>0</v>
      </c>
      <c r="L62" s="226">
        <v>0</v>
      </c>
      <c r="M62" s="225">
        <v>0</v>
      </c>
      <c r="N62" s="226">
        <v>0</v>
      </c>
      <c r="O62" s="224">
        <v>0</v>
      </c>
      <c r="P62" s="225">
        <v>0</v>
      </c>
      <c r="Q62" s="225">
        <v>0</v>
      </c>
      <c r="R62" s="227">
        <v>0</v>
      </c>
      <c r="S62" s="229">
        <f t="shared" si="1"/>
        <v>0</v>
      </c>
      <c r="T62" s="202" t="s">
        <v>310</v>
      </c>
      <c r="U62" s="96" t="s">
        <v>311</v>
      </c>
      <c r="V62" s="203" t="s">
        <v>312</v>
      </c>
    </row>
    <row r="63" spans="2:22" x14ac:dyDescent="0.3">
      <c r="B63" s="197" t="s">
        <v>215</v>
      </c>
      <c r="C63" s="224">
        <v>0.4</v>
      </c>
      <c r="D63" s="225">
        <v>0.3</v>
      </c>
      <c r="E63" s="226">
        <v>0.25</v>
      </c>
      <c r="F63" s="227">
        <v>0.05</v>
      </c>
      <c r="G63" s="228">
        <v>0</v>
      </c>
      <c r="H63" s="225">
        <v>0</v>
      </c>
      <c r="I63" s="225">
        <v>0</v>
      </c>
      <c r="J63" s="225">
        <v>0</v>
      </c>
      <c r="K63" s="225">
        <v>0</v>
      </c>
      <c r="L63" s="226">
        <v>0</v>
      </c>
      <c r="M63" s="225">
        <v>0</v>
      </c>
      <c r="N63" s="226">
        <v>0</v>
      </c>
      <c r="O63" s="224">
        <v>0</v>
      </c>
      <c r="P63" s="225">
        <v>0</v>
      </c>
      <c r="Q63" s="225">
        <v>0</v>
      </c>
      <c r="R63" s="227">
        <v>0</v>
      </c>
      <c r="S63" s="229">
        <f t="shared" si="1"/>
        <v>0</v>
      </c>
      <c r="T63" s="202" t="s">
        <v>313</v>
      </c>
      <c r="U63" s="96" t="s">
        <v>314</v>
      </c>
      <c r="V63" s="203" t="s">
        <v>315</v>
      </c>
    </row>
    <row r="64" spans="2:22" x14ac:dyDescent="0.3">
      <c r="B64" s="197" t="s">
        <v>216</v>
      </c>
      <c r="C64" s="224">
        <v>0.4</v>
      </c>
      <c r="D64" s="225">
        <v>0.3</v>
      </c>
      <c r="E64" s="226">
        <v>0.25</v>
      </c>
      <c r="F64" s="227">
        <v>0.05</v>
      </c>
      <c r="G64" s="228">
        <v>0</v>
      </c>
      <c r="H64" s="225">
        <v>0</v>
      </c>
      <c r="I64" s="225">
        <v>0</v>
      </c>
      <c r="J64" s="225">
        <v>0</v>
      </c>
      <c r="K64" s="225">
        <v>0</v>
      </c>
      <c r="L64" s="226">
        <v>0</v>
      </c>
      <c r="M64" s="225">
        <v>0</v>
      </c>
      <c r="N64" s="226">
        <v>0</v>
      </c>
      <c r="O64" s="224">
        <v>0</v>
      </c>
      <c r="P64" s="225">
        <v>0</v>
      </c>
      <c r="Q64" s="225">
        <v>0</v>
      </c>
      <c r="R64" s="227">
        <v>0</v>
      </c>
      <c r="S64" s="229">
        <f t="shared" si="1"/>
        <v>0</v>
      </c>
      <c r="T64" s="202" t="s">
        <v>316</v>
      </c>
      <c r="U64" s="96" t="s">
        <v>317</v>
      </c>
      <c r="V64" s="203" t="s">
        <v>318</v>
      </c>
    </row>
    <row r="65" spans="2:22" x14ac:dyDescent="0.3">
      <c r="B65" s="197" t="s">
        <v>217</v>
      </c>
      <c r="C65" s="224">
        <v>0.4</v>
      </c>
      <c r="D65" s="225">
        <v>0.3</v>
      </c>
      <c r="E65" s="226">
        <v>0.25</v>
      </c>
      <c r="F65" s="227">
        <v>0.05</v>
      </c>
      <c r="G65" s="228">
        <v>0</v>
      </c>
      <c r="H65" s="225">
        <v>0</v>
      </c>
      <c r="I65" s="225">
        <v>0</v>
      </c>
      <c r="J65" s="225">
        <v>0</v>
      </c>
      <c r="K65" s="225">
        <v>0</v>
      </c>
      <c r="L65" s="226">
        <v>0</v>
      </c>
      <c r="M65" s="225">
        <v>0</v>
      </c>
      <c r="N65" s="226">
        <v>0</v>
      </c>
      <c r="O65" s="224">
        <v>0</v>
      </c>
      <c r="P65" s="225">
        <v>0</v>
      </c>
      <c r="Q65" s="225">
        <v>0</v>
      </c>
      <c r="R65" s="227">
        <v>0</v>
      </c>
      <c r="S65" s="229">
        <f t="shared" si="1"/>
        <v>0</v>
      </c>
      <c r="T65" s="202" t="s">
        <v>319</v>
      </c>
      <c r="U65" s="96" t="s">
        <v>320</v>
      </c>
      <c r="V65" s="203" t="s">
        <v>321</v>
      </c>
    </row>
    <row r="66" spans="2:22" x14ac:dyDescent="0.3">
      <c r="B66" s="197" t="s">
        <v>218</v>
      </c>
      <c r="C66" s="224">
        <v>0.4</v>
      </c>
      <c r="D66" s="225">
        <v>0.3</v>
      </c>
      <c r="E66" s="226">
        <v>0.25</v>
      </c>
      <c r="F66" s="227">
        <v>0.05</v>
      </c>
      <c r="G66" s="228">
        <v>0</v>
      </c>
      <c r="H66" s="225">
        <v>0</v>
      </c>
      <c r="I66" s="225">
        <v>0</v>
      </c>
      <c r="J66" s="225">
        <v>0</v>
      </c>
      <c r="K66" s="225">
        <v>0</v>
      </c>
      <c r="L66" s="226">
        <v>0</v>
      </c>
      <c r="M66" s="225">
        <v>0</v>
      </c>
      <c r="N66" s="226">
        <v>0</v>
      </c>
      <c r="O66" s="224">
        <v>0</v>
      </c>
      <c r="P66" s="225">
        <v>0</v>
      </c>
      <c r="Q66" s="225">
        <v>0</v>
      </c>
      <c r="R66" s="227">
        <v>0</v>
      </c>
      <c r="S66" s="229">
        <f t="shared" si="1"/>
        <v>0</v>
      </c>
      <c r="T66" s="202" t="s">
        <v>322</v>
      </c>
      <c r="U66" s="96" t="s">
        <v>323</v>
      </c>
      <c r="V66" s="203" t="s">
        <v>324</v>
      </c>
    </row>
    <row r="67" spans="2:22" x14ac:dyDescent="0.3">
      <c r="B67" s="197" t="s">
        <v>219</v>
      </c>
      <c r="C67" s="224">
        <v>0.4</v>
      </c>
      <c r="D67" s="225">
        <v>0.3</v>
      </c>
      <c r="E67" s="226">
        <v>0.25</v>
      </c>
      <c r="F67" s="227">
        <v>0.05</v>
      </c>
      <c r="G67" s="228">
        <v>0</v>
      </c>
      <c r="H67" s="225">
        <v>0</v>
      </c>
      <c r="I67" s="225">
        <v>0</v>
      </c>
      <c r="J67" s="225">
        <v>0</v>
      </c>
      <c r="K67" s="225">
        <v>0</v>
      </c>
      <c r="L67" s="226">
        <v>0</v>
      </c>
      <c r="M67" s="225">
        <v>0</v>
      </c>
      <c r="N67" s="226">
        <v>0</v>
      </c>
      <c r="O67" s="224">
        <v>0</v>
      </c>
      <c r="P67" s="225">
        <v>0</v>
      </c>
      <c r="Q67" s="225">
        <v>0</v>
      </c>
      <c r="R67" s="227">
        <v>0</v>
      </c>
      <c r="S67" s="229">
        <f t="shared" ref="S67:S87" si="2">1-SUM(C67:R67)</f>
        <v>0</v>
      </c>
      <c r="T67" s="202" t="s">
        <v>325</v>
      </c>
      <c r="U67" s="96" t="s">
        <v>326</v>
      </c>
      <c r="V67" s="203" t="s">
        <v>327</v>
      </c>
    </row>
    <row r="68" spans="2:22" x14ac:dyDescent="0.3">
      <c r="B68" s="197" t="s">
        <v>220</v>
      </c>
      <c r="C68" s="224">
        <v>0.4</v>
      </c>
      <c r="D68" s="225">
        <v>0.3</v>
      </c>
      <c r="E68" s="226">
        <v>0.25</v>
      </c>
      <c r="F68" s="227">
        <v>0.05</v>
      </c>
      <c r="G68" s="228">
        <v>0</v>
      </c>
      <c r="H68" s="225">
        <v>0</v>
      </c>
      <c r="I68" s="225">
        <v>0</v>
      </c>
      <c r="J68" s="225">
        <v>0</v>
      </c>
      <c r="K68" s="225">
        <v>0</v>
      </c>
      <c r="L68" s="226">
        <v>0</v>
      </c>
      <c r="M68" s="225">
        <v>0</v>
      </c>
      <c r="N68" s="226">
        <v>0</v>
      </c>
      <c r="O68" s="224">
        <v>0</v>
      </c>
      <c r="P68" s="225">
        <v>0</v>
      </c>
      <c r="Q68" s="225">
        <v>0</v>
      </c>
      <c r="R68" s="227">
        <v>0</v>
      </c>
      <c r="S68" s="229">
        <f t="shared" si="2"/>
        <v>0</v>
      </c>
      <c r="T68" s="202" t="s">
        <v>328</v>
      </c>
      <c r="U68" s="96" t="s">
        <v>329</v>
      </c>
      <c r="V68" s="203" t="s">
        <v>330</v>
      </c>
    </row>
    <row r="69" spans="2:22" x14ac:dyDescent="0.3">
      <c r="B69" s="197" t="s">
        <v>221</v>
      </c>
      <c r="C69" s="224">
        <v>0.4</v>
      </c>
      <c r="D69" s="225">
        <v>0.3</v>
      </c>
      <c r="E69" s="226">
        <v>0.25</v>
      </c>
      <c r="F69" s="227">
        <v>0.05</v>
      </c>
      <c r="G69" s="228">
        <v>0</v>
      </c>
      <c r="H69" s="225">
        <v>0</v>
      </c>
      <c r="I69" s="225">
        <v>0</v>
      </c>
      <c r="J69" s="225">
        <v>0</v>
      </c>
      <c r="K69" s="225">
        <v>0</v>
      </c>
      <c r="L69" s="226">
        <v>0</v>
      </c>
      <c r="M69" s="225">
        <v>0</v>
      </c>
      <c r="N69" s="226">
        <v>0</v>
      </c>
      <c r="O69" s="224">
        <v>0</v>
      </c>
      <c r="P69" s="225">
        <v>0</v>
      </c>
      <c r="Q69" s="225">
        <v>0</v>
      </c>
      <c r="R69" s="227">
        <v>0</v>
      </c>
      <c r="S69" s="229">
        <f t="shared" si="2"/>
        <v>0</v>
      </c>
      <c r="T69" s="202" t="s">
        <v>331</v>
      </c>
      <c r="U69" s="96" t="s">
        <v>332</v>
      </c>
      <c r="V69" s="203" t="s">
        <v>333</v>
      </c>
    </row>
    <row r="70" spans="2:22" ht="12.75" thickBot="1" x14ac:dyDescent="0.35">
      <c r="B70" s="199" t="s">
        <v>222</v>
      </c>
      <c r="C70" s="236">
        <v>0.4</v>
      </c>
      <c r="D70" s="237">
        <v>0.3</v>
      </c>
      <c r="E70" s="238">
        <v>0.25</v>
      </c>
      <c r="F70" s="239">
        <v>0.05</v>
      </c>
      <c r="G70" s="240">
        <v>0</v>
      </c>
      <c r="H70" s="237">
        <v>0</v>
      </c>
      <c r="I70" s="237">
        <v>0</v>
      </c>
      <c r="J70" s="237">
        <v>0</v>
      </c>
      <c r="K70" s="237">
        <v>0</v>
      </c>
      <c r="L70" s="238">
        <v>0</v>
      </c>
      <c r="M70" s="237">
        <v>0</v>
      </c>
      <c r="N70" s="238">
        <v>0</v>
      </c>
      <c r="O70" s="236">
        <v>0</v>
      </c>
      <c r="P70" s="237">
        <v>0</v>
      </c>
      <c r="Q70" s="237">
        <v>0</v>
      </c>
      <c r="R70" s="239">
        <v>0</v>
      </c>
      <c r="S70" s="241">
        <f t="shared" si="2"/>
        <v>0</v>
      </c>
      <c r="T70" s="204" t="s">
        <v>334</v>
      </c>
      <c r="U70" s="205" t="s">
        <v>335</v>
      </c>
      <c r="V70" s="206" t="s">
        <v>336</v>
      </c>
    </row>
    <row r="71" spans="2:22" x14ac:dyDescent="0.3">
      <c r="B71" s="196" t="s">
        <v>223</v>
      </c>
      <c r="C71" s="215">
        <v>1</v>
      </c>
      <c r="D71" s="216">
        <v>0</v>
      </c>
      <c r="E71" s="217">
        <v>0</v>
      </c>
      <c r="F71" s="218">
        <v>0</v>
      </c>
      <c r="G71" s="219">
        <v>0</v>
      </c>
      <c r="H71" s="216">
        <v>0</v>
      </c>
      <c r="I71" s="216">
        <v>0</v>
      </c>
      <c r="J71" s="216">
        <v>0</v>
      </c>
      <c r="K71" s="216">
        <v>0</v>
      </c>
      <c r="L71" s="217">
        <v>0</v>
      </c>
      <c r="M71" s="216">
        <v>0</v>
      </c>
      <c r="N71" s="217">
        <v>0</v>
      </c>
      <c r="O71" s="215">
        <v>0</v>
      </c>
      <c r="P71" s="216">
        <v>0</v>
      </c>
      <c r="Q71" s="216">
        <v>0</v>
      </c>
      <c r="R71" s="218">
        <v>0</v>
      </c>
      <c r="S71" s="220">
        <f t="shared" si="2"/>
        <v>0</v>
      </c>
      <c r="T71" s="256"/>
      <c r="U71" s="257"/>
      <c r="V71" s="258"/>
    </row>
    <row r="72" spans="2:22" x14ac:dyDescent="0.3">
      <c r="B72" s="197" t="s">
        <v>171</v>
      </c>
      <c r="C72" s="224">
        <v>1</v>
      </c>
      <c r="D72" s="225">
        <v>0</v>
      </c>
      <c r="E72" s="226">
        <v>0</v>
      </c>
      <c r="F72" s="227">
        <v>0</v>
      </c>
      <c r="G72" s="228">
        <v>0</v>
      </c>
      <c r="H72" s="225">
        <v>0</v>
      </c>
      <c r="I72" s="225">
        <v>0</v>
      </c>
      <c r="J72" s="225">
        <v>0</v>
      </c>
      <c r="K72" s="225">
        <v>0</v>
      </c>
      <c r="L72" s="226">
        <v>0</v>
      </c>
      <c r="M72" s="225">
        <v>0</v>
      </c>
      <c r="N72" s="226">
        <v>0</v>
      </c>
      <c r="O72" s="224">
        <v>0</v>
      </c>
      <c r="P72" s="225">
        <v>0</v>
      </c>
      <c r="Q72" s="225">
        <v>0</v>
      </c>
      <c r="R72" s="227">
        <v>0</v>
      </c>
      <c r="S72" s="229">
        <f t="shared" si="2"/>
        <v>0</v>
      </c>
      <c r="T72" s="259"/>
      <c r="U72" s="260"/>
      <c r="V72" s="261"/>
    </row>
    <row r="73" spans="2:22" x14ac:dyDescent="0.3">
      <c r="B73" s="197" t="s">
        <v>172</v>
      </c>
      <c r="C73" s="224">
        <v>1</v>
      </c>
      <c r="D73" s="225">
        <v>0</v>
      </c>
      <c r="E73" s="226">
        <v>0</v>
      </c>
      <c r="F73" s="227">
        <v>0</v>
      </c>
      <c r="G73" s="228">
        <v>0</v>
      </c>
      <c r="H73" s="225">
        <v>0</v>
      </c>
      <c r="I73" s="225">
        <v>0</v>
      </c>
      <c r="J73" s="225">
        <v>0</v>
      </c>
      <c r="K73" s="225">
        <v>0</v>
      </c>
      <c r="L73" s="226">
        <v>0</v>
      </c>
      <c r="M73" s="225">
        <v>0</v>
      </c>
      <c r="N73" s="226">
        <v>0</v>
      </c>
      <c r="O73" s="224">
        <v>0</v>
      </c>
      <c r="P73" s="225">
        <v>0</v>
      </c>
      <c r="Q73" s="225">
        <v>0</v>
      </c>
      <c r="R73" s="227">
        <v>0</v>
      </c>
      <c r="S73" s="229">
        <f t="shared" si="2"/>
        <v>0</v>
      </c>
      <c r="T73" s="259"/>
      <c r="U73" s="260"/>
      <c r="V73" s="261"/>
    </row>
    <row r="74" spans="2:22" x14ac:dyDescent="0.3">
      <c r="B74" s="197" t="s">
        <v>173</v>
      </c>
      <c r="C74" s="224">
        <v>1</v>
      </c>
      <c r="D74" s="225">
        <v>0</v>
      </c>
      <c r="E74" s="226">
        <v>0</v>
      </c>
      <c r="F74" s="227">
        <v>0</v>
      </c>
      <c r="G74" s="228">
        <v>0</v>
      </c>
      <c r="H74" s="225">
        <v>0</v>
      </c>
      <c r="I74" s="225">
        <v>0</v>
      </c>
      <c r="J74" s="225">
        <v>0</v>
      </c>
      <c r="K74" s="225">
        <v>0</v>
      </c>
      <c r="L74" s="226">
        <v>0</v>
      </c>
      <c r="M74" s="225">
        <v>0</v>
      </c>
      <c r="N74" s="226">
        <v>0</v>
      </c>
      <c r="O74" s="224">
        <v>0</v>
      </c>
      <c r="P74" s="225">
        <v>0</v>
      </c>
      <c r="Q74" s="225">
        <v>0</v>
      </c>
      <c r="R74" s="227">
        <v>0</v>
      </c>
      <c r="S74" s="229">
        <f t="shared" si="2"/>
        <v>0</v>
      </c>
      <c r="T74" s="259"/>
      <c r="U74" s="260"/>
      <c r="V74" s="261"/>
    </row>
    <row r="75" spans="2:22" x14ac:dyDescent="0.3">
      <c r="B75" s="197" t="s">
        <v>174</v>
      </c>
      <c r="C75" s="224">
        <v>1</v>
      </c>
      <c r="D75" s="225">
        <v>0</v>
      </c>
      <c r="E75" s="226">
        <v>0</v>
      </c>
      <c r="F75" s="227">
        <v>0</v>
      </c>
      <c r="G75" s="228">
        <v>0</v>
      </c>
      <c r="H75" s="225">
        <v>0</v>
      </c>
      <c r="I75" s="225">
        <v>0</v>
      </c>
      <c r="J75" s="225">
        <v>0</v>
      </c>
      <c r="K75" s="225">
        <v>0</v>
      </c>
      <c r="L75" s="226">
        <v>0</v>
      </c>
      <c r="M75" s="225">
        <v>0</v>
      </c>
      <c r="N75" s="226">
        <v>0</v>
      </c>
      <c r="O75" s="224">
        <v>0</v>
      </c>
      <c r="P75" s="225">
        <v>0</v>
      </c>
      <c r="Q75" s="225">
        <v>0</v>
      </c>
      <c r="R75" s="227">
        <v>0</v>
      </c>
      <c r="S75" s="229">
        <f t="shared" si="2"/>
        <v>0</v>
      </c>
      <c r="T75" s="259"/>
      <c r="U75" s="260"/>
      <c r="V75" s="261"/>
    </row>
    <row r="76" spans="2:22" x14ac:dyDescent="0.3">
      <c r="B76" s="197" t="s">
        <v>175</v>
      </c>
      <c r="C76" s="224">
        <v>1</v>
      </c>
      <c r="D76" s="225">
        <v>0</v>
      </c>
      <c r="E76" s="226">
        <v>0</v>
      </c>
      <c r="F76" s="227">
        <v>0</v>
      </c>
      <c r="G76" s="228">
        <v>0</v>
      </c>
      <c r="H76" s="225">
        <v>0</v>
      </c>
      <c r="I76" s="225">
        <v>0</v>
      </c>
      <c r="J76" s="225">
        <v>0</v>
      </c>
      <c r="K76" s="225">
        <v>0</v>
      </c>
      <c r="L76" s="226">
        <v>0</v>
      </c>
      <c r="M76" s="225">
        <v>0</v>
      </c>
      <c r="N76" s="226">
        <v>0</v>
      </c>
      <c r="O76" s="224">
        <v>0</v>
      </c>
      <c r="P76" s="225">
        <v>0</v>
      </c>
      <c r="Q76" s="225">
        <v>0</v>
      </c>
      <c r="R76" s="227">
        <v>0</v>
      </c>
      <c r="S76" s="229">
        <f t="shared" si="2"/>
        <v>0</v>
      </c>
      <c r="T76" s="259"/>
      <c r="U76" s="260"/>
      <c r="V76" s="261"/>
    </row>
    <row r="77" spans="2:22" x14ac:dyDescent="0.3">
      <c r="B77" s="197" t="s">
        <v>176</v>
      </c>
      <c r="C77" s="224">
        <v>1</v>
      </c>
      <c r="D77" s="225">
        <v>0</v>
      </c>
      <c r="E77" s="226">
        <v>0</v>
      </c>
      <c r="F77" s="227">
        <v>0</v>
      </c>
      <c r="G77" s="228">
        <v>0</v>
      </c>
      <c r="H77" s="225">
        <v>0</v>
      </c>
      <c r="I77" s="225">
        <v>0</v>
      </c>
      <c r="J77" s="225">
        <v>0</v>
      </c>
      <c r="K77" s="225">
        <v>0</v>
      </c>
      <c r="L77" s="226">
        <v>0</v>
      </c>
      <c r="M77" s="225">
        <v>0</v>
      </c>
      <c r="N77" s="226">
        <v>0</v>
      </c>
      <c r="O77" s="224">
        <v>0</v>
      </c>
      <c r="P77" s="225">
        <v>0</v>
      </c>
      <c r="Q77" s="225">
        <v>0</v>
      </c>
      <c r="R77" s="227">
        <v>0</v>
      </c>
      <c r="S77" s="229">
        <f t="shared" si="2"/>
        <v>0</v>
      </c>
      <c r="T77" s="259"/>
      <c r="U77" s="260"/>
      <c r="V77" s="261"/>
    </row>
    <row r="78" spans="2:22" x14ac:dyDescent="0.3">
      <c r="B78" s="197" t="s">
        <v>177</v>
      </c>
      <c r="C78" s="224">
        <v>1</v>
      </c>
      <c r="D78" s="225">
        <v>0</v>
      </c>
      <c r="E78" s="226">
        <v>0</v>
      </c>
      <c r="F78" s="227">
        <v>0</v>
      </c>
      <c r="G78" s="228">
        <v>0</v>
      </c>
      <c r="H78" s="225">
        <v>0</v>
      </c>
      <c r="I78" s="225">
        <v>0</v>
      </c>
      <c r="J78" s="225">
        <v>0</v>
      </c>
      <c r="K78" s="225">
        <v>0</v>
      </c>
      <c r="L78" s="226">
        <v>0</v>
      </c>
      <c r="M78" s="225">
        <v>0</v>
      </c>
      <c r="N78" s="226">
        <v>0</v>
      </c>
      <c r="O78" s="224">
        <v>0</v>
      </c>
      <c r="P78" s="225">
        <v>0</v>
      </c>
      <c r="Q78" s="225">
        <v>0</v>
      </c>
      <c r="R78" s="227">
        <v>0</v>
      </c>
      <c r="S78" s="229">
        <f t="shared" si="2"/>
        <v>0</v>
      </c>
      <c r="T78" s="259"/>
      <c r="U78" s="260"/>
      <c r="V78" s="261"/>
    </row>
    <row r="79" spans="2:22" x14ac:dyDescent="0.3">
      <c r="B79" s="197" t="s">
        <v>178</v>
      </c>
      <c r="C79" s="224">
        <v>1</v>
      </c>
      <c r="D79" s="225">
        <v>0</v>
      </c>
      <c r="E79" s="226">
        <v>0</v>
      </c>
      <c r="F79" s="227">
        <v>0</v>
      </c>
      <c r="G79" s="228">
        <v>0</v>
      </c>
      <c r="H79" s="225">
        <v>0</v>
      </c>
      <c r="I79" s="225">
        <v>0</v>
      </c>
      <c r="J79" s="225">
        <v>0</v>
      </c>
      <c r="K79" s="225">
        <v>0</v>
      </c>
      <c r="L79" s="226">
        <v>0</v>
      </c>
      <c r="M79" s="225">
        <v>0</v>
      </c>
      <c r="N79" s="226">
        <v>0</v>
      </c>
      <c r="O79" s="224">
        <v>0</v>
      </c>
      <c r="P79" s="225">
        <v>0</v>
      </c>
      <c r="Q79" s="225">
        <v>0</v>
      </c>
      <c r="R79" s="227">
        <v>0</v>
      </c>
      <c r="S79" s="229">
        <f t="shared" si="2"/>
        <v>0</v>
      </c>
      <c r="T79" s="259"/>
      <c r="U79" s="260"/>
      <c r="V79" s="261"/>
    </row>
    <row r="80" spans="2:22" x14ac:dyDescent="0.3">
      <c r="B80" s="197" t="s">
        <v>179</v>
      </c>
      <c r="C80" s="224">
        <v>1</v>
      </c>
      <c r="D80" s="225">
        <v>0</v>
      </c>
      <c r="E80" s="226">
        <v>0</v>
      </c>
      <c r="F80" s="227">
        <v>0</v>
      </c>
      <c r="G80" s="228">
        <v>0</v>
      </c>
      <c r="H80" s="225">
        <v>0</v>
      </c>
      <c r="I80" s="225">
        <v>0</v>
      </c>
      <c r="J80" s="225">
        <v>0</v>
      </c>
      <c r="K80" s="225">
        <v>0</v>
      </c>
      <c r="L80" s="226">
        <v>0</v>
      </c>
      <c r="M80" s="225">
        <v>0</v>
      </c>
      <c r="N80" s="226">
        <v>0</v>
      </c>
      <c r="O80" s="224">
        <v>0</v>
      </c>
      <c r="P80" s="225">
        <v>0</v>
      </c>
      <c r="Q80" s="225">
        <v>0</v>
      </c>
      <c r="R80" s="227">
        <v>0</v>
      </c>
      <c r="S80" s="229">
        <f t="shared" si="2"/>
        <v>0</v>
      </c>
      <c r="T80" s="259"/>
      <c r="U80" s="260"/>
      <c r="V80" s="261"/>
    </row>
    <row r="81" spans="2:22" x14ac:dyDescent="0.3">
      <c r="B81" s="197" t="s">
        <v>180</v>
      </c>
      <c r="C81" s="224">
        <v>1</v>
      </c>
      <c r="D81" s="225">
        <v>0</v>
      </c>
      <c r="E81" s="226">
        <v>0</v>
      </c>
      <c r="F81" s="227">
        <v>0</v>
      </c>
      <c r="G81" s="228">
        <v>0</v>
      </c>
      <c r="H81" s="225">
        <v>0</v>
      </c>
      <c r="I81" s="225">
        <v>0</v>
      </c>
      <c r="J81" s="225">
        <v>0</v>
      </c>
      <c r="K81" s="225">
        <v>0</v>
      </c>
      <c r="L81" s="226">
        <v>0</v>
      </c>
      <c r="M81" s="225">
        <v>0</v>
      </c>
      <c r="N81" s="226">
        <v>0</v>
      </c>
      <c r="O81" s="224">
        <v>0</v>
      </c>
      <c r="P81" s="225">
        <v>0</v>
      </c>
      <c r="Q81" s="225">
        <v>0</v>
      </c>
      <c r="R81" s="227">
        <v>0</v>
      </c>
      <c r="S81" s="229">
        <f t="shared" si="2"/>
        <v>0</v>
      </c>
      <c r="T81" s="259"/>
      <c r="U81" s="260"/>
      <c r="V81" s="261"/>
    </row>
    <row r="82" spans="2:22" x14ac:dyDescent="0.3">
      <c r="B82" s="197" t="s">
        <v>181</v>
      </c>
      <c r="C82" s="224">
        <v>1</v>
      </c>
      <c r="D82" s="225">
        <v>0</v>
      </c>
      <c r="E82" s="226">
        <v>0</v>
      </c>
      <c r="F82" s="227">
        <v>0</v>
      </c>
      <c r="G82" s="228">
        <v>0</v>
      </c>
      <c r="H82" s="225">
        <v>0</v>
      </c>
      <c r="I82" s="225">
        <v>0</v>
      </c>
      <c r="J82" s="225">
        <v>0</v>
      </c>
      <c r="K82" s="225">
        <v>0</v>
      </c>
      <c r="L82" s="226">
        <v>0</v>
      </c>
      <c r="M82" s="225">
        <v>0</v>
      </c>
      <c r="N82" s="226">
        <v>0</v>
      </c>
      <c r="O82" s="224">
        <v>0</v>
      </c>
      <c r="P82" s="225">
        <v>0</v>
      </c>
      <c r="Q82" s="225">
        <v>0</v>
      </c>
      <c r="R82" s="227">
        <v>0</v>
      </c>
      <c r="S82" s="229">
        <f t="shared" si="2"/>
        <v>0</v>
      </c>
      <c r="T82" s="259"/>
      <c r="U82" s="260"/>
      <c r="V82" s="261"/>
    </row>
    <row r="83" spans="2:22" x14ac:dyDescent="0.3">
      <c r="B83" s="197" t="s">
        <v>182</v>
      </c>
      <c r="C83" s="224">
        <v>1</v>
      </c>
      <c r="D83" s="225">
        <v>0</v>
      </c>
      <c r="E83" s="226">
        <v>0</v>
      </c>
      <c r="F83" s="227">
        <v>0</v>
      </c>
      <c r="G83" s="228">
        <v>0</v>
      </c>
      <c r="H83" s="225">
        <v>0</v>
      </c>
      <c r="I83" s="225">
        <v>0</v>
      </c>
      <c r="J83" s="225">
        <v>0</v>
      </c>
      <c r="K83" s="225">
        <v>0</v>
      </c>
      <c r="L83" s="226">
        <v>0</v>
      </c>
      <c r="M83" s="225">
        <v>0</v>
      </c>
      <c r="N83" s="226">
        <v>0</v>
      </c>
      <c r="O83" s="224">
        <v>0</v>
      </c>
      <c r="P83" s="225">
        <v>0</v>
      </c>
      <c r="Q83" s="225">
        <v>0</v>
      </c>
      <c r="R83" s="227">
        <v>0</v>
      </c>
      <c r="S83" s="229">
        <f t="shared" si="2"/>
        <v>0</v>
      </c>
      <c r="T83" s="259"/>
      <c r="U83" s="260"/>
      <c r="V83" s="261"/>
    </row>
    <row r="84" spans="2:22" x14ac:dyDescent="0.3">
      <c r="B84" s="197" t="s">
        <v>183</v>
      </c>
      <c r="C84" s="224">
        <v>1</v>
      </c>
      <c r="D84" s="225">
        <v>0</v>
      </c>
      <c r="E84" s="226">
        <v>0</v>
      </c>
      <c r="F84" s="227">
        <v>0</v>
      </c>
      <c r="G84" s="228">
        <v>0</v>
      </c>
      <c r="H84" s="225">
        <v>0</v>
      </c>
      <c r="I84" s="225">
        <v>0</v>
      </c>
      <c r="J84" s="225">
        <v>0</v>
      </c>
      <c r="K84" s="225">
        <v>0</v>
      </c>
      <c r="L84" s="226">
        <v>0</v>
      </c>
      <c r="M84" s="225">
        <v>0</v>
      </c>
      <c r="N84" s="226">
        <v>0</v>
      </c>
      <c r="O84" s="224">
        <v>0</v>
      </c>
      <c r="P84" s="225">
        <v>0</v>
      </c>
      <c r="Q84" s="225">
        <v>0</v>
      </c>
      <c r="R84" s="227">
        <v>0</v>
      </c>
      <c r="S84" s="229">
        <f t="shared" si="2"/>
        <v>0</v>
      </c>
      <c r="T84" s="259"/>
      <c r="U84" s="260"/>
      <c r="V84" s="261"/>
    </row>
    <row r="85" spans="2:22" x14ac:dyDescent="0.3">
      <c r="B85" s="197" t="s">
        <v>184</v>
      </c>
      <c r="C85" s="224">
        <v>1</v>
      </c>
      <c r="D85" s="225">
        <v>0</v>
      </c>
      <c r="E85" s="226">
        <v>0</v>
      </c>
      <c r="F85" s="227">
        <v>0</v>
      </c>
      <c r="G85" s="228">
        <v>0</v>
      </c>
      <c r="H85" s="225">
        <v>0</v>
      </c>
      <c r="I85" s="225">
        <v>0</v>
      </c>
      <c r="J85" s="225">
        <v>0</v>
      </c>
      <c r="K85" s="225">
        <v>0</v>
      </c>
      <c r="L85" s="226">
        <v>0</v>
      </c>
      <c r="M85" s="225">
        <v>0</v>
      </c>
      <c r="N85" s="226">
        <v>0</v>
      </c>
      <c r="O85" s="224">
        <v>0</v>
      </c>
      <c r="P85" s="225">
        <v>0</v>
      </c>
      <c r="Q85" s="225">
        <v>0</v>
      </c>
      <c r="R85" s="227">
        <v>0</v>
      </c>
      <c r="S85" s="229">
        <f t="shared" si="2"/>
        <v>0</v>
      </c>
      <c r="T85" s="259"/>
      <c r="U85" s="260"/>
      <c r="V85" s="261"/>
    </row>
    <row r="86" spans="2:22" x14ac:dyDescent="0.3">
      <c r="B86" s="197" t="s">
        <v>185</v>
      </c>
      <c r="C86" s="224">
        <v>1</v>
      </c>
      <c r="D86" s="225">
        <v>0</v>
      </c>
      <c r="E86" s="226">
        <v>0</v>
      </c>
      <c r="F86" s="227">
        <v>0</v>
      </c>
      <c r="G86" s="228">
        <v>0</v>
      </c>
      <c r="H86" s="225">
        <v>0</v>
      </c>
      <c r="I86" s="225">
        <v>0</v>
      </c>
      <c r="J86" s="225">
        <v>0</v>
      </c>
      <c r="K86" s="225">
        <v>0</v>
      </c>
      <c r="L86" s="226">
        <v>0</v>
      </c>
      <c r="M86" s="225">
        <v>0</v>
      </c>
      <c r="N86" s="226">
        <v>0</v>
      </c>
      <c r="O86" s="224">
        <v>0</v>
      </c>
      <c r="P86" s="225">
        <v>0</v>
      </c>
      <c r="Q86" s="225">
        <v>0</v>
      </c>
      <c r="R86" s="227">
        <v>0</v>
      </c>
      <c r="S86" s="229">
        <f t="shared" si="2"/>
        <v>0</v>
      </c>
      <c r="T86" s="259"/>
      <c r="U86" s="260"/>
      <c r="V86" s="261"/>
    </row>
    <row r="87" spans="2:22" ht="12.75" thickBot="1" x14ac:dyDescent="0.35">
      <c r="B87" s="199" t="s">
        <v>186</v>
      </c>
      <c r="C87" s="236">
        <v>1</v>
      </c>
      <c r="D87" s="237">
        <v>0</v>
      </c>
      <c r="E87" s="238">
        <v>0</v>
      </c>
      <c r="F87" s="239">
        <v>0</v>
      </c>
      <c r="G87" s="240">
        <v>0</v>
      </c>
      <c r="H87" s="237">
        <v>0</v>
      </c>
      <c r="I87" s="237">
        <v>0</v>
      </c>
      <c r="J87" s="237">
        <v>0</v>
      </c>
      <c r="K87" s="237">
        <v>0</v>
      </c>
      <c r="L87" s="238">
        <v>0</v>
      </c>
      <c r="M87" s="237">
        <v>0</v>
      </c>
      <c r="N87" s="238">
        <v>0</v>
      </c>
      <c r="O87" s="236">
        <v>0</v>
      </c>
      <c r="P87" s="237">
        <v>0</v>
      </c>
      <c r="Q87" s="237">
        <v>0</v>
      </c>
      <c r="R87" s="239">
        <v>0</v>
      </c>
      <c r="S87" s="241">
        <f t="shared" si="2"/>
        <v>0</v>
      </c>
      <c r="T87" s="267"/>
      <c r="U87" s="268"/>
      <c r="V87" s="266"/>
    </row>
    <row r="89" spans="2:22" ht="12.75" thickBot="1" x14ac:dyDescent="0.35"/>
    <row r="90" spans="2:22" ht="12.75" thickBot="1" x14ac:dyDescent="0.35">
      <c r="B90" s="210" t="s">
        <v>35</v>
      </c>
      <c r="C90" s="190" t="s">
        <v>231</v>
      </c>
      <c r="D90" s="191" t="s">
        <v>239</v>
      </c>
      <c r="E90" s="192" t="s">
        <v>240</v>
      </c>
      <c r="F90" s="192" t="s">
        <v>242</v>
      </c>
      <c r="G90" s="193" t="s">
        <v>234</v>
      </c>
      <c r="H90" s="194" t="s">
        <v>235</v>
      </c>
      <c r="I90" s="194" t="s">
        <v>110</v>
      </c>
      <c r="J90" s="194" t="s">
        <v>481</v>
      </c>
      <c r="K90" s="194" t="s">
        <v>233</v>
      </c>
      <c r="L90" s="194" t="s">
        <v>232</v>
      </c>
      <c r="M90" s="194" t="s">
        <v>1</v>
      </c>
      <c r="N90" s="195" t="s">
        <v>140</v>
      </c>
      <c r="O90" s="190" t="s">
        <v>226</v>
      </c>
      <c r="P90" s="191" t="s">
        <v>227</v>
      </c>
      <c r="Q90" s="191" t="s">
        <v>228</v>
      </c>
      <c r="R90" s="192" t="s">
        <v>229</v>
      </c>
      <c r="S90" s="201" t="s">
        <v>230</v>
      </c>
      <c r="T90" s="207" t="s">
        <v>238</v>
      </c>
      <c r="U90" s="208" t="s">
        <v>240</v>
      </c>
      <c r="V90" s="209" t="s">
        <v>241</v>
      </c>
    </row>
    <row r="91" spans="2:22" x14ac:dyDescent="0.3">
      <c r="B91" s="196" t="s">
        <v>480</v>
      </c>
      <c r="C91" s="215"/>
      <c r="D91" s="216"/>
      <c r="E91" s="217"/>
      <c r="F91" s="217"/>
      <c r="G91" s="225"/>
      <c r="H91" s="225"/>
      <c r="I91" s="225"/>
      <c r="J91" s="225"/>
      <c r="K91" s="225"/>
      <c r="L91" s="225"/>
      <c r="M91" s="304">
        <v>0.3</v>
      </c>
      <c r="N91" s="305">
        <v>0.4</v>
      </c>
      <c r="O91" s="396">
        <v>0.18</v>
      </c>
      <c r="P91" s="396"/>
      <c r="Q91" s="296">
        <v>0.04</v>
      </c>
      <c r="R91" s="306">
        <v>0.02</v>
      </c>
      <c r="S91" s="225">
        <f t="shared" ref="S91:S98" si="3">1-SUM(C91:R91)</f>
        <v>6.0000000000000053E-2</v>
      </c>
      <c r="T91" s="297"/>
      <c r="U91" s="257"/>
      <c r="V91" s="258"/>
    </row>
    <row r="92" spans="2:22" x14ac:dyDescent="0.3">
      <c r="B92" s="198" t="s">
        <v>225</v>
      </c>
      <c r="C92" s="230"/>
      <c r="D92" s="231"/>
      <c r="E92" s="233"/>
      <c r="F92" s="233"/>
      <c r="G92" s="231"/>
      <c r="H92" s="231"/>
      <c r="I92" s="231"/>
      <c r="J92" s="231"/>
      <c r="K92" s="231"/>
      <c r="L92" s="225">
        <v>0.3</v>
      </c>
      <c r="M92" s="231">
        <v>0.1</v>
      </c>
      <c r="N92" s="225">
        <v>0.3</v>
      </c>
      <c r="O92" s="396">
        <v>0.18</v>
      </c>
      <c r="P92" s="396"/>
      <c r="Q92" s="231">
        <v>0.04</v>
      </c>
      <c r="R92" s="231">
        <v>0.02</v>
      </c>
      <c r="S92" s="231">
        <f t="shared" si="3"/>
        <v>6.0000000000000053E-2</v>
      </c>
      <c r="T92" s="298"/>
      <c r="U92" s="260"/>
      <c r="V92" s="261"/>
    </row>
    <row r="93" spans="2:22" x14ac:dyDescent="0.3">
      <c r="B93" s="197" t="s">
        <v>146</v>
      </c>
      <c r="C93" s="224"/>
      <c r="D93" s="225"/>
      <c r="E93" s="226"/>
      <c r="F93" s="226"/>
      <c r="G93" s="225"/>
      <c r="H93" s="225"/>
      <c r="I93" s="225"/>
      <c r="J93" s="225"/>
      <c r="K93" s="225">
        <v>0.3</v>
      </c>
      <c r="L93" s="225">
        <v>0.1</v>
      </c>
      <c r="M93" s="225">
        <v>0.1</v>
      </c>
      <c r="N93" s="225">
        <v>0.2</v>
      </c>
      <c r="O93" s="396">
        <v>0.18</v>
      </c>
      <c r="P93" s="396"/>
      <c r="Q93" s="231">
        <v>0.04</v>
      </c>
      <c r="R93" s="231">
        <v>0.02</v>
      </c>
      <c r="S93" s="225">
        <f t="shared" si="3"/>
        <v>6.0000000000000053E-2</v>
      </c>
      <c r="T93" s="298"/>
      <c r="U93" s="260"/>
      <c r="V93" s="261"/>
    </row>
    <row r="94" spans="2:22" x14ac:dyDescent="0.3">
      <c r="B94" s="294" t="s">
        <v>108</v>
      </c>
      <c r="C94" s="224"/>
      <c r="D94" s="225"/>
      <c r="E94" s="226"/>
      <c r="F94" s="226"/>
      <c r="G94" s="225"/>
      <c r="H94" s="225"/>
      <c r="I94" s="225"/>
      <c r="J94" s="225">
        <v>0.3</v>
      </c>
      <c r="K94" s="225">
        <v>0.1</v>
      </c>
      <c r="L94" s="225">
        <v>0.1</v>
      </c>
      <c r="M94" s="225">
        <v>0.1</v>
      </c>
      <c r="N94" s="225">
        <v>0.1</v>
      </c>
      <c r="O94" s="396">
        <v>0.27</v>
      </c>
      <c r="P94" s="396"/>
      <c r="Q94" s="396"/>
      <c r="R94" s="231">
        <v>0.02</v>
      </c>
      <c r="S94" s="225">
        <f t="shared" si="3"/>
        <v>1.0000000000000009E-2</v>
      </c>
      <c r="T94" s="298"/>
      <c r="U94" s="260"/>
      <c r="V94" s="261"/>
    </row>
    <row r="95" spans="2:22" x14ac:dyDescent="0.3">
      <c r="B95" s="294" t="s">
        <v>148</v>
      </c>
      <c r="C95" s="224"/>
      <c r="D95" s="225"/>
      <c r="E95" s="226"/>
      <c r="F95" s="226"/>
      <c r="G95" s="225"/>
      <c r="H95" s="225"/>
      <c r="I95" s="225"/>
      <c r="J95" s="225">
        <v>0.3</v>
      </c>
      <c r="K95" s="225">
        <v>0.1</v>
      </c>
      <c r="L95" s="225">
        <v>0.1</v>
      </c>
      <c r="M95" s="225">
        <v>0.1</v>
      </c>
      <c r="N95" s="225">
        <v>0.1</v>
      </c>
      <c r="O95" s="396">
        <v>0.27</v>
      </c>
      <c r="P95" s="396"/>
      <c r="Q95" s="396"/>
      <c r="R95" s="231">
        <v>0.02</v>
      </c>
      <c r="S95" s="225">
        <f t="shared" si="3"/>
        <v>1.0000000000000009E-2</v>
      </c>
      <c r="T95" s="298"/>
      <c r="U95" s="260"/>
      <c r="V95" s="261"/>
    </row>
    <row r="96" spans="2:22" x14ac:dyDescent="0.3">
      <c r="B96" s="197" t="s">
        <v>110</v>
      </c>
      <c r="C96" s="224"/>
      <c r="D96" s="225"/>
      <c r="E96" s="226"/>
      <c r="F96" s="226"/>
      <c r="G96" s="225"/>
      <c r="H96" s="225"/>
      <c r="I96" s="225">
        <v>0.3</v>
      </c>
      <c r="J96" s="225"/>
      <c r="K96" s="225"/>
      <c r="L96" s="225"/>
      <c r="M96" s="397">
        <v>0.4</v>
      </c>
      <c r="N96" s="398"/>
      <c r="O96" s="396">
        <v>0.18</v>
      </c>
      <c r="P96" s="396"/>
      <c r="Q96" s="231">
        <v>0.04</v>
      </c>
      <c r="R96" s="231">
        <v>0.02</v>
      </c>
      <c r="S96" s="225">
        <f t="shared" si="3"/>
        <v>6.0000000000000053E-2</v>
      </c>
      <c r="T96" s="298"/>
      <c r="U96" s="260"/>
      <c r="V96" s="261"/>
    </row>
    <row r="97" spans="2:22" x14ac:dyDescent="0.3">
      <c r="B97" s="294" t="s">
        <v>235</v>
      </c>
      <c r="C97" s="224"/>
      <c r="D97" s="225"/>
      <c r="E97" s="226"/>
      <c r="F97" s="226"/>
      <c r="G97" s="225"/>
      <c r="H97" s="225">
        <v>0.3</v>
      </c>
      <c r="I97" s="225">
        <v>0.1</v>
      </c>
      <c r="J97" s="225"/>
      <c r="K97" s="225">
        <v>0.08</v>
      </c>
      <c r="L97" s="225">
        <v>0.08</v>
      </c>
      <c r="M97" s="397">
        <v>0.14000000000000001</v>
      </c>
      <c r="N97" s="398"/>
      <c r="O97" s="396">
        <v>0.27</v>
      </c>
      <c r="P97" s="396"/>
      <c r="Q97" s="396"/>
      <c r="R97" s="231">
        <v>0.02</v>
      </c>
      <c r="S97" s="225">
        <f t="shared" si="3"/>
        <v>9.9999999999998979E-3</v>
      </c>
      <c r="T97" s="298"/>
      <c r="U97" s="260"/>
      <c r="V97" s="261"/>
    </row>
    <row r="98" spans="2:22" ht="12.75" thickBot="1" x14ac:dyDescent="0.35">
      <c r="B98" s="295" t="s">
        <v>237</v>
      </c>
      <c r="C98" s="236"/>
      <c r="D98" s="237"/>
      <c r="E98" s="238"/>
      <c r="F98" s="238"/>
      <c r="G98" s="225">
        <v>0.3</v>
      </c>
      <c r="H98" s="225">
        <v>0.1</v>
      </c>
      <c r="I98" s="225">
        <v>0.1</v>
      </c>
      <c r="J98" s="225"/>
      <c r="K98" s="225">
        <v>7.0000000000000007E-2</v>
      </c>
      <c r="L98" s="225">
        <v>0.05</v>
      </c>
      <c r="M98" s="225">
        <v>0.04</v>
      </c>
      <c r="N98" s="225">
        <v>0.04</v>
      </c>
      <c r="O98" s="231">
        <v>0.09</v>
      </c>
      <c r="P98" s="231">
        <v>0.09</v>
      </c>
      <c r="Q98" s="231">
        <v>0.09</v>
      </c>
      <c r="R98" s="231">
        <v>0.02</v>
      </c>
      <c r="S98" s="225">
        <f t="shared" si="3"/>
        <v>9.9999999999998979E-3</v>
      </c>
      <c r="T98" s="299"/>
      <c r="U98" s="263"/>
      <c r="V98" s="264"/>
    </row>
    <row r="99" spans="2:22" x14ac:dyDescent="0.3">
      <c r="B99" s="196" t="s">
        <v>149</v>
      </c>
      <c r="C99" s="215">
        <v>0.5</v>
      </c>
      <c r="D99" s="216">
        <v>0.4</v>
      </c>
      <c r="E99" s="217">
        <v>0.1</v>
      </c>
      <c r="F99" s="218"/>
      <c r="G99" s="300"/>
      <c r="H99" s="289"/>
      <c r="I99" s="289"/>
      <c r="J99" s="289"/>
      <c r="K99" s="289"/>
      <c r="L99" s="290"/>
      <c r="M99" s="289"/>
      <c r="N99" s="290"/>
      <c r="O99" s="301"/>
      <c r="P99" s="289"/>
      <c r="Q99" s="289"/>
      <c r="R99" s="302"/>
      <c r="S99" s="303"/>
      <c r="T99" s="185" t="s">
        <v>257</v>
      </c>
      <c r="U99" s="186" t="s">
        <v>243</v>
      </c>
      <c r="V99" s="265"/>
    </row>
    <row r="100" spans="2:22" x14ac:dyDescent="0.3">
      <c r="B100" s="197" t="s">
        <v>150</v>
      </c>
      <c r="C100" s="224">
        <v>0.5</v>
      </c>
      <c r="D100" s="225">
        <v>0.4</v>
      </c>
      <c r="E100" s="226">
        <v>0.1</v>
      </c>
      <c r="F100" s="227"/>
      <c r="G100" s="228"/>
      <c r="H100" s="225"/>
      <c r="I100" s="225"/>
      <c r="J100" s="225"/>
      <c r="K100" s="225"/>
      <c r="L100" s="226"/>
      <c r="M100" s="225"/>
      <c r="N100" s="226"/>
      <c r="O100" s="224"/>
      <c r="P100" s="225"/>
      <c r="Q100" s="225"/>
      <c r="R100" s="227"/>
      <c r="S100" s="229"/>
      <c r="T100" s="202" t="s">
        <v>258</v>
      </c>
      <c r="U100" s="96" t="s">
        <v>254</v>
      </c>
      <c r="V100" s="261"/>
    </row>
    <row r="101" spans="2:22" x14ac:dyDescent="0.3">
      <c r="B101" s="197" t="s">
        <v>151</v>
      </c>
      <c r="C101" s="224">
        <v>0.5</v>
      </c>
      <c r="D101" s="225">
        <v>0.4</v>
      </c>
      <c r="E101" s="226">
        <v>0.1</v>
      </c>
      <c r="F101" s="227"/>
      <c r="G101" s="228"/>
      <c r="H101" s="225"/>
      <c r="I101" s="225"/>
      <c r="J101" s="225"/>
      <c r="K101" s="225"/>
      <c r="L101" s="226"/>
      <c r="M101" s="225"/>
      <c r="N101" s="226"/>
      <c r="O101" s="224"/>
      <c r="P101" s="225"/>
      <c r="Q101" s="225"/>
      <c r="R101" s="227"/>
      <c r="S101" s="229"/>
      <c r="T101" s="202" t="s">
        <v>259</v>
      </c>
      <c r="U101" s="96" t="s">
        <v>244</v>
      </c>
      <c r="V101" s="261"/>
    </row>
    <row r="102" spans="2:22" x14ac:dyDescent="0.3">
      <c r="B102" s="197" t="s">
        <v>152</v>
      </c>
      <c r="C102" s="224">
        <v>0.5</v>
      </c>
      <c r="D102" s="225">
        <v>0.4</v>
      </c>
      <c r="E102" s="226">
        <v>0.1</v>
      </c>
      <c r="F102" s="227"/>
      <c r="G102" s="228"/>
      <c r="H102" s="225"/>
      <c r="I102" s="225"/>
      <c r="J102" s="225"/>
      <c r="K102" s="225"/>
      <c r="L102" s="226"/>
      <c r="M102" s="225"/>
      <c r="N102" s="226"/>
      <c r="O102" s="224"/>
      <c r="P102" s="225"/>
      <c r="Q102" s="225"/>
      <c r="R102" s="227"/>
      <c r="S102" s="229"/>
      <c r="T102" s="202" t="s">
        <v>260</v>
      </c>
      <c r="U102" s="96" t="s">
        <v>245</v>
      </c>
      <c r="V102" s="261"/>
    </row>
    <row r="103" spans="2:22" x14ac:dyDescent="0.3">
      <c r="B103" s="197" t="s">
        <v>153</v>
      </c>
      <c r="C103" s="224">
        <v>0.5</v>
      </c>
      <c r="D103" s="225">
        <v>0.4</v>
      </c>
      <c r="E103" s="226">
        <v>0.1</v>
      </c>
      <c r="F103" s="227"/>
      <c r="G103" s="228"/>
      <c r="H103" s="225"/>
      <c r="I103" s="225"/>
      <c r="J103" s="225"/>
      <c r="K103" s="225"/>
      <c r="L103" s="226"/>
      <c r="M103" s="225"/>
      <c r="N103" s="226"/>
      <c r="O103" s="224"/>
      <c r="P103" s="225"/>
      <c r="Q103" s="225"/>
      <c r="R103" s="227"/>
      <c r="S103" s="229"/>
      <c r="T103" s="202" t="s">
        <v>261</v>
      </c>
      <c r="U103" s="96" t="s">
        <v>246</v>
      </c>
      <c r="V103" s="261"/>
    </row>
    <row r="104" spans="2:22" x14ac:dyDescent="0.3">
      <c r="B104" s="197" t="s">
        <v>154</v>
      </c>
      <c r="C104" s="224">
        <v>0.5</v>
      </c>
      <c r="D104" s="225">
        <v>0.4</v>
      </c>
      <c r="E104" s="226">
        <v>0.1</v>
      </c>
      <c r="F104" s="227"/>
      <c r="G104" s="228"/>
      <c r="H104" s="225"/>
      <c r="I104" s="225"/>
      <c r="J104" s="225"/>
      <c r="K104" s="225"/>
      <c r="L104" s="226"/>
      <c r="M104" s="225"/>
      <c r="N104" s="226"/>
      <c r="O104" s="224"/>
      <c r="P104" s="225"/>
      <c r="Q104" s="225"/>
      <c r="R104" s="227"/>
      <c r="S104" s="229"/>
      <c r="T104" s="202" t="s">
        <v>262</v>
      </c>
      <c r="U104" s="96" t="s">
        <v>247</v>
      </c>
      <c r="V104" s="261"/>
    </row>
    <row r="105" spans="2:22" x14ac:dyDescent="0.3">
      <c r="B105" s="197" t="s">
        <v>155</v>
      </c>
      <c r="C105" s="224">
        <v>0.5</v>
      </c>
      <c r="D105" s="225">
        <v>0.4</v>
      </c>
      <c r="E105" s="226">
        <v>0.1</v>
      </c>
      <c r="F105" s="227"/>
      <c r="G105" s="228"/>
      <c r="H105" s="225"/>
      <c r="I105" s="225"/>
      <c r="J105" s="225"/>
      <c r="K105" s="225"/>
      <c r="L105" s="226"/>
      <c r="M105" s="225"/>
      <c r="N105" s="226"/>
      <c r="O105" s="224"/>
      <c r="P105" s="225"/>
      <c r="Q105" s="225"/>
      <c r="R105" s="227"/>
      <c r="S105" s="229"/>
      <c r="T105" s="202" t="s">
        <v>263</v>
      </c>
      <c r="U105" s="96" t="s">
        <v>248</v>
      </c>
      <c r="V105" s="261"/>
    </row>
    <row r="106" spans="2:22" x14ac:dyDescent="0.3">
      <c r="B106" s="197" t="s">
        <v>156</v>
      </c>
      <c r="C106" s="224">
        <v>0.5</v>
      </c>
      <c r="D106" s="225">
        <v>0.4</v>
      </c>
      <c r="E106" s="226">
        <v>0.1</v>
      </c>
      <c r="F106" s="227"/>
      <c r="G106" s="228"/>
      <c r="H106" s="225"/>
      <c r="I106" s="225"/>
      <c r="J106" s="225"/>
      <c r="K106" s="225"/>
      <c r="L106" s="226"/>
      <c r="M106" s="225"/>
      <c r="N106" s="226"/>
      <c r="O106" s="224"/>
      <c r="P106" s="225"/>
      <c r="Q106" s="225"/>
      <c r="R106" s="227"/>
      <c r="S106" s="229"/>
      <c r="T106" s="202" t="s">
        <v>264</v>
      </c>
      <c r="U106" s="96" t="s">
        <v>249</v>
      </c>
      <c r="V106" s="261"/>
    </row>
    <row r="107" spans="2:22" x14ac:dyDescent="0.3">
      <c r="B107" s="197" t="s">
        <v>157</v>
      </c>
      <c r="C107" s="224">
        <v>0.5</v>
      </c>
      <c r="D107" s="225">
        <v>0.4</v>
      </c>
      <c r="E107" s="226">
        <v>0.1</v>
      </c>
      <c r="F107" s="227"/>
      <c r="G107" s="228"/>
      <c r="H107" s="225"/>
      <c r="I107" s="225"/>
      <c r="J107" s="225"/>
      <c r="K107" s="225"/>
      <c r="L107" s="226"/>
      <c r="M107" s="225"/>
      <c r="N107" s="226"/>
      <c r="O107" s="224"/>
      <c r="P107" s="225"/>
      <c r="Q107" s="225"/>
      <c r="R107" s="227"/>
      <c r="S107" s="229"/>
      <c r="T107" s="202" t="s">
        <v>265</v>
      </c>
      <c r="U107" s="96" t="s">
        <v>250</v>
      </c>
      <c r="V107" s="261"/>
    </row>
    <row r="108" spans="2:22" x14ac:dyDescent="0.3">
      <c r="B108" s="197" t="s">
        <v>158</v>
      </c>
      <c r="C108" s="224">
        <v>0.5</v>
      </c>
      <c r="D108" s="225">
        <v>0.4</v>
      </c>
      <c r="E108" s="226">
        <v>0.1</v>
      </c>
      <c r="F108" s="227"/>
      <c r="G108" s="228"/>
      <c r="H108" s="225"/>
      <c r="I108" s="225"/>
      <c r="J108" s="225"/>
      <c r="K108" s="225"/>
      <c r="L108" s="226"/>
      <c r="M108" s="225"/>
      <c r="N108" s="226"/>
      <c r="O108" s="224"/>
      <c r="P108" s="225"/>
      <c r="Q108" s="225"/>
      <c r="R108" s="227"/>
      <c r="S108" s="229"/>
      <c r="T108" s="202" t="s">
        <v>266</v>
      </c>
      <c r="U108" s="96" t="s">
        <v>251</v>
      </c>
      <c r="V108" s="261"/>
    </row>
    <row r="109" spans="2:22" x14ac:dyDescent="0.3">
      <c r="B109" s="197" t="s">
        <v>159</v>
      </c>
      <c r="C109" s="224">
        <v>0.5</v>
      </c>
      <c r="D109" s="225">
        <v>0.4</v>
      </c>
      <c r="E109" s="226">
        <v>0.1</v>
      </c>
      <c r="F109" s="227"/>
      <c r="G109" s="228"/>
      <c r="H109" s="225"/>
      <c r="I109" s="225"/>
      <c r="J109" s="225"/>
      <c r="K109" s="225"/>
      <c r="L109" s="226"/>
      <c r="M109" s="225"/>
      <c r="N109" s="226"/>
      <c r="O109" s="224"/>
      <c r="P109" s="225"/>
      <c r="Q109" s="225"/>
      <c r="R109" s="227"/>
      <c r="S109" s="229"/>
      <c r="T109" s="202" t="s">
        <v>267</v>
      </c>
      <c r="U109" s="96" t="s">
        <v>252</v>
      </c>
      <c r="V109" s="261"/>
    </row>
    <row r="110" spans="2:22" x14ac:dyDescent="0.3">
      <c r="B110" s="197" t="s">
        <v>160</v>
      </c>
      <c r="C110" s="224">
        <v>0.5</v>
      </c>
      <c r="D110" s="225">
        <v>0.4</v>
      </c>
      <c r="E110" s="226">
        <v>0.1</v>
      </c>
      <c r="F110" s="227"/>
      <c r="G110" s="228"/>
      <c r="H110" s="225"/>
      <c r="I110" s="225"/>
      <c r="J110" s="225"/>
      <c r="K110" s="225"/>
      <c r="L110" s="226"/>
      <c r="M110" s="225"/>
      <c r="N110" s="226"/>
      <c r="O110" s="224"/>
      <c r="P110" s="225"/>
      <c r="Q110" s="225"/>
      <c r="R110" s="227"/>
      <c r="S110" s="229"/>
      <c r="T110" s="202" t="s">
        <v>268</v>
      </c>
      <c r="U110" s="96" t="s">
        <v>253</v>
      </c>
      <c r="V110" s="261"/>
    </row>
    <row r="111" spans="2:22" x14ac:dyDescent="0.3">
      <c r="B111" s="197" t="s">
        <v>161</v>
      </c>
      <c r="C111" s="224">
        <v>0.5</v>
      </c>
      <c r="D111" s="225">
        <v>0.4</v>
      </c>
      <c r="E111" s="226">
        <v>0.1</v>
      </c>
      <c r="F111" s="227"/>
      <c r="G111" s="228"/>
      <c r="H111" s="225"/>
      <c r="I111" s="225"/>
      <c r="J111" s="225"/>
      <c r="K111" s="225"/>
      <c r="L111" s="226"/>
      <c r="M111" s="225"/>
      <c r="N111" s="226"/>
      <c r="O111" s="224"/>
      <c r="P111" s="225"/>
      <c r="Q111" s="225"/>
      <c r="R111" s="227"/>
      <c r="S111" s="229"/>
      <c r="T111" s="202" t="s">
        <v>269</v>
      </c>
      <c r="U111" s="96" t="s">
        <v>243</v>
      </c>
      <c r="V111" s="261"/>
    </row>
    <row r="112" spans="2:22" x14ac:dyDescent="0.3">
      <c r="B112" s="197" t="s">
        <v>162</v>
      </c>
      <c r="C112" s="224">
        <v>0.5</v>
      </c>
      <c r="D112" s="225">
        <v>0.4</v>
      </c>
      <c r="E112" s="226">
        <v>0.1</v>
      </c>
      <c r="F112" s="227"/>
      <c r="G112" s="228"/>
      <c r="H112" s="225"/>
      <c r="I112" s="225"/>
      <c r="J112" s="225"/>
      <c r="K112" s="225"/>
      <c r="L112" s="226"/>
      <c r="M112" s="225"/>
      <c r="N112" s="226"/>
      <c r="O112" s="224"/>
      <c r="P112" s="225"/>
      <c r="Q112" s="225"/>
      <c r="R112" s="227"/>
      <c r="S112" s="229"/>
      <c r="T112" s="202" t="s">
        <v>270</v>
      </c>
      <c r="U112" s="96" t="s">
        <v>254</v>
      </c>
      <c r="V112" s="261"/>
    </row>
    <row r="113" spans="2:22" x14ac:dyDescent="0.3">
      <c r="B113" s="197" t="s">
        <v>163</v>
      </c>
      <c r="C113" s="224">
        <v>0.5</v>
      </c>
      <c r="D113" s="225">
        <v>0.4</v>
      </c>
      <c r="E113" s="226">
        <v>0.1</v>
      </c>
      <c r="F113" s="227"/>
      <c r="G113" s="228"/>
      <c r="H113" s="225"/>
      <c r="I113" s="225"/>
      <c r="J113" s="225"/>
      <c r="K113" s="225"/>
      <c r="L113" s="226"/>
      <c r="M113" s="225"/>
      <c r="N113" s="226"/>
      <c r="O113" s="224"/>
      <c r="P113" s="225"/>
      <c r="Q113" s="225"/>
      <c r="R113" s="227"/>
      <c r="S113" s="229"/>
      <c r="T113" s="202" t="s">
        <v>271</v>
      </c>
      <c r="U113" s="96" t="s">
        <v>244</v>
      </c>
      <c r="V113" s="261"/>
    </row>
    <row r="114" spans="2:22" x14ac:dyDescent="0.3">
      <c r="B114" s="197" t="s">
        <v>164</v>
      </c>
      <c r="C114" s="224">
        <v>0.5</v>
      </c>
      <c r="D114" s="225">
        <v>0.4</v>
      </c>
      <c r="E114" s="226">
        <v>0.1</v>
      </c>
      <c r="F114" s="227"/>
      <c r="G114" s="228"/>
      <c r="H114" s="225"/>
      <c r="I114" s="225"/>
      <c r="J114" s="225"/>
      <c r="K114" s="225"/>
      <c r="L114" s="226"/>
      <c r="M114" s="225"/>
      <c r="N114" s="226"/>
      <c r="O114" s="224"/>
      <c r="P114" s="225"/>
      <c r="Q114" s="225"/>
      <c r="R114" s="227"/>
      <c r="S114" s="229"/>
      <c r="T114" s="202" t="s">
        <v>272</v>
      </c>
      <c r="U114" s="96" t="s">
        <v>245</v>
      </c>
      <c r="V114" s="261"/>
    </row>
    <row r="115" spans="2:22" x14ac:dyDescent="0.3">
      <c r="B115" s="197" t="s">
        <v>165</v>
      </c>
      <c r="C115" s="224">
        <v>0.5</v>
      </c>
      <c r="D115" s="225">
        <v>0.4</v>
      </c>
      <c r="E115" s="226">
        <v>0.1</v>
      </c>
      <c r="F115" s="227"/>
      <c r="G115" s="228"/>
      <c r="H115" s="225"/>
      <c r="I115" s="225"/>
      <c r="J115" s="225"/>
      <c r="K115" s="225"/>
      <c r="L115" s="226"/>
      <c r="M115" s="225"/>
      <c r="N115" s="226"/>
      <c r="O115" s="224"/>
      <c r="P115" s="225"/>
      <c r="Q115" s="225"/>
      <c r="R115" s="227"/>
      <c r="S115" s="229"/>
      <c r="T115" s="202" t="s">
        <v>273</v>
      </c>
      <c r="U115" s="96" t="s">
        <v>246</v>
      </c>
      <c r="V115" s="261"/>
    </row>
    <row r="116" spans="2:22" x14ac:dyDescent="0.3">
      <c r="B116" s="197" t="s">
        <v>166</v>
      </c>
      <c r="C116" s="224">
        <v>0.5</v>
      </c>
      <c r="D116" s="225">
        <v>0.4</v>
      </c>
      <c r="E116" s="226">
        <v>0.1</v>
      </c>
      <c r="F116" s="227"/>
      <c r="G116" s="228"/>
      <c r="H116" s="225"/>
      <c r="I116" s="225"/>
      <c r="J116" s="225"/>
      <c r="K116" s="225"/>
      <c r="L116" s="226"/>
      <c r="M116" s="225"/>
      <c r="N116" s="226"/>
      <c r="O116" s="224"/>
      <c r="P116" s="225"/>
      <c r="Q116" s="225"/>
      <c r="R116" s="227"/>
      <c r="S116" s="229"/>
      <c r="T116" s="202" t="s">
        <v>274</v>
      </c>
      <c r="U116" s="96" t="s">
        <v>247</v>
      </c>
      <c r="V116" s="261"/>
    </row>
    <row r="117" spans="2:22" x14ac:dyDescent="0.3">
      <c r="B117" s="197" t="s">
        <v>167</v>
      </c>
      <c r="C117" s="224">
        <v>0.5</v>
      </c>
      <c r="D117" s="225">
        <v>0.4</v>
      </c>
      <c r="E117" s="226">
        <v>0.1</v>
      </c>
      <c r="F117" s="227"/>
      <c r="G117" s="228"/>
      <c r="H117" s="225"/>
      <c r="I117" s="225"/>
      <c r="J117" s="225"/>
      <c r="K117" s="225"/>
      <c r="L117" s="226"/>
      <c r="M117" s="225"/>
      <c r="N117" s="226"/>
      <c r="O117" s="224"/>
      <c r="P117" s="225"/>
      <c r="Q117" s="225"/>
      <c r="R117" s="227"/>
      <c r="S117" s="229"/>
      <c r="T117" s="202" t="s">
        <v>275</v>
      </c>
      <c r="U117" s="96" t="s">
        <v>248</v>
      </c>
      <c r="V117" s="261"/>
    </row>
    <row r="118" spans="2:22" x14ac:dyDescent="0.3">
      <c r="B118" s="197" t="s">
        <v>168</v>
      </c>
      <c r="C118" s="224">
        <v>0.5</v>
      </c>
      <c r="D118" s="225">
        <v>0.4</v>
      </c>
      <c r="E118" s="226">
        <v>0.1</v>
      </c>
      <c r="F118" s="227"/>
      <c r="G118" s="228"/>
      <c r="H118" s="225"/>
      <c r="I118" s="225"/>
      <c r="J118" s="225"/>
      <c r="K118" s="225"/>
      <c r="L118" s="226"/>
      <c r="M118" s="225"/>
      <c r="N118" s="226"/>
      <c r="O118" s="224"/>
      <c r="P118" s="225"/>
      <c r="Q118" s="225"/>
      <c r="R118" s="227"/>
      <c r="S118" s="229"/>
      <c r="T118" s="202" t="s">
        <v>276</v>
      </c>
      <c r="U118" s="96" t="s">
        <v>249</v>
      </c>
      <c r="V118" s="261"/>
    </row>
    <row r="119" spans="2:22" x14ac:dyDescent="0.3">
      <c r="B119" s="197" t="s">
        <v>169</v>
      </c>
      <c r="C119" s="224">
        <v>0.5</v>
      </c>
      <c r="D119" s="225">
        <v>0.4</v>
      </c>
      <c r="E119" s="226">
        <v>0.1</v>
      </c>
      <c r="F119" s="227"/>
      <c r="G119" s="228"/>
      <c r="H119" s="225"/>
      <c r="I119" s="225"/>
      <c r="J119" s="225"/>
      <c r="K119" s="225"/>
      <c r="L119" s="226"/>
      <c r="M119" s="225"/>
      <c r="N119" s="226"/>
      <c r="O119" s="224"/>
      <c r="P119" s="225"/>
      <c r="Q119" s="225"/>
      <c r="R119" s="227"/>
      <c r="S119" s="229"/>
      <c r="T119" s="202" t="s">
        <v>277</v>
      </c>
      <c r="U119" s="96" t="s">
        <v>250</v>
      </c>
      <c r="V119" s="261"/>
    </row>
    <row r="120" spans="2:22" ht="12.75" thickBot="1" x14ac:dyDescent="0.35">
      <c r="B120" s="199" t="s">
        <v>170</v>
      </c>
      <c r="C120" s="236">
        <v>0.5</v>
      </c>
      <c r="D120" s="237">
        <v>0.4</v>
      </c>
      <c r="E120" s="238">
        <v>0.1</v>
      </c>
      <c r="F120" s="239"/>
      <c r="G120" s="240"/>
      <c r="H120" s="237"/>
      <c r="I120" s="237"/>
      <c r="J120" s="237"/>
      <c r="K120" s="237"/>
      <c r="L120" s="238"/>
      <c r="M120" s="237"/>
      <c r="N120" s="238"/>
      <c r="O120" s="236"/>
      <c r="P120" s="237"/>
      <c r="Q120" s="237"/>
      <c r="R120" s="239"/>
      <c r="S120" s="241"/>
      <c r="T120" s="204" t="s">
        <v>278</v>
      </c>
      <c r="U120" s="205" t="s">
        <v>251</v>
      </c>
      <c r="V120" s="266"/>
    </row>
    <row r="121" spans="2:22" ht="36" x14ac:dyDescent="0.3">
      <c r="B121" s="196" t="s">
        <v>187</v>
      </c>
      <c r="C121" s="215">
        <v>0.5</v>
      </c>
      <c r="D121" s="216">
        <v>0.4</v>
      </c>
      <c r="E121" s="217">
        <v>0.1</v>
      </c>
      <c r="F121" s="218"/>
      <c r="G121" s="219"/>
      <c r="H121" s="216"/>
      <c r="I121" s="216"/>
      <c r="J121" s="216"/>
      <c r="K121" s="216"/>
      <c r="L121" s="217"/>
      <c r="M121" s="216"/>
      <c r="N121" s="217"/>
      <c r="O121" s="215"/>
      <c r="P121" s="216"/>
      <c r="Q121" s="216"/>
      <c r="R121" s="218"/>
      <c r="S121" s="220"/>
      <c r="T121" s="185" t="s">
        <v>279</v>
      </c>
      <c r="U121" s="212" t="s">
        <v>412</v>
      </c>
      <c r="V121" s="265"/>
    </row>
    <row r="122" spans="2:22" ht="36" x14ac:dyDescent="0.3">
      <c r="B122" s="197" t="s">
        <v>188</v>
      </c>
      <c r="C122" s="224">
        <v>0.5</v>
      </c>
      <c r="D122" s="225">
        <v>0.4</v>
      </c>
      <c r="E122" s="226">
        <v>0.1</v>
      </c>
      <c r="F122" s="227"/>
      <c r="G122" s="228"/>
      <c r="H122" s="225"/>
      <c r="I122" s="225"/>
      <c r="J122" s="225"/>
      <c r="K122" s="225"/>
      <c r="L122" s="226"/>
      <c r="M122" s="225"/>
      <c r="N122" s="226"/>
      <c r="O122" s="224"/>
      <c r="P122" s="225"/>
      <c r="Q122" s="225"/>
      <c r="R122" s="227"/>
      <c r="S122" s="229"/>
      <c r="T122" s="202" t="s">
        <v>280</v>
      </c>
      <c r="U122" s="213" t="s">
        <v>413</v>
      </c>
      <c r="V122" s="261"/>
    </row>
    <row r="123" spans="2:22" ht="36" x14ac:dyDescent="0.3">
      <c r="B123" s="197" t="s">
        <v>189</v>
      </c>
      <c r="C123" s="224">
        <v>0.5</v>
      </c>
      <c r="D123" s="225">
        <v>0.4</v>
      </c>
      <c r="E123" s="226">
        <v>0.1</v>
      </c>
      <c r="F123" s="227"/>
      <c r="G123" s="228"/>
      <c r="H123" s="225"/>
      <c r="I123" s="225"/>
      <c r="J123" s="225"/>
      <c r="K123" s="225"/>
      <c r="L123" s="226"/>
      <c r="M123" s="225"/>
      <c r="N123" s="226"/>
      <c r="O123" s="224"/>
      <c r="P123" s="225"/>
      <c r="Q123" s="225"/>
      <c r="R123" s="227"/>
      <c r="S123" s="229"/>
      <c r="T123" s="202" t="s">
        <v>281</v>
      </c>
      <c r="U123" s="213" t="s">
        <v>414</v>
      </c>
      <c r="V123" s="261"/>
    </row>
    <row r="124" spans="2:22" ht="36" x14ac:dyDescent="0.3">
      <c r="B124" s="197" t="s">
        <v>190</v>
      </c>
      <c r="C124" s="224">
        <v>0.5</v>
      </c>
      <c r="D124" s="225">
        <v>0.4</v>
      </c>
      <c r="E124" s="226">
        <v>0.1</v>
      </c>
      <c r="F124" s="227"/>
      <c r="G124" s="228"/>
      <c r="H124" s="225"/>
      <c r="I124" s="225"/>
      <c r="J124" s="225"/>
      <c r="K124" s="225"/>
      <c r="L124" s="226"/>
      <c r="M124" s="225"/>
      <c r="N124" s="226"/>
      <c r="O124" s="224"/>
      <c r="P124" s="225"/>
      <c r="Q124" s="225"/>
      <c r="R124" s="227"/>
      <c r="S124" s="229"/>
      <c r="T124" s="202" t="s">
        <v>282</v>
      </c>
      <c r="U124" s="213" t="s">
        <v>415</v>
      </c>
      <c r="V124" s="261"/>
    </row>
    <row r="125" spans="2:22" ht="36" x14ac:dyDescent="0.3">
      <c r="B125" s="197" t="s">
        <v>191</v>
      </c>
      <c r="C125" s="224">
        <v>0.5</v>
      </c>
      <c r="D125" s="225">
        <v>0.4</v>
      </c>
      <c r="E125" s="226">
        <v>0.1</v>
      </c>
      <c r="F125" s="227"/>
      <c r="G125" s="228"/>
      <c r="H125" s="225"/>
      <c r="I125" s="225"/>
      <c r="J125" s="225"/>
      <c r="K125" s="225"/>
      <c r="L125" s="226"/>
      <c r="M125" s="225"/>
      <c r="N125" s="226"/>
      <c r="O125" s="224"/>
      <c r="P125" s="225"/>
      <c r="Q125" s="225"/>
      <c r="R125" s="227"/>
      <c r="S125" s="229"/>
      <c r="T125" s="202" t="s">
        <v>283</v>
      </c>
      <c r="U125" s="213" t="s">
        <v>416</v>
      </c>
      <c r="V125" s="261"/>
    </row>
    <row r="126" spans="2:22" ht="36" x14ac:dyDescent="0.3">
      <c r="B126" s="197" t="s">
        <v>192</v>
      </c>
      <c r="C126" s="224">
        <v>0.5</v>
      </c>
      <c r="D126" s="225">
        <v>0.4</v>
      </c>
      <c r="E126" s="226">
        <v>0.1</v>
      </c>
      <c r="F126" s="227"/>
      <c r="G126" s="228"/>
      <c r="H126" s="225"/>
      <c r="I126" s="225"/>
      <c r="J126" s="225"/>
      <c r="K126" s="225"/>
      <c r="L126" s="226"/>
      <c r="M126" s="225"/>
      <c r="N126" s="226"/>
      <c r="O126" s="224"/>
      <c r="P126" s="225"/>
      <c r="Q126" s="225"/>
      <c r="R126" s="227"/>
      <c r="S126" s="229"/>
      <c r="T126" s="202" t="s">
        <v>284</v>
      </c>
      <c r="U126" s="213" t="s">
        <v>417</v>
      </c>
      <c r="V126" s="261"/>
    </row>
    <row r="127" spans="2:22" ht="36" x14ac:dyDescent="0.3">
      <c r="B127" s="197" t="s">
        <v>193</v>
      </c>
      <c r="C127" s="224">
        <v>0.5</v>
      </c>
      <c r="D127" s="225">
        <v>0.4</v>
      </c>
      <c r="E127" s="226">
        <v>0.1</v>
      </c>
      <c r="F127" s="227"/>
      <c r="G127" s="228"/>
      <c r="H127" s="225"/>
      <c r="I127" s="225"/>
      <c r="J127" s="225"/>
      <c r="K127" s="225"/>
      <c r="L127" s="226"/>
      <c r="M127" s="225"/>
      <c r="N127" s="226"/>
      <c r="O127" s="224"/>
      <c r="P127" s="225"/>
      <c r="Q127" s="225"/>
      <c r="R127" s="227"/>
      <c r="S127" s="229"/>
      <c r="T127" s="202" t="s">
        <v>285</v>
      </c>
      <c r="U127" s="213" t="s">
        <v>418</v>
      </c>
      <c r="V127" s="261"/>
    </row>
    <row r="128" spans="2:22" ht="36" x14ac:dyDescent="0.3">
      <c r="B128" s="197" t="s">
        <v>194</v>
      </c>
      <c r="C128" s="224">
        <v>0.5</v>
      </c>
      <c r="D128" s="225">
        <v>0.4</v>
      </c>
      <c r="E128" s="226">
        <v>0.1</v>
      </c>
      <c r="F128" s="227"/>
      <c r="G128" s="228"/>
      <c r="H128" s="225"/>
      <c r="I128" s="225"/>
      <c r="J128" s="225"/>
      <c r="K128" s="225"/>
      <c r="L128" s="226"/>
      <c r="M128" s="225"/>
      <c r="N128" s="226"/>
      <c r="O128" s="224"/>
      <c r="P128" s="225"/>
      <c r="Q128" s="225"/>
      <c r="R128" s="227"/>
      <c r="S128" s="229"/>
      <c r="T128" s="202" t="s">
        <v>286</v>
      </c>
      <c r="U128" s="213" t="s">
        <v>419</v>
      </c>
      <c r="V128" s="261"/>
    </row>
    <row r="129" spans="2:22" ht="36" x14ac:dyDescent="0.3">
      <c r="B129" s="197" t="s">
        <v>195</v>
      </c>
      <c r="C129" s="224">
        <v>0.5</v>
      </c>
      <c r="D129" s="225">
        <v>0.4</v>
      </c>
      <c r="E129" s="226">
        <v>0.1</v>
      </c>
      <c r="F129" s="227"/>
      <c r="G129" s="228"/>
      <c r="H129" s="225"/>
      <c r="I129" s="225"/>
      <c r="J129" s="225"/>
      <c r="K129" s="225"/>
      <c r="L129" s="226"/>
      <c r="M129" s="225"/>
      <c r="N129" s="226"/>
      <c r="O129" s="224"/>
      <c r="P129" s="225"/>
      <c r="Q129" s="225"/>
      <c r="R129" s="227"/>
      <c r="S129" s="229"/>
      <c r="T129" s="202" t="s">
        <v>287</v>
      </c>
      <c r="U129" s="213" t="s">
        <v>420</v>
      </c>
      <c r="V129" s="261"/>
    </row>
    <row r="130" spans="2:22" ht="36" x14ac:dyDescent="0.3">
      <c r="B130" s="197" t="s">
        <v>196</v>
      </c>
      <c r="C130" s="224">
        <v>0.5</v>
      </c>
      <c r="D130" s="225">
        <v>0.4</v>
      </c>
      <c r="E130" s="226">
        <v>0.1</v>
      </c>
      <c r="F130" s="227"/>
      <c r="G130" s="228"/>
      <c r="H130" s="225"/>
      <c r="I130" s="225"/>
      <c r="J130" s="225"/>
      <c r="K130" s="225"/>
      <c r="L130" s="226"/>
      <c r="M130" s="225"/>
      <c r="N130" s="226"/>
      <c r="O130" s="224"/>
      <c r="P130" s="225"/>
      <c r="Q130" s="225"/>
      <c r="R130" s="227"/>
      <c r="S130" s="229"/>
      <c r="T130" s="202" t="s">
        <v>288</v>
      </c>
      <c r="U130" s="213" t="s">
        <v>421</v>
      </c>
      <c r="V130" s="261"/>
    </row>
    <row r="131" spans="2:22" ht="36" x14ac:dyDescent="0.3">
      <c r="B131" s="197" t="s">
        <v>197</v>
      </c>
      <c r="C131" s="224">
        <v>0.5</v>
      </c>
      <c r="D131" s="225">
        <v>0.4</v>
      </c>
      <c r="E131" s="226">
        <v>0.1</v>
      </c>
      <c r="F131" s="227"/>
      <c r="G131" s="228"/>
      <c r="H131" s="225"/>
      <c r="I131" s="225"/>
      <c r="J131" s="225"/>
      <c r="K131" s="225"/>
      <c r="L131" s="226"/>
      <c r="M131" s="225"/>
      <c r="N131" s="226"/>
      <c r="O131" s="224"/>
      <c r="P131" s="225"/>
      <c r="Q131" s="225"/>
      <c r="R131" s="227"/>
      <c r="S131" s="229"/>
      <c r="T131" s="202" t="s">
        <v>289</v>
      </c>
      <c r="U131" s="213" t="s">
        <v>422</v>
      </c>
      <c r="V131" s="261"/>
    </row>
    <row r="132" spans="2:22" ht="36" x14ac:dyDescent="0.3">
      <c r="B132" s="197" t="s">
        <v>198</v>
      </c>
      <c r="C132" s="224">
        <v>0.5</v>
      </c>
      <c r="D132" s="225">
        <v>0.4</v>
      </c>
      <c r="E132" s="226">
        <v>0.1</v>
      </c>
      <c r="F132" s="227"/>
      <c r="G132" s="228"/>
      <c r="H132" s="225"/>
      <c r="I132" s="225"/>
      <c r="J132" s="225"/>
      <c r="K132" s="225"/>
      <c r="L132" s="226"/>
      <c r="M132" s="225"/>
      <c r="N132" s="226"/>
      <c r="O132" s="224"/>
      <c r="P132" s="225"/>
      <c r="Q132" s="225"/>
      <c r="R132" s="227"/>
      <c r="S132" s="229"/>
      <c r="T132" s="202" t="s">
        <v>290</v>
      </c>
      <c r="U132" s="213" t="s">
        <v>423</v>
      </c>
      <c r="V132" s="261"/>
    </row>
    <row r="133" spans="2:22" ht="36" x14ac:dyDescent="0.3">
      <c r="B133" s="197" t="s">
        <v>199</v>
      </c>
      <c r="C133" s="224">
        <v>0.5</v>
      </c>
      <c r="D133" s="225">
        <v>0.4</v>
      </c>
      <c r="E133" s="226">
        <v>0.1</v>
      </c>
      <c r="F133" s="227"/>
      <c r="G133" s="228"/>
      <c r="H133" s="225"/>
      <c r="I133" s="225"/>
      <c r="J133" s="225"/>
      <c r="K133" s="225"/>
      <c r="L133" s="226"/>
      <c r="M133" s="225"/>
      <c r="N133" s="226"/>
      <c r="O133" s="224"/>
      <c r="P133" s="225"/>
      <c r="Q133" s="225"/>
      <c r="R133" s="227"/>
      <c r="S133" s="229"/>
      <c r="T133" s="202" t="s">
        <v>291</v>
      </c>
      <c r="U133" s="213" t="s">
        <v>424</v>
      </c>
      <c r="V133" s="261"/>
    </row>
    <row r="134" spans="2:22" ht="36" x14ac:dyDescent="0.3">
      <c r="B134" s="197" t="s">
        <v>200</v>
      </c>
      <c r="C134" s="224">
        <v>0.5</v>
      </c>
      <c r="D134" s="225">
        <v>0.4</v>
      </c>
      <c r="E134" s="226">
        <v>0.1</v>
      </c>
      <c r="F134" s="227"/>
      <c r="G134" s="228"/>
      <c r="H134" s="225"/>
      <c r="I134" s="225"/>
      <c r="J134" s="225"/>
      <c r="K134" s="225"/>
      <c r="L134" s="226"/>
      <c r="M134" s="225"/>
      <c r="N134" s="226"/>
      <c r="O134" s="224"/>
      <c r="P134" s="225"/>
      <c r="Q134" s="225"/>
      <c r="R134" s="227"/>
      <c r="S134" s="229"/>
      <c r="T134" s="202" t="s">
        <v>292</v>
      </c>
      <c r="U134" s="213" t="s">
        <v>425</v>
      </c>
      <c r="V134" s="261"/>
    </row>
    <row r="135" spans="2:22" ht="36" x14ac:dyDescent="0.3">
      <c r="B135" s="197" t="s">
        <v>201</v>
      </c>
      <c r="C135" s="224">
        <v>0.5</v>
      </c>
      <c r="D135" s="225">
        <v>0.4</v>
      </c>
      <c r="E135" s="226">
        <v>0.1</v>
      </c>
      <c r="F135" s="227"/>
      <c r="G135" s="228"/>
      <c r="H135" s="225"/>
      <c r="I135" s="225"/>
      <c r="J135" s="225"/>
      <c r="K135" s="225"/>
      <c r="L135" s="226"/>
      <c r="M135" s="225"/>
      <c r="N135" s="226"/>
      <c r="O135" s="224"/>
      <c r="P135" s="225"/>
      <c r="Q135" s="225"/>
      <c r="R135" s="227"/>
      <c r="S135" s="229"/>
      <c r="T135" s="202" t="s">
        <v>293</v>
      </c>
      <c r="U135" s="213" t="s">
        <v>426</v>
      </c>
      <c r="V135" s="261"/>
    </row>
    <row r="136" spans="2:22" ht="36" x14ac:dyDescent="0.3">
      <c r="B136" s="197" t="s">
        <v>202</v>
      </c>
      <c r="C136" s="224">
        <v>0.5</v>
      </c>
      <c r="D136" s="225">
        <v>0.4</v>
      </c>
      <c r="E136" s="226">
        <v>0.1</v>
      </c>
      <c r="F136" s="227"/>
      <c r="G136" s="228"/>
      <c r="H136" s="225"/>
      <c r="I136" s="225"/>
      <c r="J136" s="225"/>
      <c r="K136" s="225"/>
      <c r="L136" s="226"/>
      <c r="M136" s="225"/>
      <c r="N136" s="226"/>
      <c r="O136" s="224"/>
      <c r="P136" s="225"/>
      <c r="Q136" s="225"/>
      <c r="R136" s="227"/>
      <c r="S136" s="229"/>
      <c r="T136" s="202" t="s">
        <v>294</v>
      </c>
      <c r="U136" s="213" t="s">
        <v>427</v>
      </c>
      <c r="V136" s="261"/>
    </row>
    <row r="137" spans="2:22" ht="36" x14ac:dyDescent="0.3">
      <c r="B137" s="197" t="s">
        <v>203</v>
      </c>
      <c r="C137" s="224">
        <v>0.5</v>
      </c>
      <c r="D137" s="225">
        <v>0.4</v>
      </c>
      <c r="E137" s="226">
        <v>0.1</v>
      </c>
      <c r="F137" s="227"/>
      <c r="G137" s="228"/>
      <c r="H137" s="225"/>
      <c r="I137" s="225"/>
      <c r="J137" s="225"/>
      <c r="K137" s="225"/>
      <c r="L137" s="226"/>
      <c r="M137" s="225"/>
      <c r="N137" s="226"/>
      <c r="O137" s="224"/>
      <c r="P137" s="225"/>
      <c r="Q137" s="225"/>
      <c r="R137" s="227"/>
      <c r="S137" s="229"/>
      <c r="T137" s="202" t="s">
        <v>295</v>
      </c>
      <c r="U137" s="213" t="s">
        <v>428</v>
      </c>
      <c r="V137" s="261"/>
    </row>
    <row r="138" spans="2:22" ht="36" x14ac:dyDescent="0.3">
      <c r="B138" s="197" t="s">
        <v>204</v>
      </c>
      <c r="C138" s="224">
        <v>0.5</v>
      </c>
      <c r="D138" s="225">
        <v>0.4</v>
      </c>
      <c r="E138" s="226">
        <v>0.1</v>
      </c>
      <c r="F138" s="227"/>
      <c r="G138" s="228"/>
      <c r="H138" s="225"/>
      <c r="I138" s="225"/>
      <c r="J138" s="225"/>
      <c r="K138" s="225"/>
      <c r="L138" s="226"/>
      <c r="M138" s="225"/>
      <c r="N138" s="226"/>
      <c r="O138" s="224"/>
      <c r="P138" s="225"/>
      <c r="Q138" s="225"/>
      <c r="R138" s="227"/>
      <c r="S138" s="229"/>
      <c r="T138" s="202" t="s">
        <v>296</v>
      </c>
      <c r="U138" s="213" t="s">
        <v>429</v>
      </c>
      <c r="V138" s="261"/>
    </row>
    <row r="139" spans="2:22" ht="36" x14ac:dyDescent="0.3">
      <c r="B139" s="197" t="s">
        <v>205</v>
      </c>
      <c r="C139" s="224">
        <v>0.5</v>
      </c>
      <c r="D139" s="225">
        <v>0.4</v>
      </c>
      <c r="E139" s="226">
        <v>0.1</v>
      </c>
      <c r="F139" s="227"/>
      <c r="G139" s="228"/>
      <c r="H139" s="225"/>
      <c r="I139" s="225"/>
      <c r="J139" s="225"/>
      <c r="K139" s="225"/>
      <c r="L139" s="226"/>
      <c r="M139" s="225"/>
      <c r="N139" s="226"/>
      <c r="O139" s="224"/>
      <c r="P139" s="225"/>
      <c r="Q139" s="225"/>
      <c r="R139" s="227"/>
      <c r="S139" s="229"/>
      <c r="T139" s="202" t="s">
        <v>297</v>
      </c>
      <c r="U139" s="213" t="s">
        <v>430</v>
      </c>
      <c r="V139" s="261"/>
    </row>
    <row r="140" spans="2:22" ht="36" x14ac:dyDescent="0.3">
      <c r="B140" s="197" t="s">
        <v>206</v>
      </c>
      <c r="C140" s="224">
        <v>0.5</v>
      </c>
      <c r="D140" s="225">
        <v>0.4</v>
      </c>
      <c r="E140" s="226">
        <v>0.1</v>
      </c>
      <c r="F140" s="227"/>
      <c r="G140" s="228"/>
      <c r="H140" s="225"/>
      <c r="I140" s="225"/>
      <c r="J140" s="225"/>
      <c r="K140" s="225"/>
      <c r="L140" s="226"/>
      <c r="M140" s="225"/>
      <c r="N140" s="226"/>
      <c r="O140" s="224"/>
      <c r="P140" s="225"/>
      <c r="Q140" s="225"/>
      <c r="R140" s="227"/>
      <c r="S140" s="229"/>
      <c r="T140" s="202" t="s">
        <v>298</v>
      </c>
      <c r="U140" s="213" t="s">
        <v>431</v>
      </c>
      <c r="V140" s="261"/>
    </row>
    <row r="141" spans="2:22" ht="36" x14ac:dyDescent="0.3">
      <c r="B141" s="197" t="s">
        <v>207</v>
      </c>
      <c r="C141" s="224">
        <v>0.5</v>
      </c>
      <c r="D141" s="225">
        <v>0.4</v>
      </c>
      <c r="E141" s="226">
        <v>0.1</v>
      </c>
      <c r="F141" s="227"/>
      <c r="G141" s="228"/>
      <c r="H141" s="225"/>
      <c r="I141" s="225"/>
      <c r="J141" s="225"/>
      <c r="K141" s="225"/>
      <c r="L141" s="226"/>
      <c r="M141" s="225"/>
      <c r="N141" s="226"/>
      <c r="O141" s="224"/>
      <c r="P141" s="225"/>
      <c r="Q141" s="225"/>
      <c r="R141" s="227"/>
      <c r="S141" s="229"/>
      <c r="T141" s="202" t="s">
        <v>299</v>
      </c>
      <c r="U141" s="213" t="s">
        <v>432</v>
      </c>
      <c r="V141" s="261"/>
    </row>
    <row r="142" spans="2:22" ht="36" x14ac:dyDescent="0.3">
      <c r="B142" s="197" t="s">
        <v>208</v>
      </c>
      <c r="C142" s="224">
        <v>0.5</v>
      </c>
      <c r="D142" s="225">
        <v>0.4</v>
      </c>
      <c r="E142" s="226">
        <v>0.1</v>
      </c>
      <c r="F142" s="227"/>
      <c r="G142" s="228"/>
      <c r="H142" s="225"/>
      <c r="I142" s="225"/>
      <c r="J142" s="225"/>
      <c r="K142" s="225"/>
      <c r="L142" s="226"/>
      <c r="M142" s="225"/>
      <c r="N142" s="226"/>
      <c r="O142" s="224"/>
      <c r="P142" s="225"/>
      <c r="Q142" s="225"/>
      <c r="R142" s="227"/>
      <c r="S142" s="229"/>
      <c r="T142" s="202" t="s">
        <v>300</v>
      </c>
      <c r="U142" s="213" t="s">
        <v>433</v>
      </c>
      <c r="V142" s="261"/>
    </row>
    <row r="143" spans="2:22" ht="36" x14ac:dyDescent="0.3">
      <c r="B143" s="197" t="s">
        <v>209</v>
      </c>
      <c r="C143" s="224">
        <v>0.5</v>
      </c>
      <c r="D143" s="225">
        <v>0.4</v>
      </c>
      <c r="E143" s="226">
        <v>0.1</v>
      </c>
      <c r="F143" s="227"/>
      <c r="G143" s="228"/>
      <c r="H143" s="225"/>
      <c r="I143" s="225"/>
      <c r="J143" s="225"/>
      <c r="K143" s="225"/>
      <c r="L143" s="226"/>
      <c r="M143" s="225"/>
      <c r="N143" s="226"/>
      <c r="O143" s="224"/>
      <c r="P143" s="225"/>
      <c r="Q143" s="225"/>
      <c r="R143" s="227"/>
      <c r="S143" s="229"/>
      <c r="T143" s="202" t="s">
        <v>301</v>
      </c>
      <c r="U143" s="213" t="s">
        <v>434</v>
      </c>
      <c r="V143" s="261"/>
    </row>
    <row r="144" spans="2:22" ht="36.75" thickBot="1" x14ac:dyDescent="0.35">
      <c r="B144" s="200" t="s">
        <v>210</v>
      </c>
      <c r="C144" s="244">
        <v>0.5</v>
      </c>
      <c r="D144" s="245">
        <v>0.4</v>
      </c>
      <c r="E144" s="246">
        <v>0.1</v>
      </c>
      <c r="F144" s="247"/>
      <c r="G144" s="248"/>
      <c r="H144" s="245"/>
      <c r="I144" s="245"/>
      <c r="J144" s="245"/>
      <c r="K144" s="245"/>
      <c r="L144" s="246"/>
      <c r="M144" s="245"/>
      <c r="N144" s="246"/>
      <c r="O144" s="244"/>
      <c r="P144" s="245"/>
      <c r="Q144" s="245"/>
      <c r="R144" s="247"/>
      <c r="S144" s="249"/>
      <c r="T144" s="204" t="s">
        <v>302</v>
      </c>
      <c r="U144" s="214" t="s">
        <v>435</v>
      </c>
      <c r="V144" s="266"/>
    </row>
    <row r="145" spans="2:22" x14ac:dyDescent="0.3">
      <c r="B145" s="196" t="s">
        <v>211</v>
      </c>
      <c r="C145" s="215">
        <v>0.4</v>
      </c>
      <c r="D145" s="216">
        <v>0.3</v>
      </c>
      <c r="E145" s="217">
        <v>0.25</v>
      </c>
      <c r="F145" s="218">
        <v>0.05</v>
      </c>
      <c r="G145" s="219"/>
      <c r="H145" s="216"/>
      <c r="I145" s="216"/>
      <c r="J145" s="216"/>
      <c r="K145" s="216"/>
      <c r="L145" s="217"/>
      <c r="M145" s="216"/>
      <c r="N145" s="217"/>
      <c r="O145" s="215"/>
      <c r="P145" s="216"/>
      <c r="Q145" s="216"/>
      <c r="R145" s="218"/>
      <c r="S145" s="220"/>
      <c r="T145" s="185" t="s">
        <v>255</v>
      </c>
      <c r="U145" s="186" t="s">
        <v>256</v>
      </c>
      <c r="V145" s="187" t="s">
        <v>303</v>
      </c>
    </row>
    <row r="146" spans="2:22" x14ac:dyDescent="0.3">
      <c r="B146" s="197" t="s">
        <v>212</v>
      </c>
      <c r="C146" s="224">
        <v>0.4</v>
      </c>
      <c r="D146" s="225">
        <v>0.3</v>
      </c>
      <c r="E146" s="226">
        <v>0.25</v>
      </c>
      <c r="F146" s="227">
        <v>0.05</v>
      </c>
      <c r="G146" s="228"/>
      <c r="H146" s="225"/>
      <c r="I146" s="225"/>
      <c r="J146" s="225"/>
      <c r="K146" s="225"/>
      <c r="L146" s="226"/>
      <c r="M146" s="225"/>
      <c r="N146" s="226"/>
      <c r="O146" s="224"/>
      <c r="P146" s="225"/>
      <c r="Q146" s="225"/>
      <c r="R146" s="227"/>
      <c r="S146" s="229"/>
      <c r="T146" s="202" t="s">
        <v>304</v>
      </c>
      <c r="U146" s="96" t="s">
        <v>305</v>
      </c>
      <c r="V146" s="203" t="s">
        <v>306</v>
      </c>
    </row>
    <row r="147" spans="2:22" x14ac:dyDescent="0.3">
      <c r="B147" s="197" t="s">
        <v>213</v>
      </c>
      <c r="C147" s="224">
        <v>0.4</v>
      </c>
      <c r="D147" s="225">
        <v>0.3</v>
      </c>
      <c r="E147" s="226">
        <v>0.25</v>
      </c>
      <c r="F147" s="227">
        <v>0.05</v>
      </c>
      <c r="G147" s="228"/>
      <c r="H147" s="225"/>
      <c r="I147" s="225"/>
      <c r="J147" s="225"/>
      <c r="K147" s="225"/>
      <c r="L147" s="226"/>
      <c r="M147" s="225"/>
      <c r="N147" s="226"/>
      <c r="O147" s="224"/>
      <c r="P147" s="225"/>
      <c r="Q147" s="225"/>
      <c r="R147" s="227"/>
      <c r="S147" s="229"/>
      <c r="T147" s="202" t="s">
        <v>307</v>
      </c>
      <c r="U147" s="96" t="s">
        <v>308</v>
      </c>
      <c r="V147" s="203" t="s">
        <v>309</v>
      </c>
    </row>
    <row r="148" spans="2:22" x14ac:dyDescent="0.3">
      <c r="B148" s="197" t="s">
        <v>214</v>
      </c>
      <c r="C148" s="224">
        <v>0.4</v>
      </c>
      <c r="D148" s="225">
        <v>0.3</v>
      </c>
      <c r="E148" s="226">
        <v>0.25</v>
      </c>
      <c r="F148" s="227">
        <v>0.05</v>
      </c>
      <c r="G148" s="228"/>
      <c r="H148" s="225"/>
      <c r="I148" s="225"/>
      <c r="J148" s="225"/>
      <c r="K148" s="225"/>
      <c r="L148" s="226"/>
      <c r="M148" s="225"/>
      <c r="N148" s="226"/>
      <c r="O148" s="224"/>
      <c r="P148" s="225"/>
      <c r="Q148" s="225"/>
      <c r="R148" s="227"/>
      <c r="S148" s="229"/>
      <c r="T148" s="202" t="s">
        <v>310</v>
      </c>
      <c r="U148" s="96" t="s">
        <v>311</v>
      </c>
      <c r="V148" s="203" t="s">
        <v>312</v>
      </c>
    </row>
    <row r="149" spans="2:22" x14ac:dyDescent="0.3">
      <c r="B149" s="197" t="s">
        <v>215</v>
      </c>
      <c r="C149" s="224">
        <v>0.4</v>
      </c>
      <c r="D149" s="225">
        <v>0.3</v>
      </c>
      <c r="E149" s="226">
        <v>0.25</v>
      </c>
      <c r="F149" s="227">
        <v>0.05</v>
      </c>
      <c r="G149" s="228"/>
      <c r="H149" s="225"/>
      <c r="I149" s="225"/>
      <c r="J149" s="225"/>
      <c r="K149" s="225"/>
      <c r="L149" s="226"/>
      <c r="M149" s="225"/>
      <c r="N149" s="226"/>
      <c r="O149" s="224"/>
      <c r="P149" s="225"/>
      <c r="Q149" s="225"/>
      <c r="R149" s="227"/>
      <c r="S149" s="229"/>
      <c r="T149" s="202" t="s">
        <v>313</v>
      </c>
      <c r="U149" s="96" t="s">
        <v>314</v>
      </c>
      <c r="V149" s="203" t="s">
        <v>315</v>
      </c>
    </row>
    <row r="150" spans="2:22" x14ac:dyDescent="0.3">
      <c r="B150" s="197" t="s">
        <v>216</v>
      </c>
      <c r="C150" s="224">
        <v>0.4</v>
      </c>
      <c r="D150" s="225">
        <v>0.3</v>
      </c>
      <c r="E150" s="226">
        <v>0.25</v>
      </c>
      <c r="F150" s="227">
        <v>0.05</v>
      </c>
      <c r="G150" s="228"/>
      <c r="H150" s="225"/>
      <c r="I150" s="225"/>
      <c r="J150" s="225"/>
      <c r="K150" s="225"/>
      <c r="L150" s="226"/>
      <c r="M150" s="225"/>
      <c r="N150" s="226"/>
      <c r="O150" s="224"/>
      <c r="P150" s="225"/>
      <c r="Q150" s="225"/>
      <c r="R150" s="227"/>
      <c r="S150" s="229"/>
      <c r="T150" s="202" t="s">
        <v>316</v>
      </c>
      <c r="U150" s="96" t="s">
        <v>317</v>
      </c>
      <c r="V150" s="203" t="s">
        <v>318</v>
      </c>
    </row>
    <row r="151" spans="2:22" x14ac:dyDescent="0.3">
      <c r="B151" s="197" t="s">
        <v>217</v>
      </c>
      <c r="C151" s="224">
        <v>0.4</v>
      </c>
      <c r="D151" s="225">
        <v>0.3</v>
      </c>
      <c r="E151" s="226">
        <v>0.25</v>
      </c>
      <c r="F151" s="227">
        <v>0.05</v>
      </c>
      <c r="G151" s="228"/>
      <c r="H151" s="225"/>
      <c r="I151" s="225"/>
      <c r="J151" s="225"/>
      <c r="K151" s="225"/>
      <c r="L151" s="226"/>
      <c r="M151" s="225"/>
      <c r="N151" s="226"/>
      <c r="O151" s="224"/>
      <c r="P151" s="225"/>
      <c r="Q151" s="225"/>
      <c r="R151" s="227"/>
      <c r="S151" s="229"/>
      <c r="T151" s="202" t="s">
        <v>319</v>
      </c>
      <c r="U151" s="96" t="s">
        <v>320</v>
      </c>
      <c r="V151" s="203" t="s">
        <v>321</v>
      </c>
    </row>
    <row r="152" spans="2:22" x14ac:dyDescent="0.3">
      <c r="B152" s="197" t="s">
        <v>218</v>
      </c>
      <c r="C152" s="224">
        <v>0.4</v>
      </c>
      <c r="D152" s="225">
        <v>0.3</v>
      </c>
      <c r="E152" s="226">
        <v>0.25</v>
      </c>
      <c r="F152" s="227">
        <v>0.05</v>
      </c>
      <c r="G152" s="228"/>
      <c r="H152" s="225"/>
      <c r="I152" s="225"/>
      <c r="J152" s="225"/>
      <c r="K152" s="225"/>
      <c r="L152" s="226"/>
      <c r="M152" s="225"/>
      <c r="N152" s="226"/>
      <c r="O152" s="224"/>
      <c r="P152" s="225"/>
      <c r="Q152" s="225"/>
      <c r="R152" s="227"/>
      <c r="S152" s="229"/>
      <c r="T152" s="202" t="s">
        <v>322</v>
      </c>
      <c r="U152" s="96" t="s">
        <v>323</v>
      </c>
      <c r="V152" s="203" t="s">
        <v>324</v>
      </c>
    </row>
    <row r="153" spans="2:22" x14ac:dyDescent="0.3">
      <c r="B153" s="197" t="s">
        <v>219</v>
      </c>
      <c r="C153" s="224">
        <v>0.4</v>
      </c>
      <c r="D153" s="225">
        <v>0.3</v>
      </c>
      <c r="E153" s="226">
        <v>0.25</v>
      </c>
      <c r="F153" s="227">
        <v>0.05</v>
      </c>
      <c r="G153" s="228"/>
      <c r="H153" s="225"/>
      <c r="I153" s="225"/>
      <c r="J153" s="225"/>
      <c r="K153" s="225"/>
      <c r="L153" s="226"/>
      <c r="M153" s="225"/>
      <c r="N153" s="226"/>
      <c r="O153" s="224"/>
      <c r="P153" s="225"/>
      <c r="Q153" s="225"/>
      <c r="R153" s="227"/>
      <c r="S153" s="229"/>
      <c r="T153" s="202" t="s">
        <v>325</v>
      </c>
      <c r="U153" s="96" t="s">
        <v>326</v>
      </c>
      <c r="V153" s="203" t="s">
        <v>327</v>
      </c>
    </row>
    <row r="154" spans="2:22" x14ac:dyDescent="0.3">
      <c r="B154" s="197" t="s">
        <v>220</v>
      </c>
      <c r="C154" s="224">
        <v>0.4</v>
      </c>
      <c r="D154" s="225">
        <v>0.3</v>
      </c>
      <c r="E154" s="226">
        <v>0.25</v>
      </c>
      <c r="F154" s="227">
        <v>0.05</v>
      </c>
      <c r="G154" s="228"/>
      <c r="H154" s="225"/>
      <c r="I154" s="225"/>
      <c r="J154" s="225"/>
      <c r="K154" s="225"/>
      <c r="L154" s="226"/>
      <c r="M154" s="225"/>
      <c r="N154" s="226"/>
      <c r="O154" s="224"/>
      <c r="P154" s="225"/>
      <c r="Q154" s="225"/>
      <c r="R154" s="227"/>
      <c r="S154" s="229"/>
      <c r="T154" s="202" t="s">
        <v>328</v>
      </c>
      <c r="U154" s="96" t="s">
        <v>329</v>
      </c>
      <c r="V154" s="203" t="s">
        <v>330</v>
      </c>
    </row>
    <row r="155" spans="2:22" x14ac:dyDescent="0.3">
      <c r="B155" s="197" t="s">
        <v>221</v>
      </c>
      <c r="C155" s="224">
        <v>0.4</v>
      </c>
      <c r="D155" s="225">
        <v>0.3</v>
      </c>
      <c r="E155" s="226">
        <v>0.25</v>
      </c>
      <c r="F155" s="227">
        <v>0.05</v>
      </c>
      <c r="G155" s="228"/>
      <c r="H155" s="225"/>
      <c r="I155" s="225"/>
      <c r="J155" s="225"/>
      <c r="K155" s="225"/>
      <c r="L155" s="226"/>
      <c r="M155" s="225"/>
      <c r="N155" s="226"/>
      <c r="O155" s="224"/>
      <c r="P155" s="225"/>
      <c r="Q155" s="225"/>
      <c r="R155" s="227"/>
      <c r="S155" s="229"/>
      <c r="T155" s="202" t="s">
        <v>331</v>
      </c>
      <c r="U155" s="96" t="s">
        <v>332</v>
      </c>
      <c r="V155" s="203" t="s">
        <v>333</v>
      </c>
    </row>
    <row r="156" spans="2:22" ht="12.75" thickBot="1" x14ac:dyDescent="0.35">
      <c r="B156" s="199" t="s">
        <v>222</v>
      </c>
      <c r="C156" s="236">
        <v>0.4</v>
      </c>
      <c r="D156" s="237">
        <v>0.3</v>
      </c>
      <c r="E156" s="238">
        <v>0.25</v>
      </c>
      <c r="F156" s="239">
        <v>0.05</v>
      </c>
      <c r="G156" s="240"/>
      <c r="H156" s="237"/>
      <c r="I156" s="237"/>
      <c r="J156" s="237"/>
      <c r="K156" s="237"/>
      <c r="L156" s="238"/>
      <c r="M156" s="237"/>
      <c r="N156" s="238"/>
      <c r="O156" s="236"/>
      <c r="P156" s="237"/>
      <c r="Q156" s="237"/>
      <c r="R156" s="239"/>
      <c r="S156" s="241"/>
      <c r="T156" s="204" t="s">
        <v>334</v>
      </c>
      <c r="U156" s="205" t="s">
        <v>335</v>
      </c>
      <c r="V156" s="206" t="s">
        <v>336</v>
      </c>
    </row>
    <row r="157" spans="2:22" x14ac:dyDescent="0.3">
      <c r="B157" s="196" t="s">
        <v>223</v>
      </c>
      <c r="C157" s="215">
        <v>1</v>
      </c>
      <c r="D157" s="216"/>
      <c r="E157" s="217"/>
      <c r="F157" s="218"/>
      <c r="G157" s="219"/>
      <c r="H157" s="216"/>
      <c r="I157" s="216"/>
      <c r="J157" s="216"/>
      <c r="K157" s="216"/>
      <c r="L157" s="217"/>
      <c r="M157" s="216"/>
      <c r="N157" s="217"/>
      <c r="O157" s="215"/>
      <c r="P157" s="216"/>
      <c r="Q157" s="216"/>
      <c r="R157" s="218"/>
      <c r="S157" s="220"/>
      <c r="T157" s="256"/>
      <c r="U157" s="257"/>
      <c r="V157" s="258"/>
    </row>
    <row r="158" spans="2:22" x14ac:dyDescent="0.3">
      <c r="B158" s="197" t="s">
        <v>171</v>
      </c>
      <c r="C158" s="224">
        <v>1</v>
      </c>
      <c r="D158" s="225"/>
      <c r="E158" s="226"/>
      <c r="F158" s="227"/>
      <c r="G158" s="228"/>
      <c r="H158" s="225"/>
      <c r="I158" s="225"/>
      <c r="J158" s="225"/>
      <c r="K158" s="225"/>
      <c r="L158" s="226"/>
      <c r="M158" s="225"/>
      <c r="N158" s="226"/>
      <c r="O158" s="224"/>
      <c r="P158" s="225"/>
      <c r="Q158" s="225"/>
      <c r="R158" s="227"/>
      <c r="S158" s="229"/>
      <c r="T158" s="259"/>
      <c r="U158" s="260"/>
      <c r="V158" s="261"/>
    </row>
    <row r="159" spans="2:22" x14ac:dyDescent="0.3">
      <c r="B159" s="197" t="s">
        <v>172</v>
      </c>
      <c r="C159" s="224">
        <v>1</v>
      </c>
      <c r="D159" s="225"/>
      <c r="E159" s="226"/>
      <c r="F159" s="227"/>
      <c r="G159" s="228"/>
      <c r="H159" s="225"/>
      <c r="I159" s="225"/>
      <c r="J159" s="225"/>
      <c r="K159" s="225"/>
      <c r="L159" s="226"/>
      <c r="M159" s="225"/>
      <c r="N159" s="226"/>
      <c r="O159" s="224"/>
      <c r="P159" s="225"/>
      <c r="Q159" s="225"/>
      <c r="R159" s="227"/>
      <c r="S159" s="229"/>
      <c r="T159" s="259"/>
      <c r="U159" s="260"/>
      <c r="V159" s="261"/>
    </row>
    <row r="160" spans="2:22" x14ac:dyDescent="0.3">
      <c r="B160" s="197" t="s">
        <v>173</v>
      </c>
      <c r="C160" s="224">
        <v>1</v>
      </c>
      <c r="D160" s="225"/>
      <c r="E160" s="226"/>
      <c r="F160" s="227"/>
      <c r="G160" s="228"/>
      <c r="H160" s="225"/>
      <c r="I160" s="225"/>
      <c r="J160" s="225"/>
      <c r="K160" s="225"/>
      <c r="L160" s="226"/>
      <c r="M160" s="225"/>
      <c r="N160" s="226"/>
      <c r="O160" s="224"/>
      <c r="P160" s="225"/>
      <c r="Q160" s="225"/>
      <c r="R160" s="227"/>
      <c r="S160" s="229"/>
      <c r="T160" s="259"/>
      <c r="U160" s="260"/>
      <c r="V160" s="261"/>
    </row>
    <row r="161" spans="2:22" x14ac:dyDescent="0.3">
      <c r="B161" s="197" t="s">
        <v>174</v>
      </c>
      <c r="C161" s="224">
        <v>1</v>
      </c>
      <c r="D161" s="225"/>
      <c r="E161" s="226"/>
      <c r="F161" s="227"/>
      <c r="G161" s="228"/>
      <c r="H161" s="225"/>
      <c r="I161" s="225"/>
      <c r="J161" s="225"/>
      <c r="K161" s="225"/>
      <c r="L161" s="226"/>
      <c r="M161" s="225"/>
      <c r="N161" s="226"/>
      <c r="O161" s="224"/>
      <c r="P161" s="225"/>
      <c r="Q161" s="225"/>
      <c r="R161" s="227"/>
      <c r="S161" s="229"/>
      <c r="T161" s="259"/>
      <c r="U161" s="260"/>
      <c r="V161" s="261"/>
    </row>
    <row r="162" spans="2:22" x14ac:dyDescent="0.3">
      <c r="B162" s="197" t="s">
        <v>175</v>
      </c>
      <c r="C162" s="224">
        <v>1</v>
      </c>
      <c r="D162" s="225"/>
      <c r="E162" s="226"/>
      <c r="F162" s="227"/>
      <c r="G162" s="228"/>
      <c r="H162" s="225"/>
      <c r="I162" s="225"/>
      <c r="J162" s="225"/>
      <c r="K162" s="225"/>
      <c r="L162" s="226"/>
      <c r="M162" s="225"/>
      <c r="N162" s="226"/>
      <c r="O162" s="224"/>
      <c r="P162" s="225"/>
      <c r="Q162" s="225"/>
      <c r="R162" s="227"/>
      <c r="S162" s="229"/>
      <c r="T162" s="259"/>
      <c r="U162" s="260"/>
      <c r="V162" s="261"/>
    </row>
    <row r="163" spans="2:22" x14ac:dyDescent="0.3">
      <c r="B163" s="197" t="s">
        <v>176</v>
      </c>
      <c r="C163" s="224">
        <v>1</v>
      </c>
      <c r="D163" s="225"/>
      <c r="E163" s="226"/>
      <c r="F163" s="227"/>
      <c r="G163" s="228"/>
      <c r="H163" s="225"/>
      <c r="I163" s="225"/>
      <c r="J163" s="225"/>
      <c r="K163" s="225"/>
      <c r="L163" s="226"/>
      <c r="M163" s="225"/>
      <c r="N163" s="226"/>
      <c r="O163" s="224"/>
      <c r="P163" s="225"/>
      <c r="Q163" s="225"/>
      <c r="R163" s="227"/>
      <c r="S163" s="229"/>
      <c r="T163" s="259"/>
      <c r="U163" s="260"/>
      <c r="V163" s="261"/>
    </row>
    <row r="164" spans="2:22" x14ac:dyDescent="0.3">
      <c r="B164" s="197" t="s">
        <v>177</v>
      </c>
      <c r="C164" s="224">
        <v>1</v>
      </c>
      <c r="D164" s="225"/>
      <c r="E164" s="226"/>
      <c r="F164" s="227"/>
      <c r="G164" s="228"/>
      <c r="H164" s="225"/>
      <c r="I164" s="225"/>
      <c r="J164" s="225"/>
      <c r="K164" s="225"/>
      <c r="L164" s="226"/>
      <c r="M164" s="225"/>
      <c r="N164" s="226"/>
      <c r="O164" s="224"/>
      <c r="P164" s="225"/>
      <c r="Q164" s="225"/>
      <c r="R164" s="227"/>
      <c r="S164" s="229"/>
      <c r="T164" s="259"/>
      <c r="U164" s="260"/>
      <c r="V164" s="261"/>
    </row>
    <row r="165" spans="2:22" x14ac:dyDescent="0.3">
      <c r="B165" s="197" t="s">
        <v>178</v>
      </c>
      <c r="C165" s="224">
        <v>1</v>
      </c>
      <c r="D165" s="225"/>
      <c r="E165" s="226"/>
      <c r="F165" s="227"/>
      <c r="G165" s="228"/>
      <c r="H165" s="225"/>
      <c r="I165" s="225"/>
      <c r="J165" s="225"/>
      <c r="K165" s="225"/>
      <c r="L165" s="226"/>
      <c r="M165" s="225"/>
      <c r="N165" s="226"/>
      <c r="O165" s="224"/>
      <c r="P165" s="225"/>
      <c r="Q165" s="225"/>
      <c r="R165" s="227"/>
      <c r="S165" s="229"/>
      <c r="T165" s="259"/>
      <c r="U165" s="260"/>
      <c r="V165" s="261"/>
    </row>
    <row r="166" spans="2:22" x14ac:dyDescent="0.3">
      <c r="B166" s="197" t="s">
        <v>179</v>
      </c>
      <c r="C166" s="224">
        <v>1</v>
      </c>
      <c r="D166" s="225"/>
      <c r="E166" s="226"/>
      <c r="F166" s="227"/>
      <c r="G166" s="228"/>
      <c r="H166" s="225"/>
      <c r="I166" s="225"/>
      <c r="J166" s="225"/>
      <c r="K166" s="225"/>
      <c r="L166" s="226"/>
      <c r="M166" s="225"/>
      <c r="N166" s="226"/>
      <c r="O166" s="224"/>
      <c r="P166" s="225"/>
      <c r="Q166" s="225"/>
      <c r="R166" s="227"/>
      <c r="S166" s="229"/>
      <c r="T166" s="259"/>
      <c r="U166" s="260"/>
      <c r="V166" s="261"/>
    </row>
    <row r="167" spans="2:22" x14ac:dyDescent="0.3">
      <c r="B167" s="197" t="s">
        <v>180</v>
      </c>
      <c r="C167" s="224">
        <v>1</v>
      </c>
      <c r="D167" s="225"/>
      <c r="E167" s="226"/>
      <c r="F167" s="227"/>
      <c r="G167" s="228"/>
      <c r="H167" s="225"/>
      <c r="I167" s="225"/>
      <c r="J167" s="225"/>
      <c r="K167" s="225"/>
      <c r="L167" s="226"/>
      <c r="M167" s="225"/>
      <c r="N167" s="226"/>
      <c r="O167" s="224"/>
      <c r="P167" s="225"/>
      <c r="Q167" s="225"/>
      <c r="R167" s="227"/>
      <c r="S167" s="229"/>
      <c r="T167" s="259"/>
      <c r="U167" s="260"/>
      <c r="V167" s="261"/>
    </row>
    <row r="168" spans="2:22" x14ac:dyDescent="0.3">
      <c r="B168" s="197" t="s">
        <v>181</v>
      </c>
      <c r="C168" s="224">
        <v>1</v>
      </c>
      <c r="D168" s="225"/>
      <c r="E168" s="226"/>
      <c r="F168" s="227"/>
      <c r="G168" s="228"/>
      <c r="H168" s="225"/>
      <c r="I168" s="225"/>
      <c r="J168" s="225"/>
      <c r="K168" s="225"/>
      <c r="L168" s="226"/>
      <c r="M168" s="225"/>
      <c r="N168" s="226"/>
      <c r="O168" s="224"/>
      <c r="P168" s="225"/>
      <c r="Q168" s="225"/>
      <c r="R168" s="227"/>
      <c r="S168" s="229"/>
      <c r="T168" s="259"/>
      <c r="U168" s="260"/>
      <c r="V168" s="261"/>
    </row>
    <row r="169" spans="2:22" x14ac:dyDescent="0.3">
      <c r="B169" s="197" t="s">
        <v>182</v>
      </c>
      <c r="C169" s="224">
        <v>1</v>
      </c>
      <c r="D169" s="225"/>
      <c r="E169" s="226"/>
      <c r="F169" s="227"/>
      <c r="G169" s="228"/>
      <c r="H169" s="225"/>
      <c r="I169" s="225"/>
      <c r="J169" s="225"/>
      <c r="K169" s="225"/>
      <c r="L169" s="226"/>
      <c r="M169" s="225"/>
      <c r="N169" s="226"/>
      <c r="O169" s="224"/>
      <c r="P169" s="225"/>
      <c r="Q169" s="225"/>
      <c r="R169" s="227"/>
      <c r="S169" s="229"/>
      <c r="T169" s="259"/>
      <c r="U169" s="260"/>
      <c r="V169" s="261"/>
    </row>
    <row r="170" spans="2:22" x14ac:dyDescent="0.3">
      <c r="B170" s="197" t="s">
        <v>183</v>
      </c>
      <c r="C170" s="224">
        <v>1</v>
      </c>
      <c r="D170" s="225"/>
      <c r="E170" s="226"/>
      <c r="F170" s="227"/>
      <c r="G170" s="228"/>
      <c r="H170" s="225"/>
      <c r="I170" s="225"/>
      <c r="J170" s="225"/>
      <c r="K170" s="225"/>
      <c r="L170" s="226"/>
      <c r="M170" s="225"/>
      <c r="N170" s="226"/>
      <c r="O170" s="224"/>
      <c r="P170" s="225"/>
      <c r="Q170" s="225"/>
      <c r="R170" s="227"/>
      <c r="S170" s="229"/>
      <c r="T170" s="259"/>
      <c r="U170" s="260"/>
      <c r="V170" s="261"/>
    </row>
    <row r="171" spans="2:22" x14ac:dyDescent="0.3">
      <c r="B171" s="197" t="s">
        <v>184</v>
      </c>
      <c r="C171" s="224">
        <v>1</v>
      </c>
      <c r="D171" s="225"/>
      <c r="E171" s="226"/>
      <c r="F171" s="227"/>
      <c r="G171" s="228"/>
      <c r="H171" s="225"/>
      <c r="I171" s="225"/>
      <c r="J171" s="225"/>
      <c r="K171" s="225"/>
      <c r="L171" s="226"/>
      <c r="M171" s="225"/>
      <c r="N171" s="226"/>
      <c r="O171" s="224"/>
      <c r="P171" s="225"/>
      <c r="Q171" s="225"/>
      <c r="R171" s="227"/>
      <c r="S171" s="229"/>
      <c r="T171" s="259"/>
      <c r="U171" s="260"/>
      <c r="V171" s="261"/>
    </row>
    <row r="172" spans="2:22" x14ac:dyDescent="0.3">
      <c r="B172" s="197" t="s">
        <v>185</v>
      </c>
      <c r="C172" s="224">
        <v>1</v>
      </c>
      <c r="D172" s="225"/>
      <c r="E172" s="226"/>
      <c r="F172" s="227"/>
      <c r="G172" s="228"/>
      <c r="H172" s="225"/>
      <c r="I172" s="225"/>
      <c r="J172" s="225"/>
      <c r="K172" s="225"/>
      <c r="L172" s="226"/>
      <c r="M172" s="225"/>
      <c r="N172" s="226"/>
      <c r="O172" s="224"/>
      <c r="P172" s="225"/>
      <c r="Q172" s="225"/>
      <c r="R172" s="227"/>
      <c r="S172" s="229"/>
      <c r="T172" s="259"/>
      <c r="U172" s="260"/>
      <c r="V172" s="261"/>
    </row>
    <row r="173" spans="2:22" ht="12.75" thickBot="1" x14ac:dyDescent="0.35">
      <c r="B173" s="199" t="s">
        <v>186</v>
      </c>
      <c r="C173" s="236">
        <v>1</v>
      </c>
      <c r="D173" s="237"/>
      <c r="E173" s="238"/>
      <c r="F173" s="239"/>
      <c r="G173" s="240"/>
      <c r="H173" s="237"/>
      <c r="I173" s="237"/>
      <c r="J173" s="237"/>
      <c r="K173" s="237"/>
      <c r="L173" s="238"/>
      <c r="M173" s="237"/>
      <c r="N173" s="238"/>
      <c r="O173" s="236"/>
      <c r="P173" s="237"/>
      <c r="Q173" s="237"/>
      <c r="R173" s="239"/>
      <c r="S173" s="241"/>
      <c r="T173" s="267"/>
      <c r="U173" s="268"/>
      <c r="V173" s="266"/>
    </row>
  </sheetData>
  <mergeCells count="9">
    <mergeCell ref="O97:Q97"/>
    <mergeCell ref="O96:P96"/>
    <mergeCell ref="M96:N96"/>
    <mergeCell ref="M97:N97"/>
    <mergeCell ref="O91:P91"/>
    <mergeCell ref="O92:P92"/>
    <mergeCell ref="O93:P93"/>
    <mergeCell ref="O94:Q94"/>
    <mergeCell ref="O95:Q95"/>
  </mergeCells>
  <phoneticPr fontId="2" type="noConversion"/>
  <conditionalFormatting sqref="C3:S12">
    <cfRule type="cellIs" dxfId="10" priority="10" operator="greaterThan">
      <formula>0</formula>
    </cfRule>
  </conditionalFormatting>
  <conditionalFormatting sqref="C13:S34">
    <cfRule type="cellIs" dxfId="9" priority="9" operator="greaterThan">
      <formula>0</formula>
    </cfRule>
  </conditionalFormatting>
  <conditionalFormatting sqref="C59:S70 G35:S58">
    <cfRule type="cellIs" dxfId="8" priority="8" operator="greaterThan">
      <formula>0</formula>
    </cfRule>
  </conditionalFormatting>
  <conditionalFormatting sqref="C35:F58">
    <cfRule type="cellIs" dxfId="7" priority="7" operator="greaterThan">
      <formula>0</formula>
    </cfRule>
  </conditionalFormatting>
  <conditionalFormatting sqref="C71:S87">
    <cfRule type="cellIs" dxfId="6" priority="6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"/>
  <sheetViews>
    <sheetView workbookViewId="0">
      <selection activeCell="R9" sqref="R9"/>
    </sheetView>
  </sheetViews>
  <sheetFormatPr defaultRowHeight="12" x14ac:dyDescent="0.3"/>
  <cols>
    <col min="1" max="1" width="1.625" style="95" customWidth="1"/>
    <col min="2" max="2" width="9.5" style="95" bestFit="1" customWidth="1"/>
    <col min="3" max="3" width="15.5" style="95" bestFit="1" customWidth="1"/>
    <col min="4" max="5" width="9" style="95" customWidth="1"/>
    <col min="6" max="6" width="15.5" style="95" bestFit="1" customWidth="1"/>
    <col min="7" max="8" width="9" style="95" customWidth="1"/>
    <col min="9" max="9" width="8.375" style="95" bestFit="1" customWidth="1"/>
    <col min="10" max="10" width="7.75" style="95" bestFit="1" customWidth="1"/>
    <col min="11" max="11" width="8.5" style="95" bestFit="1" customWidth="1"/>
    <col min="12" max="14" width="7.5" style="95" customWidth="1"/>
    <col min="15" max="15" width="1.625" style="95" customWidth="1"/>
    <col min="16" max="16" width="9" style="95"/>
    <col min="17" max="17" width="11.625" style="95" bestFit="1" customWidth="1"/>
    <col min="18" max="18" width="9" style="95"/>
    <col min="19" max="19" width="8" style="95" bestFit="1" customWidth="1"/>
    <col min="20" max="20" width="1.625" style="95" customWidth="1"/>
    <col min="21" max="21" width="6" style="95" bestFit="1" customWidth="1"/>
    <col min="22" max="22" width="17.25" style="95" bestFit="1" customWidth="1"/>
    <col min="23" max="23" width="14.625" style="95" bestFit="1" customWidth="1"/>
    <col min="24" max="24" width="13.375" style="95" bestFit="1" customWidth="1"/>
    <col min="25" max="25" width="36.125" style="95" bestFit="1" customWidth="1"/>
    <col min="26" max="16384" width="9" style="95"/>
  </cols>
  <sheetData>
    <row r="1" spans="1:26" x14ac:dyDescent="0.3">
      <c r="A1" s="95" t="s">
        <v>486</v>
      </c>
    </row>
    <row r="2" spans="1:26" ht="12.75" thickBot="1" x14ac:dyDescent="0.35">
      <c r="C2" s="95" t="s">
        <v>488</v>
      </c>
      <c r="F2" s="95" t="s">
        <v>489</v>
      </c>
      <c r="I2" s="95" t="s">
        <v>488</v>
      </c>
      <c r="L2" s="95" t="s">
        <v>489</v>
      </c>
    </row>
    <row r="3" spans="1:26" x14ac:dyDescent="0.3">
      <c r="B3" s="166" t="s">
        <v>117</v>
      </c>
      <c r="C3" s="167" t="s">
        <v>123</v>
      </c>
      <c r="D3" s="167" t="s">
        <v>116</v>
      </c>
      <c r="E3" s="167" t="s">
        <v>122</v>
      </c>
      <c r="F3" s="338" t="s">
        <v>123</v>
      </c>
      <c r="G3" s="338" t="s">
        <v>116</v>
      </c>
      <c r="H3" s="338" t="s">
        <v>122</v>
      </c>
      <c r="I3" s="167" t="s">
        <v>114</v>
      </c>
      <c r="J3" s="167" t="s">
        <v>121</v>
      </c>
      <c r="K3" s="379" t="s">
        <v>115</v>
      </c>
      <c r="L3" s="380" t="s">
        <v>114</v>
      </c>
      <c r="M3" s="381" t="s">
        <v>121</v>
      </c>
      <c r="N3" s="382" t="s">
        <v>72</v>
      </c>
      <c r="O3" s="153"/>
      <c r="P3" s="167" t="s">
        <v>118</v>
      </c>
      <c r="Q3" s="167" t="s">
        <v>490</v>
      </c>
      <c r="R3" s="167" t="s">
        <v>119</v>
      </c>
      <c r="S3" s="167" t="s">
        <v>120</v>
      </c>
      <c r="U3" s="167" t="s">
        <v>127</v>
      </c>
      <c r="V3" s="167" t="s">
        <v>487</v>
      </c>
      <c r="W3" s="167" t="s">
        <v>129</v>
      </c>
      <c r="X3" s="167" t="s">
        <v>128</v>
      </c>
      <c r="Y3" s="167" t="s">
        <v>130</v>
      </c>
    </row>
    <row r="4" spans="1:26" x14ac:dyDescent="0.3">
      <c r="B4" s="157">
        <v>8000225</v>
      </c>
      <c r="C4" s="158">
        <f t="shared" ref="C4:C34" si="0">D4*E4</f>
        <v>40</v>
      </c>
      <c r="D4" s="170">
        <v>40</v>
      </c>
      <c r="E4" s="170">
        <v>1</v>
      </c>
      <c r="F4" s="158">
        <f t="shared" ref="F4:F34" si="1">G4*H4</f>
        <v>0</v>
      </c>
      <c r="G4" s="170">
        <v>0</v>
      </c>
      <c r="H4" s="170">
        <f>E4</f>
        <v>1</v>
      </c>
      <c r="I4" s="159">
        <f>1-(C4/100)</f>
        <v>0.6</v>
      </c>
      <c r="J4" s="160">
        <f>D4/100</f>
        <v>0.4</v>
      </c>
      <c r="K4" s="367">
        <f>SUM(I4:J4)</f>
        <v>1</v>
      </c>
      <c r="L4" s="372">
        <f>1-(F4/100)</f>
        <v>1</v>
      </c>
      <c r="M4" s="160">
        <f>G4/100</f>
        <v>0</v>
      </c>
      <c r="N4" s="373">
        <f>SUM(L4:M4)</f>
        <v>1</v>
      </c>
      <c r="O4" s="154"/>
      <c r="P4" s="158" t="s">
        <v>2</v>
      </c>
      <c r="Q4" s="171">
        <f>J7+M7 - (J7*M7)</f>
        <v>2.0466472522649999E-2</v>
      </c>
      <c r="R4" s="99">
        <v>150</v>
      </c>
      <c r="S4" s="163">
        <f>Q4 + ((1/R4) * POWER(1-Q4, R4))</f>
        <v>2.0766253853790249E-2</v>
      </c>
      <c r="U4" s="99" t="s">
        <v>125</v>
      </c>
      <c r="V4" s="99">
        <f>(1/S39) * S9</f>
        <v>0.87338911565817612</v>
      </c>
      <c r="W4" s="175">
        <f>100 * S9</f>
        <v>1.0338486348377096</v>
      </c>
      <c r="X4" s="99">
        <f>'Markov''s Chain'!W28</f>
        <v>5.8996554932481695</v>
      </c>
      <c r="Y4" s="99">
        <f>1/S9 * X4</f>
        <v>570.6498315562684</v>
      </c>
    </row>
    <row r="5" spans="1:26" x14ac:dyDescent="0.3">
      <c r="B5" s="158">
        <v>8000226</v>
      </c>
      <c r="C5" s="158">
        <f t="shared" si="0"/>
        <v>9.8000000000000007</v>
      </c>
      <c r="D5" s="158">
        <v>9.8000000000000007</v>
      </c>
      <c r="E5" s="170">
        <v>1</v>
      </c>
      <c r="F5" s="158">
        <f t="shared" si="1"/>
        <v>9.8000000000000007</v>
      </c>
      <c r="G5" s="158">
        <v>9.8000000000000007</v>
      </c>
      <c r="H5" s="170">
        <f t="shared" ref="H5:H34" si="2">E5</f>
        <v>1</v>
      </c>
      <c r="I5" s="159">
        <f t="shared" ref="I5:I34" si="3">I4*(1-(C5/100))</f>
        <v>0.54120000000000001</v>
      </c>
      <c r="J5" s="159">
        <f t="shared" ref="J5:J34" si="4">I4*(C5/100)</f>
        <v>5.8799999999999998E-2</v>
      </c>
      <c r="K5" s="367">
        <f>J4+J5+I5</f>
        <v>1</v>
      </c>
      <c r="L5" s="372">
        <f t="shared" ref="L5:L34" si="5">L4*(1-(F5/100))</f>
        <v>0.90200000000000002</v>
      </c>
      <c r="M5" s="159">
        <f t="shared" ref="M5:M34" si="6">L4*(F5/100)</f>
        <v>9.8000000000000004E-2</v>
      </c>
      <c r="N5" s="373">
        <f>M4+M5+L5</f>
        <v>1</v>
      </c>
      <c r="O5" s="155"/>
      <c r="P5" s="159" t="s">
        <v>111</v>
      </c>
      <c r="Q5" s="163">
        <f>J29+M29- (J29*M29)</f>
        <v>4.3783168982358261E-3</v>
      </c>
      <c r="R5" s="99">
        <v>170</v>
      </c>
      <c r="S5" s="163">
        <f t="shared" ref="S5:S8" si="7">Q5 + ((1/R5) * POWER(1-Q5, R5))</f>
        <v>7.1682253337285954E-3</v>
      </c>
      <c r="U5" s="99" t="s">
        <v>126</v>
      </c>
      <c r="V5" s="99">
        <f>S39*(1/S39) + (1/S39) * S40 + (1/S39) * S41</f>
        <v>3.0353662370198791</v>
      </c>
      <c r="W5" s="175">
        <f>S39*100 + 100 * S40 + 100 * S41</f>
        <v>3.593025358474538</v>
      </c>
      <c r="X5" s="99">
        <f>'Markov''s Chain'!V9 + 2</f>
        <v>5.1746031746031758</v>
      </c>
      <c r="Y5" s="99">
        <f>1/(S39+S40+S41) * X5</f>
        <v>144.01799760189044</v>
      </c>
    </row>
    <row r="6" spans="1:26" x14ac:dyDescent="0.3">
      <c r="B6" s="170">
        <v>8000191</v>
      </c>
      <c r="C6" s="158">
        <f t="shared" si="0"/>
        <v>5</v>
      </c>
      <c r="D6" s="158">
        <v>5</v>
      </c>
      <c r="E6" s="170">
        <v>1</v>
      </c>
      <c r="F6" s="158">
        <f t="shared" si="1"/>
        <v>5</v>
      </c>
      <c r="G6" s="158">
        <v>5</v>
      </c>
      <c r="H6" s="170">
        <f t="shared" si="2"/>
        <v>1</v>
      </c>
      <c r="I6" s="159">
        <f t="shared" si="3"/>
        <v>0.51414000000000004</v>
      </c>
      <c r="J6" s="159">
        <f t="shared" si="4"/>
        <v>2.7060000000000001E-2</v>
      </c>
      <c r="K6" s="367">
        <f>J5+J6+I6+J4</f>
        <v>1</v>
      </c>
      <c r="L6" s="372">
        <f t="shared" si="5"/>
        <v>0.8569</v>
      </c>
      <c r="M6" s="159">
        <f t="shared" si="6"/>
        <v>4.5100000000000001E-2</v>
      </c>
      <c r="N6" s="373">
        <f>M5+M6+L6+M4</f>
        <v>1</v>
      </c>
      <c r="O6" s="155"/>
      <c r="P6" s="159" t="s">
        <v>112</v>
      </c>
      <c r="Q6" s="163">
        <f t="shared" ref="Q6:Q8" si="8">J30+M30- (J30*M30)</f>
        <v>4.3608215671424961E-3</v>
      </c>
      <c r="R6" s="99">
        <v>151</v>
      </c>
      <c r="S6" s="163">
        <f t="shared" si="7"/>
        <v>7.7839381991749099E-3</v>
      </c>
      <c r="U6" s="99" t="s">
        <v>131</v>
      </c>
      <c r="V6" s="99">
        <f>V5/V4</f>
        <v>3.4753882119683408</v>
      </c>
      <c r="W6" s="99">
        <f>W5/W4</f>
        <v>3.4753882119683412</v>
      </c>
      <c r="X6" s="99"/>
      <c r="Y6" s="176">
        <f>Y4/Y5</f>
        <v>3.9623508246081722</v>
      </c>
    </row>
    <row r="7" spans="1:26" x14ac:dyDescent="0.3">
      <c r="B7" s="152" t="s">
        <v>84</v>
      </c>
      <c r="C7" s="168">
        <f t="shared" si="0"/>
        <v>1.5</v>
      </c>
      <c r="D7" s="168">
        <v>1.5</v>
      </c>
      <c r="E7" s="168">
        <v>1</v>
      </c>
      <c r="F7" s="168">
        <f t="shared" si="1"/>
        <v>1.5</v>
      </c>
      <c r="G7" s="168">
        <v>1.5</v>
      </c>
      <c r="H7" s="170">
        <f t="shared" si="2"/>
        <v>1</v>
      </c>
      <c r="I7" s="151">
        <f t="shared" si="3"/>
        <v>0.50642790000000004</v>
      </c>
      <c r="J7" s="151">
        <f t="shared" si="4"/>
        <v>7.7121000000000004E-3</v>
      </c>
      <c r="K7" s="368">
        <f>J6+J7+I7+J5+J4</f>
        <v>1</v>
      </c>
      <c r="L7" s="374">
        <f t="shared" si="5"/>
        <v>0.84404650000000003</v>
      </c>
      <c r="M7" s="151">
        <f t="shared" si="6"/>
        <v>1.2853499999999999E-2</v>
      </c>
      <c r="N7" s="375">
        <f>M6+M7+L7+M5+M4</f>
        <v>1</v>
      </c>
      <c r="O7" s="156"/>
      <c r="P7" s="98" t="s">
        <v>113</v>
      </c>
      <c r="Q7" s="163">
        <f t="shared" si="8"/>
        <v>4.3433960741685257E-3</v>
      </c>
      <c r="R7" s="99">
        <v>152</v>
      </c>
      <c r="S7" s="163">
        <f t="shared" si="7"/>
        <v>7.7381817950776862E-3</v>
      </c>
      <c r="U7" s="114" t="s">
        <v>132</v>
      </c>
      <c r="V7" s="114"/>
      <c r="W7" s="114"/>
      <c r="X7" s="99">
        <f>'Markov''s Chain'!V9</f>
        <v>3.1746031746031753</v>
      </c>
      <c r="Y7" s="99">
        <f>X7*(1/S4)</f>
        <v>152.87317572802124</v>
      </c>
    </row>
    <row r="8" spans="1:26" x14ac:dyDescent="0.3">
      <c r="B8" s="158">
        <v>8000227</v>
      </c>
      <c r="C8" s="158">
        <f t="shared" si="0"/>
        <v>1</v>
      </c>
      <c r="D8" s="158">
        <v>1</v>
      </c>
      <c r="E8" s="170">
        <v>1</v>
      </c>
      <c r="F8" s="158">
        <f t="shared" si="1"/>
        <v>1</v>
      </c>
      <c r="G8" s="158">
        <v>1</v>
      </c>
      <c r="H8" s="170">
        <f t="shared" si="2"/>
        <v>1</v>
      </c>
      <c r="I8" s="159">
        <f t="shared" si="3"/>
        <v>0.50136362099999998</v>
      </c>
      <c r="J8" s="159">
        <f t="shared" si="4"/>
        <v>5.0642790000000005E-3</v>
      </c>
      <c r="K8" s="367">
        <f>SUM($J$4:J8, I8)</f>
        <v>1</v>
      </c>
      <c r="L8" s="372">
        <f t="shared" si="5"/>
        <v>0.83560603500000008</v>
      </c>
      <c r="M8" s="159">
        <f t="shared" si="6"/>
        <v>8.4404650000000012E-3</v>
      </c>
      <c r="N8" s="383">
        <f>SUM($M$3:M8, L8)</f>
        <v>1</v>
      </c>
      <c r="P8" s="99" t="s">
        <v>8</v>
      </c>
      <c r="Q8" s="163">
        <f t="shared" si="8"/>
        <v>1.0798618514008091E-2</v>
      </c>
      <c r="R8" s="99">
        <v>155</v>
      </c>
      <c r="S8" s="163">
        <f t="shared" si="7"/>
        <v>1.1997562806340007E-2</v>
      </c>
    </row>
    <row r="9" spans="1:26" x14ac:dyDescent="0.3">
      <c r="B9" s="164">
        <v>0</v>
      </c>
      <c r="C9" s="164">
        <f t="shared" si="0"/>
        <v>0</v>
      </c>
      <c r="D9" s="164">
        <v>0</v>
      </c>
      <c r="E9" s="164">
        <v>1</v>
      </c>
      <c r="F9" s="164">
        <f t="shared" si="1"/>
        <v>0</v>
      </c>
      <c r="G9" s="164">
        <v>0</v>
      </c>
      <c r="H9" s="170">
        <f t="shared" si="2"/>
        <v>1</v>
      </c>
      <c r="I9" s="159">
        <f t="shared" si="3"/>
        <v>0.50136362099999998</v>
      </c>
      <c r="J9" s="159">
        <f t="shared" si="4"/>
        <v>0</v>
      </c>
      <c r="K9" s="367">
        <f>SUM($J$4:J9, I9)</f>
        <v>1</v>
      </c>
      <c r="L9" s="372">
        <f t="shared" si="5"/>
        <v>0.83560603500000008</v>
      </c>
      <c r="M9" s="159">
        <f t="shared" si="6"/>
        <v>0</v>
      </c>
      <c r="N9" s="383">
        <f>SUM($M$3:M9, L9)</f>
        <v>1</v>
      </c>
      <c r="P9" s="172" t="s">
        <v>0</v>
      </c>
      <c r="Q9" s="173">
        <f>J34+M34 - (J34 * M34)</f>
        <v>8.4801715179608963E-3</v>
      </c>
      <c r="R9" s="172">
        <v>150</v>
      </c>
      <c r="S9" s="174">
        <f>Q9 + ((1/R9) * POWER(1-Q9, R9))</f>
        <v>1.0338486348377095E-2</v>
      </c>
      <c r="Y9" s="95">
        <f>Y5/Y7</f>
        <v>0.94207500378035469</v>
      </c>
    </row>
    <row r="10" spans="1:26" x14ac:dyDescent="0.3">
      <c r="B10" s="158">
        <v>8000212</v>
      </c>
      <c r="C10" s="158">
        <f t="shared" si="0"/>
        <v>3.3</v>
      </c>
      <c r="D10" s="158">
        <v>3.3</v>
      </c>
      <c r="E10" s="170">
        <v>1</v>
      </c>
      <c r="F10" s="158">
        <f t="shared" si="1"/>
        <v>3.3</v>
      </c>
      <c r="G10" s="158">
        <v>3.3</v>
      </c>
      <c r="H10" s="170">
        <f t="shared" si="2"/>
        <v>1</v>
      </c>
      <c r="I10" s="159">
        <f t="shared" si="3"/>
        <v>0.48481862150699995</v>
      </c>
      <c r="J10" s="159">
        <f t="shared" si="4"/>
        <v>1.6544999493E-2</v>
      </c>
      <c r="K10" s="367">
        <f>SUM($J$4:J10, I10)</f>
        <v>1</v>
      </c>
      <c r="L10" s="372">
        <f t="shared" si="5"/>
        <v>0.80803103584500002</v>
      </c>
      <c r="M10" s="159">
        <f t="shared" si="6"/>
        <v>2.7574999155000005E-2</v>
      </c>
      <c r="N10" s="383">
        <f>SUM($M$3:M10, L10)</f>
        <v>1</v>
      </c>
      <c r="X10" s="95">
        <f>X4/X5</f>
        <v>1.1401174726215786</v>
      </c>
      <c r="Y10" s="95">
        <v>2.0437812723990079</v>
      </c>
      <c r="Z10" s="95" t="s">
        <v>133</v>
      </c>
    </row>
    <row r="11" spans="1:26" x14ac:dyDescent="0.3">
      <c r="B11" s="161">
        <v>9001047</v>
      </c>
      <c r="C11" s="157">
        <f t="shared" si="0"/>
        <v>3.3</v>
      </c>
      <c r="D11" s="157">
        <v>3.3</v>
      </c>
      <c r="E11" s="162">
        <v>1</v>
      </c>
      <c r="F11" s="157">
        <f t="shared" si="1"/>
        <v>3.3</v>
      </c>
      <c r="G11" s="157">
        <v>3.3</v>
      </c>
      <c r="H11" s="170">
        <f t="shared" si="2"/>
        <v>1</v>
      </c>
      <c r="I11" s="159">
        <f t="shared" si="3"/>
        <v>0.46881960699726893</v>
      </c>
      <c r="J11" s="159">
        <f t="shared" si="4"/>
        <v>1.5999014509730999E-2</v>
      </c>
      <c r="K11" s="367">
        <f>SUM($J$4:J11, I11)</f>
        <v>1</v>
      </c>
      <c r="L11" s="372">
        <f t="shared" si="5"/>
        <v>0.78136601166211495</v>
      </c>
      <c r="M11" s="159">
        <f t="shared" si="6"/>
        <v>2.6665024182885001E-2</v>
      </c>
      <c r="N11" s="383">
        <f>SUM($M$3:M11, L11)</f>
        <v>1</v>
      </c>
      <c r="Y11" s="95">
        <v>1.5656438602465017</v>
      </c>
      <c r="Z11" s="95" t="s">
        <v>134</v>
      </c>
    </row>
    <row r="12" spans="1:26" x14ac:dyDescent="0.3">
      <c r="B12" s="158">
        <v>8000474</v>
      </c>
      <c r="C12" s="158">
        <f t="shared" si="0"/>
        <v>1.5</v>
      </c>
      <c r="D12" s="158">
        <v>1.5</v>
      </c>
      <c r="E12" s="170">
        <v>1</v>
      </c>
      <c r="F12" s="158">
        <f t="shared" si="1"/>
        <v>1.5</v>
      </c>
      <c r="G12" s="158">
        <v>1.5</v>
      </c>
      <c r="H12" s="170">
        <f t="shared" si="2"/>
        <v>1</v>
      </c>
      <c r="I12" s="159">
        <f t="shared" si="3"/>
        <v>0.4617873128923099</v>
      </c>
      <c r="J12" s="159">
        <f t="shared" si="4"/>
        <v>7.0322941049590333E-3</v>
      </c>
      <c r="K12" s="367">
        <f>SUM($J$4:J12, I12)</f>
        <v>0.99999999999999989</v>
      </c>
      <c r="L12" s="372">
        <f t="shared" si="5"/>
        <v>0.76964552148718324</v>
      </c>
      <c r="M12" s="159">
        <f t="shared" si="6"/>
        <v>1.1720490174931724E-2</v>
      </c>
      <c r="N12" s="383">
        <f>SUM($M$3:M12, L12)</f>
        <v>1</v>
      </c>
    </row>
    <row r="13" spans="1:26" x14ac:dyDescent="0.3">
      <c r="B13" s="158">
        <v>8000475</v>
      </c>
      <c r="C13" s="158">
        <f t="shared" si="0"/>
        <v>1.5</v>
      </c>
      <c r="D13" s="158">
        <v>1.5</v>
      </c>
      <c r="E13" s="170">
        <v>1</v>
      </c>
      <c r="F13" s="158">
        <f t="shared" si="1"/>
        <v>1.5</v>
      </c>
      <c r="G13" s="158">
        <v>1.5</v>
      </c>
      <c r="H13" s="170">
        <f t="shared" si="2"/>
        <v>1</v>
      </c>
      <c r="I13" s="159">
        <f t="shared" si="3"/>
        <v>0.45486050319892524</v>
      </c>
      <c r="J13" s="159">
        <f t="shared" si="4"/>
        <v>6.9268096933846482E-3</v>
      </c>
      <c r="K13" s="367">
        <f>SUM($J$4:J13, I13)</f>
        <v>0.99999999999999989</v>
      </c>
      <c r="L13" s="372">
        <f t="shared" si="5"/>
        <v>0.75810083866487543</v>
      </c>
      <c r="M13" s="159">
        <f t="shared" si="6"/>
        <v>1.1544682822307748E-2</v>
      </c>
      <c r="N13" s="383">
        <f>SUM($M$3:M13, L13)</f>
        <v>0.99999999999999989</v>
      </c>
    </row>
    <row r="14" spans="1:26" x14ac:dyDescent="0.3">
      <c r="B14" s="158">
        <v>8000476</v>
      </c>
      <c r="C14" s="158">
        <f t="shared" si="0"/>
        <v>1</v>
      </c>
      <c r="D14" s="158">
        <v>1</v>
      </c>
      <c r="E14" s="170">
        <v>1</v>
      </c>
      <c r="F14" s="158">
        <f t="shared" si="1"/>
        <v>1</v>
      </c>
      <c r="G14" s="158">
        <v>1</v>
      </c>
      <c r="H14" s="170">
        <f t="shared" si="2"/>
        <v>1</v>
      </c>
      <c r="I14" s="159">
        <f t="shared" si="3"/>
        <v>0.45031189816693595</v>
      </c>
      <c r="J14" s="159">
        <f t="shared" si="4"/>
        <v>4.5486050319892522E-3</v>
      </c>
      <c r="K14" s="367">
        <f>SUM($J$4:J14, I14)</f>
        <v>0.99999999999999989</v>
      </c>
      <c r="L14" s="372">
        <f t="shared" si="5"/>
        <v>0.75051983027822666</v>
      </c>
      <c r="M14" s="159">
        <f t="shared" si="6"/>
        <v>7.5810083866487549E-3</v>
      </c>
      <c r="N14" s="383">
        <f>SUM($M$3:M14, L14)</f>
        <v>0.99999999999999989</v>
      </c>
      <c r="S14" s="384">
        <f>S45/S9</f>
        <v>3.4753882119683412</v>
      </c>
    </row>
    <row r="15" spans="1:26" x14ac:dyDescent="0.3">
      <c r="B15" s="158">
        <v>8000185</v>
      </c>
      <c r="C15" s="158">
        <f t="shared" si="0"/>
        <v>1.5</v>
      </c>
      <c r="D15" s="158">
        <v>1.5</v>
      </c>
      <c r="E15" s="170">
        <v>1</v>
      </c>
      <c r="F15" s="158">
        <f t="shared" si="1"/>
        <v>1.5</v>
      </c>
      <c r="G15" s="158">
        <v>1.5</v>
      </c>
      <c r="H15" s="170">
        <f t="shared" si="2"/>
        <v>1</v>
      </c>
      <c r="I15" s="159">
        <f t="shared" si="3"/>
        <v>0.4435572196944319</v>
      </c>
      <c r="J15" s="159">
        <f t="shared" si="4"/>
        <v>6.7546784725040394E-3</v>
      </c>
      <c r="K15" s="367">
        <f>SUM($J$4:J15, I15)</f>
        <v>0.99999999999999978</v>
      </c>
      <c r="L15" s="372">
        <f t="shared" si="5"/>
        <v>0.73926203282405323</v>
      </c>
      <c r="M15" s="159">
        <f t="shared" si="6"/>
        <v>1.12577974541734E-2</v>
      </c>
      <c r="N15" s="383">
        <f>SUM($M$3:M15, L15)</f>
        <v>0.99999999999999978</v>
      </c>
    </row>
    <row r="16" spans="1:26" x14ac:dyDescent="0.3">
      <c r="B16" s="158">
        <v>8000186</v>
      </c>
      <c r="C16" s="158">
        <f t="shared" si="0"/>
        <v>2</v>
      </c>
      <c r="D16" s="158">
        <v>2</v>
      </c>
      <c r="E16" s="170">
        <v>1</v>
      </c>
      <c r="F16" s="158">
        <f t="shared" si="1"/>
        <v>2</v>
      </c>
      <c r="G16" s="158">
        <v>2</v>
      </c>
      <c r="H16" s="170">
        <f t="shared" si="2"/>
        <v>1</v>
      </c>
      <c r="I16" s="159">
        <f t="shared" si="3"/>
        <v>0.43468607530054326</v>
      </c>
      <c r="J16" s="159">
        <f t="shared" si="4"/>
        <v>8.8711443938886379E-3</v>
      </c>
      <c r="K16" s="367">
        <f>SUM($J$4:J16, I16)</f>
        <v>0.99999999999999978</v>
      </c>
      <c r="L16" s="372">
        <f t="shared" si="5"/>
        <v>0.7244767921675721</v>
      </c>
      <c r="M16" s="159">
        <f t="shared" si="6"/>
        <v>1.4785240656481066E-2</v>
      </c>
      <c r="N16" s="383">
        <f>SUM($M$3:M16, L16)</f>
        <v>0.99999999999999978</v>
      </c>
    </row>
    <row r="17" spans="2:19" x14ac:dyDescent="0.3">
      <c r="B17" s="158">
        <v>8000187</v>
      </c>
      <c r="C17" s="158">
        <f t="shared" si="0"/>
        <v>1.5</v>
      </c>
      <c r="D17" s="158">
        <v>1.5</v>
      </c>
      <c r="E17" s="170">
        <v>1</v>
      </c>
      <c r="F17" s="158">
        <f t="shared" si="1"/>
        <v>1.5</v>
      </c>
      <c r="G17" s="158">
        <v>1.5</v>
      </c>
      <c r="H17" s="170">
        <f t="shared" si="2"/>
        <v>1</v>
      </c>
      <c r="I17" s="159">
        <f t="shared" si="3"/>
        <v>0.42816578417103512</v>
      </c>
      <c r="J17" s="159">
        <f t="shared" si="4"/>
        <v>6.5202911295081491E-3</v>
      </c>
      <c r="K17" s="367">
        <f>SUM($J$4:J17, I17)</f>
        <v>0.99999999999999978</v>
      </c>
      <c r="L17" s="372">
        <f t="shared" si="5"/>
        <v>0.71360964028505847</v>
      </c>
      <c r="M17" s="159">
        <f t="shared" si="6"/>
        <v>1.0867151882513582E-2</v>
      </c>
      <c r="N17" s="383">
        <f>SUM($M$3:M17, L17)</f>
        <v>0.99999999999999978</v>
      </c>
    </row>
    <row r="18" spans="2:19" x14ac:dyDescent="0.3">
      <c r="B18" s="158">
        <v>8000477</v>
      </c>
      <c r="C18" s="158">
        <f t="shared" si="0"/>
        <v>1</v>
      </c>
      <c r="D18" s="158">
        <v>1</v>
      </c>
      <c r="E18" s="170">
        <v>1</v>
      </c>
      <c r="F18" s="158">
        <f t="shared" si="1"/>
        <v>1</v>
      </c>
      <c r="G18" s="158">
        <v>1</v>
      </c>
      <c r="H18" s="170">
        <f t="shared" si="2"/>
        <v>1</v>
      </c>
      <c r="I18" s="159">
        <f t="shared" si="3"/>
        <v>0.42388412632932476</v>
      </c>
      <c r="J18" s="159">
        <f t="shared" si="4"/>
        <v>4.2816578417103511E-3</v>
      </c>
      <c r="K18" s="367">
        <f>SUM($J$4:J18, I18)</f>
        <v>0.99999999999999978</v>
      </c>
      <c r="L18" s="372">
        <f t="shared" si="5"/>
        <v>0.70647354388220784</v>
      </c>
      <c r="M18" s="159">
        <f t="shared" si="6"/>
        <v>7.1360964028505851E-3</v>
      </c>
      <c r="N18" s="383">
        <f>SUM($M$3:M18, L18)</f>
        <v>0.99999999999999967</v>
      </c>
    </row>
    <row r="19" spans="2:19" x14ac:dyDescent="0.3">
      <c r="B19" s="158">
        <v>8000183</v>
      </c>
      <c r="C19" s="158">
        <f t="shared" si="0"/>
        <v>1</v>
      </c>
      <c r="D19" s="158">
        <v>1</v>
      </c>
      <c r="E19" s="170">
        <v>1</v>
      </c>
      <c r="F19" s="158">
        <f t="shared" si="1"/>
        <v>1</v>
      </c>
      <c r="G19" s="158">
        <v>1</v>
      </c>
      <c r="H19" s="170">
        <f t="shared" si="2"/>
        <v>1</v>
      </c>
      <c r="I19" s="159">
        <f t="shared" si="3"/>
        <v>0.41964528506603149</v>
      </c>
      <c r="J19" s="159">
        <f t="shared" si="4"/>
        <v>4.2388412632932476E-3</v>
      </c>
      <c r="K19" s="367">
        <f>SUM($J$4:J19, I19)</f>
        <v>0.99999999999999967</v>
      </c>
      <c r="L19" s="372">
        <f t="shared" si="5"/>
        <v>0.69940880844338571</v>
      </c>
      <c r="M19" s="159">
        <f t="shared" si="6"/>
        <v>7.0647354388220784E-3</v>
      </c>
      <c r="N19" s="383">
        <f>SUM($M$3:M19, L19)</f>
        <v>0.99999999999999956</v>
      </c>
    </row>
    <row r="20" spans="2:19" x14ac:dyDescent="0.3">
      <c r="B20" s="158">
        <v>8000478</v>
      </c>
      <c r="C20" s="158">
        <f t="shared" si="0"/>
        <v>0.9</v>
      </c>
      <c r="D20" s="158">
        <v>0.9</v>
      </c>
      <c r="E20" s="170">
        <v>1</v>
      </c>
      <c r="F20" s="158">
        <f t="shared" si="1"/>
        <v>0.9</v>
      </c>
      <c r="G20" s="158">
        <v>0.9</v>
      </c>
      <c r="H20" s="170">
        <f t="shared" si="2"/>
        <v>1</v>
      </c>
      <c r="I20" s="159">
        <f t="shared" si="3"/>
        <v>0.41586847750043721</v>
      </c>
      <c r="J20" s="159">
        <f t="shared" si="4"/>
        <v>3.7768075655942837E-3</v>
      </c>
      <c r="K20" s="367">
        <f>SUM($J$4:J20, I20)</f>
        <v>0.99999999999999967</v>
      </c>
      <c r="L20" s="372">
        <f t="shared" si="5"/>
        <v>0.69311412916739523</v>
      </c>
      <c r="M20" s="159">
        <f t="shared" si="6"/>
        <v>6.2946792759904719E-3</v>
      </c>
      <c r="N20" s="383">
        <f>SUM($M$3:M20, L20)</f>
        <v>0.99999999999999956</v>
      </c>
    </row>
    <row r="21" spans="2:19" x14ac:dyDescent="0.3">
      <c r="B21" s="158">
        <v>8000473</v>
      </c>
      <c r="C21" s="158">
        <f t="shared" si="0"/>
        <v>0.9</v>
      </c>
      <c r="D21" s="158">
        <v>0.9</v>
      </c>
      <c r="E21" s="170">
        <v>1</v>
      </c>
      <c r="F21" s="158">
        <f t="shared" si="1"/>
        <v>0.9</v>
      </c>
      <c r="G21" s="158">
        <v>0.9</v>
      </c>
      <c r="H21" s="170">
        <f t="shared" si="2"/>
        <v>1</v>
      </c>
      <c r="I21" s="159">
        <f t="shared" si="3"/>
        <v>0.41212566120293326</v>
      </c>
      <c r="J21" s="159">
        <f t="shared" si="4"/>
        <v>3.7428162975039355E-3</v>
      </c>
      <c r="K21" s="367">
        <f>SUM($J$4:J21, I21)</f>
        <v>0.99999999999999967</v>
      </c>
      <c r="L21" s="372">
        <f t="shared" si="5"/>
        <v>0.68687610200488869</v>
      </c>
      <c r="M21" s="159">
        <f t="shared" si="6"/>
        <v>6.2380271625065578E-3</v>
      </c>
      <c r="N21" s="383">
        <f>SUM($M$3:M21, L21)</f>
        <v>0.99999999999999956</v>
      </c>
    </row>
    <row r="22" spans="2:19" x14ac:dyDescent="0.3">
      <c r="B22" s="161" t="s">
        <v>124</v>
      </c>
      <c r="C22" s="161">
        <f t="shared" si="0"/>
        <v>0</v>
      </c>
      <c r="D22" s="161">
        <v>0</v>
      </c>
      <c r="E22" s="164">
        <v>1</v>
      </c>
      <c r="F22" s="161">
        <f t="shared" si="1"/>
        <v>0</v>
      </c>
      <c r="G22" s="161">
        <v>0</v>
      </c>
      <c r="H22" s="170">
        <f t="shared" si="2"/>
        <v>1</v>
      </c>
      <c r="I22" s="159">
        <f t="shared" si="3"/>
        <v>0.41212566120293326</v>
      </c>
      <c r="J22" s="159">
        <f t="shared" si="4"/>
        <v>0</v>
      </c>
      <c r="K22" s="367">
        <f>SUM($J$4:J22, I22)</f>
        <v>0.99999999999999967</v>
      </c>
      <c r="L22" s="372">
        <f t="shared" si="5"/>
        <v>0.68687610200488869</v>
      </c>
      <c r="M22" s="159">
        <f t="shared" si="6"/>
        <v>0</v>
      </c>
      <c r="N22" s="383">
        <f>SUM($M$3:M22, L22)</f>
        <v>0.99999999999999956</v>
      </c>
      <c r="S22" s="95" t="s">
        <v>491</v>
      </c>
    </row>
    <row r="23" spans="2:19" x14ac:dyDescent="0.3">
      <c r="B23" s="170">
        <v>0</v>
      </c>
      <c r="C23" s="170">
        <f t="shared" si="0"/>
        <v>0</v>
      </c>
      <c r="D23" s="170">
        <v>0</v>
      </c>
      <c r="E23" s="170">
        <v>1</v>
      </c>
      <c r="F23" s="170">
        <f t="shared" si="1"/>
        <v>0</v>
      </c>
      <c r="G23" s="170">
        <v>0</v>
      </c>
      <c r="H23" s="170">
        <f t="shared" si="2"/>
        <v>1</v>
      </c>
      <c r="I23" s="159">
        <f t="shared" si="3"/>
        <v>0.41212566120293326</v>
      </c>
      <c r="J23" s="159">
        <f t="shared" si="4"/>
        <v>0</v>
      </c>
      <c r="K23" s="367">
        <f>SUM($J$4:J23, I23)</f>
        <v>0.99999999999999967</v>
      </c>
      <c r="L23" s="372">
        <f t="shared" si="5"/>
        <v>0.68687610200488869</v>
      </c>
      <c r="M23" s="159">
        <f t="shared" si="6"/>
        <v>0</v>
      </c>
      <c r="N23" s="383">
        <f>SUM($M$3:M23, L23)</f>
        <v>0.99999999999999956</v>
      </c>
    </row>
    <row r="24" spans="2:19" x14ac:dyDescent="0.3">
      <c r="B24" s="158">
        <v>8000480</v>
      </c>
      <c r="C24" s="170">
        <f t="shared" si="0"/>
        <v>0</v>
      </c>
      <c r="D24" s="170">
        <v>0</v>
      </c>
      <c r="E24" s="170">
        <v>1</v>
      </c>
      <c r="F24" s="170">
        <f t="shared" si="1"/>
        <v>0</v>
      </c>
      <c r="G24" s="170">
        <v>0</v>
      </c>
      <c r="H24" s="170">
        <f t="shared" si="2"/>
        <v>1</v>
      </c>
      <c r="I24" s="159">
        <f t="shared" si="3"/>
        <v>0.41212566120293326</v>
      </c>
      <c r="J24" s="159">
        <f t="shared" si="4"/>
        <v>0</v>
      </c>
      <c r="K24" s="367">
        <f>SUM($J$4:J24, I24)</f>
        <v>0.99999999999999967</v>
      </c>
      <c r="L24" s="372">
        <f t="shared" si="5"/>
        <v>0.68687610200488869</v>
      </c>
      <c r="M24" s="159">
        <f t="shared" si="6"/>
        <v>0</v>
      </c>
      <c r="N24" s="383">
        <f>SUM($M$3:M24, L24)</f>
        <v>0.99999999999999956</v>
      </c>
    </row>
    <row r="25" spans="2:19" x14ac:dyDescent="0.3">
      <c r="B25" s="158">
        <v>8000481</v>
      </c>
      <c r="C25" s="170">
        <f t="shared" si="0"/>
        <v>0</v>
      </c>
      <c r="D25" s="170">
        <v>0</v>
      </c>
      <c r="E25" s="170">
        <v>1</v>
      </c>
      <c r="F25" s="170">
        <f t="shared" si="1"/>
        <v>0</v>
      </c>
      <c r="G25" s="170">
        <v>0</v>
      </c>
      <c r="H25" s="170">
        <f t="shared" si="2"/>
        <v>1</v>
      </c>
      <c r="I25" s="159">
        <f t="shared" si="3"/>
        <v>0.41212566120293326</v>
      </c>
      <c r="J25" s="159">
        <f t="shared" si="4"/>
        <v>0</v>
      </c>
      <c r="K25" s="367">
        <f>SUM($J$4:J25, I25)</f>
        <v>0.99999999999999967</v>
      </c>
      <c r="L25" s="372">
        <f t="shared" si="5"/>
        <v>0.68687610200488869</v>
      </c>
      <c r="M25" s="159">
        <f t="shared" si="6"/>
        <v>0</v>
      </c>
      <c r="N25" s="383">
        <f>SUM($M$3:M25, L25)</f>
        <v>0.99999999999999956</v>
      </c>
    </row>
    <row r="26" spans="2:19" x14ac:dyDescent="0.3">
      <c r="B26" s="158">
        <v>8000162</v>
      </c>
      <c r="C26" s="158">
        <f t="shared" si="0"/>
        <v>0</v>
      </c>
      <c r="D26" s="158">
        <v>0</v>
      </c>
      <c r="E26" s="170">
        <v>1</v>
      </c>
      <c r="F26" s="158">
        <f t="shared" si="1"/>
        <v>0</v>
      </c>
      <c r="G26" s="158">
        <v>0</v>
      </c>
      <c r="H26" s="170">
        <f t="shared" si="2"/>
        <v>1</v>
      </c>
      <c r="I26" s="159">
        <f t="shared" si="3"/>
        <v>0.41212566120293326</v>
      </c>
      <c r="J26" s="159">
        <f t="shared" si="4"/>
        <v>0</v>
      </c>
      <c r="K26" s="367">
        <f>SUM($J$4:J26, I26)</f>
        <v>0.99999999999999967</v>
      </c>
      <c r="L26" s="372">
        <f t="shared" si="5"/>
        <v>0.68687610200488869</v>
      </c>
      <c r="M26" s="159">
        <f t="shared" si="6"/>
        <v>0</v>
      </c>
      <c r="N26" s="383">
        <f>SUM($M$3:M26, L26)</f>
        <v>0.99999999999999956</v>
      </c>
    </row>
    <row r="27" spans="2:19" x14ac:dyDescent="0.3">
      <c r="B27" s="158">
        <v>0</v>
      </c>
      <c r="C27" s="170">
        <f t="shared" si="0"/>
        <v>0</v>
      </c>
      <c r="D27" s="170">
        <v>0</v>
      </c>
      <c r="E27" s="170">
        <v>1</v>
      </c>
      <c r="F27" s="170">
        <f t="shared" si="1"/>
        <v>0</v>
      </c>
      <c r="G27" s="170">
        <v>0</v>
      </c>
      <c r="H27" s="170">
        <f t="shared" si="2"/>
        <v>1</v>
      </c>
      <c r="I27" s="159">
        <f t="shared" si="3"/>
        <v>0.41212566120293326</v>
      </c>
      <c r="J27" s="159">
        <f t="shared" si="4"/>
        <v>0</v>
      </c>
      <c r="K27" s="367">
        <f>SUM($J$4:J27, I27)</f>
        <v>0.99999999999999967</v>
      </c>
      <c r="L27" s="372">
        <f t="shared" si="5"/>
        <v>0.68687610200488869</v>
      </c>
      <c r="M27" s="159">
        <f t="shared" si="6"/>
        <v>0</v>
      </c>
      <c r="N27" s="383">
        <f>SUM($M$3:M27, L27)</f>
        <v>0.99999999999999956</v>
      </c>
    </row>
    <row r="28" spans="2:19" x14ac:dyDescent="0.3">
      <c r="B28" s="170">
        <v>1</v>
      </c>
      <c r="C28" s="162">
        <f t="shared" si="0"/>
        <v>0.3</v>
      </c>
      <c r="D28" s="162">
        <v>0.3</v>
      </c>
      <c r="E28" s="162">
        <v>1</v>
      </c>
      <c r="F28" s="162">
        <f t="shared" si="1"/>
        <v>0.3</v>
      </c>
      <c r="G28" s="162">
        <v>0.3</v>
      </c>
      <c r="H28" s="170">
        <f t="shared" si="2"/>
        <v>1</v>
      </c>
      <c r="I28" s="159">
        <f t="shared" si="3"/>
        <v>0.41088928421932447</v>
      </c>
      <c r="J28" s="159">
        <f t="shared" si="4"/>
        <v>1.2363769836087998E-3</v>
      </c>
      <c r="K28" s="367">
        <f>SUM($J$4:J28, I28)</f>
        <v>0.99999999999999967</v>
      </c>
      <c r="L28" s="372">
        <f t="shared" si="5"/>
        <v>0.68481547369887397</v>
      </c>
      <c r="M28" s="159">
        <f t="shared" si="6"/>
        <v>2.060628306014666E-3</v>
      </c>
      <c r="N28" s="383">
        <f>SUM($M$3:M28, L28)</f>
        <v>0.99999999999999956</v>
      </c>
    </row>
    <row r="29" spans="2:19" x14ac:dyDescent="0.3">
      <c r="B29" s="152" t="s">
        <v>111</v>
      </c>
      <c r="C29" s="168">
        <f t="shared" si="0"/>
        <v>0.4</v>
      </c>
      <c r="D29" s="168">
        <v>0.4</v>
      </c>
      <c r="E29" s="168">
        <v>1</v>
      </c>
      <c r="F29" s="168">
        <f t="shared" si="1"/>
        <v>0.4</v>
      </c>
      <c r="G29" s="168">
        <v>0.4</v>
      </c>
      <c r="H29" s="170">
        <f t="shared" si="2"/>
        <v>1</v>
      </c>
      <c r="I29" s="151">
        <f t="shared" si="3"/>
        <v>0.40924572708244716</v>
      </c>
      <c r="J29" s="151">
        <f t="shared" si="4"/>
        <v>1.6435571368772978E-3</v>
      </c>
      <c r="K29" s="368">
        <f>SUM(J4:J29)+I29</f>
        <v>0.99999999999999956</v>
      </c>
      <c r="L29" s="374">
        <f t="shared" si="5"/>
        <v>0.68207621180407851</v>
      </c>
      <c r="M29" s="151">
        <f t="shared" si="6"/>
        <v>2.7392618947954957E-3</v>
      </c>
      <c r="N29" s="375">
        <f>SUM($M$3:M29, L29)</f>
        <v>0.99999999999999956</v>
      </c>
    </row>
    <row r="30" spans="2:19" x14ac:dyDescent="0.3">
      <c r="B30" s="152" t="s">
        <v>112</v>
      </c>
      <c r="C30" s="168">
        <f t="shared" si="0"/>
        <v>0.4</v>
      </c>
      <c r="D30" s="168">
        <v>0.4</v>
      </c>
      <c r="E30" s="168">
        <v>1</v>
      </c>
      <c r="F30" s="168">
        <f t="shared" si="1"/>
        <v>0.4</v>
      </c>
      <c r="G30" s="168">
        <v>0.4</v>
      </c>
      <c r="H30" s="170">
        <f t="shared" si="2"/>
        <v>1</v>
      </c>
      <c r="I30" s="151">
        <f t="shared" si="3"/>
        <v>0.40760874417411735</v>
      </c>
      <c r="J30" s="151">
        <f t="shared" si="4"/>
        <v>1.6369829083297887E-3</v>
      </c>
      <c r="K30" s="368">
        <f>SUM($J$4:J30, I30)</f>
        <v>0.99999999999999956</v>
      </c>
      <c r="L30" s="374">
        <f t="shared" si="5"/>
        <v>0.6793479069568622</v>
      </c>
      <c r="M30" s="151">
        <f t="shared" si="6"/>
        <v>2.728304847216314E-3</v>
      </c>
      <c r="N30" s="375">
        <f>SUM($M$3:M30, L30)</f>
        <v>0.99999999999999956</v>
      </c>
    </row>
    <row r="31" spans="2:19" x14ac:dyDescent="0.3">
      <c r="B31" s="152" t="s">
        <v>113</v>
      </c>
      <c r="C31" s="168">
        <f t="shared" si="0"/>
        <v>0.4</v>
      </c>
      <c r="D31" s="168">
        <v>0.4</v>
      </c>
      <c r="E31" s="168">
        <v>1</v>
      </c>
      <c r="F31" s="168">
        <f t="shared" si="1"/>
        <v>0.4</v>
      </c>
      <c r="G31" s="168">
        <v>0.4</v>
      </c>
      <c r="H31" s="170">
        <f t="shared" si="2"/>
        <v>1</v>
      </c>
      <c r="I31" s="151">
        <f t="shared" si="3"/>
        <v>0.40597830919742089</v>
      </c>
      <c r="J31" s="151">
        <f t="shared" si="4"/>
        <v>1.6304349766964694E-3</v>
      </c>
      <c r="K31" s="368">
        <f>SUM($J$4:J31, I31)</f>
        <v>0.99999999999999956</v>
      </c>
      <c r="L31" s="374">
        <f t="shared" si="5"/>
        <v>0.67663051532903473</v>
      </c>
      <c r="M31" s="151">
        <f t="shared" si="6"/>
        <v>2.7173916278274489E-3</v>
      </c>
      <c r="N31" s="375">
        <f>SUM($M$3:M31, L31)</f>
        <v>0.99999999999999956</v>
      </c>
    </row>
    <row r="32" spans="2:19" x14ac:dyDescent="0.3">
      <c r="B32" s="152" t="s">
        <v>8</v>
      </c>
      <c r="C32" s="169">
        <f t="shared" si="0"/>
        <v>1</v>
      </c>
      <c r="D32" s="169">
        <v>1</v>
      </c>
      <c r="E32" s="168">
        <v>1</v>
      </c>
      <c r="F32" s="169">
        <f t="shared" si="1"/>
        <v>1</v>
      </c>
      <c r="G32" s="169">
        <v>1</v>
      </c>
      <c r="H32" s="170">
        <f t="shared" si="2"/>
        <v>1</v>
      </c>
      <c r="I32" s="151">
        <f t="shared" si="3"/>
        <v>0.40191852610544671</v>
      </c>
      <c r="J32" s="151">
        <f t="shared" si="4"/>
        <v>4.0597830919742086E-3</v>
      </c>
      <c r="K32" s="368">
        <f>SUM($J$4:J32, I32)</f>
        <v>0.99999999999999956</v>
      </c>
      <c r="L32" s="374">
        <f t="shared" si="5"/>
        <v>0.66986421017574438</v>
      </c>
      <c r="M32" s="151">
        <f t="shared" si="6"/>
        <v>6.7663051532903477E-3</v>
      </c>
      <c r="N32" s="375">
        <f>SUM($M$3:M32, L32)</f>
        <v>0.99999999999999956</v>
      </c>
    </row>
    <row r="33" spans="1:19" x14ac:dyDescent="0.3">
      <c r="B33" s="165">
        <v>8000664</v>
      </c>
      <c r="C33" s="164">
        <f t="shared" si="0"/>
        <v>0.9</v>
      </c>
      <c r="D33" s="164">
        <v>0.9</v>
      </c>
      <c r="E33" s="164">
        <v>1</v>
      </c>
      <c r="F33" s="164">
        <f t="shared" si="1"/>
        <v>0.9</v>
      </c>
      <c r="G33" s="164">
        <v>0.9</v>
      </c>
      <c r="H33" s="170">
        <f t="shared" si="2"/>
        <v>1</v>
      </c>
      <c r="I33" s="159">
        <f t="shared" si="3"/>
        <v>0.39830125937049771</v>
      </c>
      <c r="J33" s="159">
        <f t="shared" si="4"/>
        <v>3.617266734949021E-3</v>
      </c>
      <c r="K33" s="367">
        <f>SUM($J$4:J33, I33)</f>
        <v>0.99999999999999956</v>
      </c>
      <c r="L33" s="372">
        <f t="shared" si="5"/>
        <v>0.66383543228416264</v>
      </c>
      <c r="M33" s="159">
        <f t="shared" si="6"/>
        <v>6.0287778915816999E-3</v>
      </c>
      <c r="N33" s="373">
        <f>SUM($M$3:M33, L33)</f>
        <v>0.99999999999999956</v>
      </c>
    </row>
    <row r="34" spans="1:19" ht="12.75" thickBot="1" x14ac:dyDescent="0.35">
      <c r="B34" s="152" t="s">
        <v>0</v>
      </c>
      <c r="C34" s="169">
        <f t="shared" si="0"/>
        <v>0.8</v>
      </c>
      <c r="D34" s="385">
        <v>0.8</v>
      </c>
      <c r="E34" s="385">
        <v>1</v>
      </c>
      <c r="F34" s="169">
        <f t="shared" si="1"/>
        <v>0.8</v>
      </c>
      <c r="G34" s="169">
        <f>D34</f>
        <v>0.8</v>
      </c>
      <c r="H34" s="170">
        <f t="shared" si="2"/>
        <v>1</v>
      </c>
      <c r="I34" s="151">
        <f t="shared" si="3"/>
        <v>0.3951148492955337</v>
      </c>
      <c r="J34" s="151">
        <f t="shared" si="4"/>
        <v>3.1864100749639818E-3</v>
      </c>
      <c r="K34" s="368">
        <f>SUM(J4:J34, I34)</f>
        <v>0.99999999999999956</v>
      </c>
      <c r="L34" s="376">
        <f t="shared" si="5"/>
        <v>0.65852474882588929</v>
      </c>
      <c r="M34" s="377">
        <f t="shared" si="6"/>
        <v>5.3106834582733013E-3</v>
      </c>
      <c r="N34" s="378">
        <f>SUM($M$3:M34, L34)</f>
        <v>0.99999999999999956</v>
      </c>
    </row>
    <row r="35" spans="1:19" x14ac:dyDescent="0.3">
      <c r="A35" s="95" t="s">
        <v>485</v>
      </c>
    </row>
    <row r="36" spans="1:19" ht="12.75" thickBot="1" x14ac:dyDescent="0.35">
      <c r="C36" s="95" t="s">
        <v>488</v>
      </c>
      <c r="F36" s="95" t="s">
        <v>489</v>
      </c>
      <c r="I36" s="95" t="s">
        <v>488</v>
      </c>
      <c r="L36" s="95" t="s">
        <v>489</v>
      </c>
    </row>
    <row r="37" spans="1:19" ht="12.75" thickBot="1" x14ac:dyDescent="0.35">
      <c r="B37" s="335" t="s">
        <v>117</v>
      </c>
      <c r="C37" s="336" t="s">
        <v>123</v>
      </c>
      <c r="D37" s="336" t="s">
        <v>116</v>
      </c>
      <c r="E37" s="336" t="s">
        <v>122</v>
      </c>
      <c r="F37" s="350" t="s">
        <v>123</v>
      </c>
      <c r="G37" s="350" t="s">
        <v>116</v>
      </c>
      <c r="H37" s="350" t="s">
        <v>122</v>
      </c>
      <c r="I37" s="336" t="s">
        <v>114</v>
      </c>
      <c r="J37" s="336" t="s">
        <v>121</v>
      </c>
      <c r="K37" s="366" t="s">
        <v>115</v>
      </c>
      <c r="L37" s="369" t="s">
        <v>114</v>
      </c>
      <c r="M37" s="370" t="s">
        <v>121</v>
      </c>
      <c r="N37" s="371" t="s">
        <v>72</v>
      </c>
      <c r="O37" s="153"/>
      <c r="P37" s="167" t="s">
        <v>118</v>
      </c>
      <c r="Q37" s="167" t="s">
        <v>490</v>
      </c>
      <c r="R37" s="167" t="s">
        <v>119</v>
      </c>
      <c r="S37" s="167" t="s">
        <v>120</v>
      </c>
    </row>
    <row r="38" spans="1:19" x14ac:dyDescent="0.3">
      <c r="B38" s="157">
        <v>8000225</v>
      </c>
      <c r="C38" s="158">
        <f t="shared" ref="C38:C68" si="9">D38*E38</f>
        <v>40</v>
      </c>
      <c r="D38" s="170">
        <v>40</v>
      </c>
      <c r="E38" s="344">
        <v>1</v>
      </c>
      <c r="F38" s="351">
        <f t="shared" ref="F38:F68" si="10">G38*H38</f>
        <v>0</v>
      </c>
      <c r="G38" s="352">
        <v>0</v>
      </c>
      <c r="H38" s="353">
        <f>E38</f>
        <v>1</v>
      </c>
      <c r="I38" s="348">
        <f>1-(C38/100)</f>
        <v>0.6</v>
      </c>
      <c r="J38" s="160">
        <f>D38/100</f>
        <v>0.4</v>
      </c>
      <c r="K38" s="367">
        <f>SUM(I38:J38)</f>
        <v>1</v>
      </c>
      <c r="L38" s="372">
        <f>1-(F38/100)</f>
        <v>1</v>
      </c>
      <c r="M38" s="160">
        <f>G38/100</f>
        <v>0</v>
      </c>
      <c r="N38" s="373">
        <f>SUM(L38:M38)</f>
        <v>1</v>
      </c>
      <c r="O38" s="154"/>
      <c r="P38" s="158" t="s">
        <v>2</v>
      </c>
      <c r="Q38" s="171">
        <f>J41+M41 - (J41*M41)</f>
        <v>2.0466472522649999E-2</v>
      </c>
      <c r="R38" s="99">
        <v>150</v>
      </c>
      <c r="S38" s="163">
        <f>Q38 + ((1/R38) * POWER(1-Q38, R38))</f>
        <v>2.0766253853790249E-2</v>
      </c>
    </row>
    <row r="39" spans="1:19" x14ac:dyDescent="0.3">
      <c r="B39" s="158">
        <v>8000226</v>
      </c>
      <c r="C39" s="158">
        <f t="shared" si="9"/>
        <v>9.8000000000000007</v>
      </c>
      <c r="D39" s="158">
        <v>9.8000000000000007</v>
      </c>
      <c r="E39" s="344">
        <v>1</v>
      </c>
      <c r="F39" s="354">
        <f t="shared" si="10"/>
        <v>9.8000000000000007</v>
      </c>
      <c r="G39" s="158">
        <v>9.8000000000000007</v>
      </c>
      <c r="H39" s="355">
        <f t="shared" ref="H39:H68" si="11">E39</f>
        <v>1</v>
      </c>
      <c r="I39" s="348">
        <f t="shared" ref="I39:I68" si="12">I38*(1-(C39/100))</f>
        <v>0.54120000000000001</v>
      </c>
      <c r="J39" s="159">
        <f t="shared" ref="J39:J68" si="13">I38*(C39/100)</f>
        <v>5.8799999999999998E-2</v>
      </c>
      <c r="K39" s="367">
        <f>J38+J39+I39</f>
        <v>1</v>
      </c>
      <c r="L39" s="372">
        <f t="shared" ref="L39:L68" si="14">L38*(1-(F39/100))</f>
        <v>0.90200000000000002</v>
      </c>
      <c r="M39" s="159">
        <f t="shared" ref="M39:M68" si="15">L38*(F39/100)</f>
        <v>9.8000000000000004E-2</v>
      </c>
      <c r="N39" s="373">
        <f>M38+M39+L39</f>
        <v>1</v>
      </c>
      <c r="O39" s="155"/>
      <c r="P39" s="159" t="s">
        <v>111</v>
      </c>
      <c r="Q39" s="163">
        <f>J63+M63- (J63*M63)</f>
        <v>1.092890924520094E-2</v>
      </c>
      <c r="R39" s="99">
        <v>170</v>
      </c>
      <c r="S39" s="163">
        <f t="shared" ref="S39:S42" si="16">Q39 + ((1/R39) * POWER(1-Q39, R39))</f>
        <v>1.1837205391077183E-2</v>
      </c>
    </row>
    <row r="40" spans="1:19" x14ac:dyDescent="0.3">
      <c r="B40" s="170">
        <v>8000191</v>
      </c>
      <c r="C40" s="158">
        <f t="shared" si="9"/>
        <v>5</v>
      </c>
      <c r="D40" s="158">
        <v>5</v>
      </c>
      <c r="E40" s="344">
        <v>1</v>
      </c>
      <c r="F40" s="354">
        <f t="shared" si="10"/>
        <v>5</v>
      </c>
      <c r="G40" s="158">
        <v>5</v>
      </c>
      <c r="H40" s="355">
        <f t="shared" si="11"/>
        <v>1</v>
      </c>
      <c r="I40" s="348">
        <f t="shared" si="12"/>
        <v>0.51414000000000004</v>
      </c>
      <c r="J40" s="159">
        <f t="shared" si="13"/>
        <v>2.7060000000000001E-2</v>
      </c>
      <c r="K40" s="367">
        <f>J39+J40+I40+J38</f>
        <v>1</v>
      </c>
      <c r="L40" s="372">
        <f t="shared" si="14"/>
        <v>0.8569</v>
      </c>
      <c r="M40" s="159">
        <f t="shared" si="15"/>
        <v>4.5100000000000001E-2</v>
      </c>
      <c r="N40" s="373">
        <f>M39+M40+L40+M38</f>
        <v>1</v>
      </c>
      <c r="O40" s="155"/>
      <c r="P40" s="159" t="s">
        <v>112</v>
      </c>
      <c r="Q40" s="163">
        <f t="shared" ref="Q40:Q42" si="17">J64+M64- (J64*M64)</f>
        <v>1.0819898722255344E-2</v>
      </c>
      <c r="R40" s="99">
        <v>151</v>
      </c>
      <c r="S40" s="163">
        <f t="shared" si="16"/>
        <v>1.2101060949326054E-2</v>
      </c>
    </row>
    <row r="41" spans="1:19" x14ac:dyDescent="0.3">
      <c r="B41" s="152" t="s">
        <v>84</v>
      </c>
      <c r="C41" s="168">
        <f t="shared" si="9"/>
        <v>1.5</v>
      </c>
      <c r="D41" s="385">
        <v>1.5</v>
      </c>
      <c r="E41" s="386">
        <v>1</v>
      </c>
      <c r="F41" s="356">
        <f t="shared" si="10"/>
        <v>1.5</v>
      </c>
      <c r="G41" s="168">
        <v>1.5</v>
      </c>
      <c r="H41" s="355">
        <f t="shared" si="11"/>
        <v>1</v>
      </c>
      <c r="I41" s="349">
        <f t="shared" si="12"/>
        <v>0.50642790000000004</v>
      </c>
      <c r="J41" s="151">
        <f t="shared" si="13"/>
        <v>7.7121000000000004E-3</v>
      </c>
      <c r="K41" s="368">
        <f>J40+J41+I41+J39+J38</f>
        <v>1</v>
      </c>
      <c r="L41" s="374">
        <f t="shared" si="14"/>
        <v>0.84404650000000003</v>
      </c>
      <c r="M41" s="151">
        <f t="shared" si="15"/>
        <v>1.2853499999999999E-2</v>
      </c>
      <c r="N41" s="375">
        <f>M40+M41+L41+M39+M38</f>
        <v>1</v>
      </c>
      <c r="O41" s="156"/>
      <c r="P41" s="98" t="s">
        <v>113</v>
      </c>
      <c r="Q41" s="163">
        <f t="shared" si="17"/>
        <v>1.0711972761006024E-2</v>
      </c>
      <c r="R41" s="99">
        <v>152</v>
      </c>
      <c r="S41" s="163">
        <f t="shared" si="16"/>
        <v>1.1991987244342141E-2</v>
      </c>
    </row>
    <row r="42" spans="1:19" x14ac:dyDescent="0.3">
      <c r="B42" s="158">
        <v>8000227</v>
      </c>
      <c r="C42" s="158">
        <f t="shared" si="9"/>
        <v>1</v>
      </c>
      <c r="D42" s="158">
        <v>1</v>
      </c>
      <c r="E42" s="344">
        <v>1</v>
      </c>
      <c r="F42" s="354">
        <f t="shared" si="10"/>
        <v>1</v>
      </c>
      <c r="G42" s="158">
        <v>1</v>
      </c>
      <c r="H42" s="355">
        <f t="shared" si="11"/>
        <v>1</v>
      </c>
      <c r="I42" s="348">
        <f t="shared" si="12"/>
        <v>0.50136362099999998</v>
      </c>
      <c r="J42" s="159">
        <f t="shared" si="13"/>
        <v>5.0642790000000005E-3</v>
      </c>
      <c r="K42" s="367">
        <f>SUM($J$38:J42, I42)</f>
        <v>1</v>
      </c>
      <c r="L42" s="372">
        <f t="shared" si="14"/>
        <v>0.83560603500000008</v>
      </c>
      <c r="M42" s="159">
        <f t="shared" si="15"/>
        <v>8.4404650000000012E-3</v>
      </c>
      <c r="N42" s="373">
        <f>SUM($M$38:M42, L42)</f>
        <v>1</v>
      </c>
      <c r="P42" s="99" t="s">
        <v>8</v>
      </c>
      <c r="Q42" s="163">
        <f t="shared" si="17"/>
        <v>1.0605120626152332E-2</v>
      </c>
      <c r="R42" s="99">
        <v>155</v>
      </c>
      <c r="S42" s="163">
        <f t="shared" si="16"/>
        <v>1.1840969437190846E-2</v>
      </c>
    </row>
    <row r="43" spans="1:19" x14ac:dyDescent="0.3">
      <c r="B43" s="164">
        <v>0</v>
      </c>
      <c r="C43" s="164">
        <f t="shared" si="9"/>
        <v>0</v>
      </c>
      <c r="D43" s="164">
        <v>0</v>
      </c>
      <c r="E43" s="345">
        <v>1</v>
      </c>
      <c r="F43" s="357">
        <f t="shared" si="10"/>
        <v>0</v>
      </c>
      <c r="G43" s="164">
        <v>0</v>
      </c>
      <c r="H43" s="355">
        <f t="shared" si="11"/>
        <v>1</v>
      </c>
      <c r="I43" s="348">
        <f t="shared" si="12"/>
        <v>0.50136362099999998</v>
      </c>
      <c r="J43" s="159">
        <f t="shared" si="13"/>
        <v>0</v>
      </c>
      <c r="K43" s="367">
        <f>SUM($J$38:J43, I43)</f>
        <v>1</v>
      </c>
      <c r="L43" s="372">
        <f t="shared" si="14"/>
        <v>0.83560603500000008</v>
      </c>
      <c r="M43" s="159">
        <f t="shared" si="15"/>
        <v>0</v>
      </c>
      <c r="N43" s="373">
        <f>SUM($M$38:M43, L43)</f>
        <v>1</v>
      </c>
      <c r="P43" s="172"/>
      <c r="Q43" s="173"/>
      <c r="R43" s="172"/>
      <c r="S43" s="174"/>
    </row>
    <row r="44" spans="1:19" x14ac:dyDescent="0.3">
      <c r="B44" s="158">
        <v>8000212</v>
      </c>
      <c r="C44" s="158">
        <f t="shared" si="9"/>
        <v>3.3</v>
      </c>
      <c r="D44" s="158">
        <v>3.3</v>
      </c>
      <c r="E44" s="344">
        <v>1</v>
      </c>
      <c r="F44" s="354">
        <f t="shared" si="10"/>
        <v>3.3</v>
      </c>
      <c r="G44" s="158">
        <v>3.3</v>
      </c>
      <c r="H44" s="355">
        <f t="shared" si="11"/>
        <v>1</v>
      </c>
      <c r="I44" s="348">
        <f t="shared" si="12"/>
        <v>0.48481862150699995</v>
      </c>
      <c r="J44" s="159">
        <f t="shared" si="13"/>
        <v>1.6544999493E-2</v>
      </c>
      <c r="K44" s="367">
        <f>SUM($J$38:J44, I44)</f>
        <v>1</v>
      </c>
      <c r="L44" s="372">
        <f t="shared" si="14"/>
        <v>0.80803103584500002</v>
      </c>
      <c r="M44" s="159">
        <f t="shared" si="15"/>
        <v>2.7574999155000005E-2</v>
      </c>
      <c r="N44" s="373">
        <f>SUM($M$38:M44, L44)</f>
        <v>1</v>
      </c>
    </row>
    <row r="45" spans="1:19" x14ac:dyDescent="0.3">
      <c r="B45" s="161">
        <v>9001047</v>
      </c>
      <c r="C45" s="157">
        <f t="shared" si="9"/>
        <v>3.3</v>
      </c>
      <c r="D45" s="157">
        <v>3.3</v>
      </c>
      <c r="E45" s="346">
        <v>1</v>
      </c>
      <c r="F45" s="358">
        <f t="shared" si="10"/>
        <v>3.3</v>
      </c>
      <c r="G45" s="157">
        <v>3.3</v>
      </c>
      <c r="H45" s="355">
        <f t="shared" si="11"/>
        <v>1</v>
      </c>
      <c r="I45" s="348">
        <f t="shared" si="12"/>
        <v>0.46881960699726893</v>
      </c>
      <c r="J45" s="159">
        <f t="shared" si="13"/>
        <v>1.5999014509730999E-2</v>
      </c>
      <c r="K45" s="367">
        <f>SUM($J$38:J45, I45)</f>
        <v>1</v>
      </c>
      <c r="L45" s="372">
        <f t="shared" si="14"/>
        <v>0.78136601166211495</v>
      </c>
      <c r="M45" s="159">
        <f t="shared" si="15"/>
        <v>2.6665024182885001E-2</v>
      </c>
      <c r="N45" s="373">
        <f>SUM($M$38:M45, L45)</f>
        <v>1</v>
      </c>
      <c r="S45" s="150">
        <f>SUM(S39:S41)</f>
        <v>3.5930253584745379E-2</v>
      </c>
    </row>
    <row r="46" spans="1:19" x14ac:dyDescent="0.3">
      <c r="B46" s="158">
        <v>8000474</v>
      </c>
      <c r="C46" s="158">
        <f t="shared" si="9"/>
        <v>1.5</v>
      </c>
      <c r="D46" s="158">
        <v>1.5</v>
      </c>
      <c r="E46" s="344">
        <v>1</v>
      </c>
      <c r="F46" s="354">
        <f t="shared" si="10"/>
        <v>1.5</v>
      </c>
      <c r="G46" s="158">
        <v>1.5</v>
      </c>
      <c r="H46" s="355">
        <f t="shared" si="11"/>
        <v>1</v>
      </c>
      <c r="I46" s="348">
        <f t="shared" si="12"/>
        <v>0.4617873128923099</v>
      </c>
      <c r="J46" s="159">
        <f t="shared" si="13"/>
        <v>7.0322941049590333E-3</v>
      </c>
      <c r="K46" s="367">
        <f>SUM($J$38:J46, I46)</f>
        <v>0.99999999999999989</v>
      </c>
      <c r="L46" s="372">
        <f t="shared" si="14"/>
        <v>0.76964552148718324</v>
      </c>
      <c r="M46" s="159">
        <f t="shared" si="15"/>
        <v>1.1720490174931724E-2</v>
      </c>
      <c r="N46" s="373">
        <f>SUM($M$38:M46, L46)</f>
        <v>1</v>
      </c>
    </row>
    <row r="47" spans="1:19" x14ac:dyDescent="0.3">
      <c r="B47" s="158">
        <v>8000475</v>
      </c>
      <c r="C47" s="158">
        <f t="shared" si="9"/>
        <v>1.5</v>
      </c>
      <c r="D47" s="158">
        <v>1.5</v>
      </c>
      <c r="E47" s="344">
        <v>1</v>
      </c>
      <c r="F47" s="354">
        <f t="shared" si="10"/>
        <v>1.5</v>
      </c>
      <c r="G47" s="158">
        <v>1.5</v>
      </c>
      <c r="H47" s="355">
        <f t="shared" si="11"/>
        <v>1</v>
      </c>
      <c r="I47" s="348">
        <f t="shared" si="12"/>
        <v>0.45486050319892524</v>
      </c>
      <c r="J47" s="159">
        <f t="shared" si="13"/>
        <v>6.9268096933846482E-3</v>
      </c>
      <c r="K47" s="367">
        <f>SUM($J$38:J47, I47)</f>
        <v>0.99999999999999989</v>
      </c>
      <c r="L47" s="372">
        <f t="shared" si="14"/>
        <v>0.75810083866487543</v>
      </c>
      <c r="M47" s="159">
        <f t="shared" si="15"/>
        <v>1.1544682822307748E-2</v>
      </c>
      <c r="N47" s="373">
        <f>SUM($M$38:M47, L47)</f>
        <v>0.99999999999999989</v>
      </c>
    </row>
    <row r="48" spans="1:19" x14ac:dyDescent="0.3">
      <c r="B48" s="158">
        <v>8000476</v>
      </c>
      <c r="C48" s="158">
        <f t="shared" si="9"/>
        <v>1</v>
      </c>
      <c r="D48" s="158">
        <v>1</v>
      </c>
      <c r="E48" s="344">
        <v>1</v>
      </c>
      <c r="F48" s="354">
        <f t="shared" si="10"/>
        <v>1</v>
      </c>
      <c r="G48" s="158">
        <v>1</v>
      </c>
      <c r="H48" s="355">
        <f t="shared" si="11"/>
        <v>1</v>
      </c>
      <c r="I48" s="348">
        <f t="shared" si="12"/>
        <v>0.45031189816693595</v>
      </c>
      <c r="J48" s="159">
        <f t="shared" si="13"/>
        <v>4.5486050319892522E-3</v>
      </c>
      <c r="K48" s="367">
        <f>SUM($J$38:J48, I48)</f>
        <v>0.99999999999999989</v>
      </c>
      <c r="L48" s="372">
        <f t="shared" si="14"/>
        <v>0.75051983027822666</v>
      </c>
      <c r="M48" s="159">
        <f t="shared" si="15"/>
        <v>7.5810083866487549E-3</v>
      </c>
      <c r="N48" s="373">
        <f>SUM($M$38:M48, L48)</f>
        <v>0.99999999999999989</v>
      </c>
    </row>
    <row r="49" spans="2:14" x14ac:dyDescent="0.3">
      <c r="B49" s="158">
        <v>8000185</v>
      </c>
      <c r="C49" s="158">
        <f t="shared" si="9"/>
        <v>1.5</v>
      </c>
      <c r="D49" s="158">
        <v>1.5</v>
      </c>
      <c r="E49" s="344">
        <v>1</v>
      </c>
      <c r="F49" s="354">
        <f t="shared" si="10"/>
        <v>1.5</v>
      </c>
      <c r="G49" s="158">
        <v>1.5</v>
      </c>
      <c r="H49" s="355">
        <f t="shared" si="11"/>
        <v>1</v>
      </c>
      <c r="I49" s="348">
        <f t="shared" si="12"/>
        <v>0.4435572196944319</v>
      </c>
      <c r="J49" s="159">
        <f t="shared" si="13"/>
        <v>6.7546784725040394E-3</v>
      </c>
      <c r="K49" s="367">
        <f>SUM($J$38:J49, I49)</f>
        <v>0.99999999999999978</v>
      </c>
      <c r="L49" s="372">
        <f t="shared" si="14"/>
        <v>0.73926203282405323</v>
      </c>
      <c r="M49" s="159">
        <f t="shared" si="15"/>
        <v>1.12577974541734E-2</v>
      </c>
      <c r="N49" s="373">
        <f>SUM($M$38:M49, L49)</f>
        <v>0.99999999999999978</v>
      </c>
    </row>
    <row r="50" spans="2:14" x14ac:dyDescent="0.3">
      <c r="B50" s="158">
        <v>8000186</v>
      </c>
      <c r="C50" s="158">
        <f t="shared" si="9"/>
        <v>2</v>
      </c>
      <c r="D50" s="158">
        <v>2</v>
      </c>
      <c r="E50" s="344">
        <v>1</v>
      </c>
      <c r="F50" s="354">
        <f t="shared" si="10"/>
        <v>2</v>
      </c>
      <c r="G50" s="158">
        <v>2</v>
      </c>
      <c r="H50" s="355">
        <f t="shared" si="11"/>
        <v>1</v>
      </c>
      <c r="I50" s="348">
        <f t="shared" si="12"/>
        <v>0.43468607530054326</v>
      </c>
      <c r="J50" s="159">
        <f t="shared" si="13"/>
        <v>8.8711443938886379E-3</v>
      </c>
      <c r="K50" s="367">
        <f>SUM($J$38:J50, I50)</f>
        <v>0.99999999999999978</v>
      </c>
      <c r="L50" s="372">
        <f t="shared" si="14"/>
        <v>0.7244767921675721</v>
      </c>
      <c r="M50" s="159">
        <f t="shared" si="15"/>
        <v>1.4785240656481066E-2</v>
      </c>
      <c r="N50" s="373">
        <f>SUM($M$38:M50, L50)</f>
        <v>0.99999999999999978</v>
      </c>
    </row>
    <row r="51" spans="2:14" x14ac:dyDescent="0.3">
      <c r="B51" s="158">
        <v>8000187</v>
      </c>
      <c r="C51" s="158">
        <f t="shared" si="9"/>
        <v>1.5</v>
      </c>
      <c r="D51" s="158">
        <v>1.5</v>
      </c>
      <c r="E51" s="344">
        <v>1</v>
      </c>
      <c r="F51" s="354">
        <f t="shared" si="10"/>
        <v>1.5</v>
      </c>
      <c r="G51" s="158">
        <v>1.5</v>
      </c>
      <c r="H51" s="355">
        <f t="shared" si="11"/>
        <v>1</v>
      </c>
      <c r="I51" s="348">
        <f t="shared" si="12"/>
        <v>0.42816578417103512</v>
      </c>
      <c r="J51" s="159">
        <f t="shared" si="13"/>
        <v>6.5202911295081491E-3</v>
      </c>
      <c r="K51" s="367">
        <f>SUM($J$38:J51, I51)</f>
        <v>0.99999999999999978</v>
      </c>
      <c r="L51" s="372">
        <f t="shared" si="14"/>
        <v>0.71360964028505847</v>
      </c>
      <c r="M51" s="159">
        <f t="shared" si="15"/>
        <v>1.0867151882513582E-2</v>
      </c>
      <c r="N51" s="373">
        <f>SUM($M$38:M51, L51)</f>
        <v>0.99999999999999978</v>
      </c>
    </row>
    <row r="52" spans="2:14" x14ac:dyDescent="0.3">
      <c r="B52" s="158">
        <v>8000477</v>
      </c>
      <c r="C52" s="158">
        <f t="shared" si="9"/>
        <v>1</v>
      </c>
      <c r="D52" s="158">
        <v>1</v>
      </c>
      <c r="E52" s="344">
        <v>1</v>
      </c>
      <c r="F52" s="354">
        <f t="shared" si="10"/>
        <v>1</v>
      </c>
      <c r="G52" s="158">
        <v>1</v>
      </c>
      <c r="H52" s="355">
        <f t="shared" si="11"/>
        <v>1</v>
      </c>
      <c r="I52" s="348">
        <f t="shared" si="12"/>
        <v>0.42388412632932476</v>
      </c>
      <c r="J52" s="159">
        <f t="shared" si="13"/>
        <v>4.2816578417103511E-3</v>
      </c>
      <c r="K52" s="367">
        <f>SUM($J$38:J52, I52)</f>
        <v>0.99999999999999978</v>
      </c>
      <c r="L52" s="372">
        <f t="shared" si="14"/>
        <v>0.70647354388220784</v>
      </c>
      <c r="M52" s="159">
        <f t="shared" si="15"/>
        <v>7.1360964028505851E-3</v>
      </c>
      <c r="N52" s="373">
        <f>SUM($M$38:M52, L52)</f>
        <v>0.99999999999999967</v>
      </c>
    </row>
    <row r="53" spans="2:14" x14ac:dyDescent="0.3">
      <c r="B53" s="158">
        <v>8000183</v>
      </c>
      <c r="C53" s="158">
        <f t="shared" si="9"/>
        <v>1</v>
      </c>
      <c r="D53" s="158">
        <v>1</v>
      </c>
      <c r="E53" s="344">
        <v>1</v>
      </c>
      <c r="F53" s="354">
        <f t="shared" si="10"/>
        <v>1</v>
      </c>
      <c r="G53" s="158">
        <v>1</v>
      </c>
      <c r="H53" s="355">
        <f t="shared" si="11"/>
        <v>1</v>
      </c>
      <c r="I53" s="348">
        <f t="shared" si="12"/>
        <v>0.41964528506603149</v>
      </c>
      <c r="J53" s="159">
        <f t="shared" si="13"/>
        <v>4.2388412632932476E-3</v>
      </c>
      <c r="K53" s="367">
        <f>SUM($J$38:J53, I53)</f>
        <v>0.99999999999999967</v>
      </c>
      <c r="L53" s="372">
        <f t="shared" si="14"/>
        <v>0.69940880844338571</v>
      </c>
      <c r="M53" s="159">
        <f t="shared" si="15"/>
        <v>7.0647354388220784E-3</v>
      </c>
      <c r="N53" s="373">
        <f>SUM($M$38:M53, L53)</f>
        <v>0.99999999999999956</v>
      </c>
    </row>
    <row r="54" spans="2:14" x14ac:dyDescent="0.3">
      <c r="B54" s="158">
        <v>8000478</v>
      </c>
      <c r="C54" s="158">
        <f t="shared" si="9"/>
        <v>0.9</v>
      </c>
      <c r="D54" s="158">
        <v>0.9</v>
      </c>
      <c r="E54" s="344">
        <v>1</v>
      </c>
      <c r="F54" s="354">
        <f t="shared" si="10"/>
        <v>0.9</v>
      </c>
      <c r="G54" s="158">
        <v>0.9</v>
      </c>
      <c r="H54" s="355">
        <f t="shared" si="11"/>
        <v>1</v>
      </c>
      <c r="I54" s="348">
        <f t="shared" si="12"/>
        <v>0.41586847750043721</v>
      </c>
      <c r="J54" s="159">
        <f t="shared" si="13"/>
        <v>3.7768075655942837E-3</v>
      </c>
      <c r="K54" s="367">
        <f>SUM($J$38:J54, I54)</f>
        <v>0.99999999999999967</v>
      </c>
      <c r="L54" s="372">
        <f t="shared" si="14"/>
        <v>0.69311412916739523</v>
      </c>
      <c r="M54" s="159">
        <f t="shared" si="15"/>
        <v>6.2946792759904719E-3</v>
      </c>
      <c r="N54" s="373">
        <f>SUM($M$38:M54, L54)</f>
        <v>0.99999999999999956</v>
      </c>
    </row>
    <row r="55" spans="2:14" x14ac:dyDescent="0.3">
      <c r="B55" s="158">
        <v>8000473</v>
      </c>
      <c r="C55" s="158">
        <f t="shared" si="9"/>
        <v>0.9</v>
      </c>
      <c r="D55" s="158">
        <v>0.9</v>
      </c>
      <c r="E55" s="344">
        <v>1</v>
      </c>
      <c r="F55" s="354">
        <f t="shared" si="10"/>
        <v>0.9</v>
      </c>
      <c r="G55" s="158">
        <v>0.9</v>
      </c>
      <c r="H55" s="355">
        <f t="shared" si="11"/>
        <v>1</v>
      </c>
      <c r="I55" s="348">
        <f t="shared" si="12"/>
        <v>0.41212566120293326</v>
      </c>
      <c r="J55" s="159">
        <f t="shared" si="13"/>
        <v>3.7428162975039355E-3</v>
      </c>
      <c r="K55" s="367">
        <f>SUM($J$38:J55, I55)</f>
        <v>0.99999999999999967</v>
      </c>
      <c r="L55" s="372">
        <f t="shared" si="14"/>
        <v>0.68687610200488869</v>
      </c>
      <c r="M55" s="159">
        <f t="shared" si="15"/>
        <v>6.2380271625065578E-3</v>
      </c>
      <c r="N55" s="373">
        <f>SUM($M$38:M55, L55)</f>
        <v>0.99999999999999956</v>
      </c>
    </row>
    <row r="56" spans="2:14" x14ac:dyDescent="0.3">
      <c r="B56" s="161" t="s">
        <v>124</v>
      </c>
      <c r="C56" s="161">
        <f t="shared" si="9"/>
        <v>0</v>
      </c>
      <c r="D56" s="161">
        <v>0</v>
      </c>
      <c r="E56" s="345">
        <v>1</v>
      </c>
      <c r="F56" s="359">
        <f t="shared" si="10"/>
        <v>0</v>
      </c>
      <c r="G56" s="161">
        <v>0</v>
      </c>
      <c r="H56" s="355">
        <f t="shared" si="11"/>
        <v>1</v>
      </c>
      <c r="I56" s="348">
        <f t="shared" si="12"/>
        <v>0.41212566120293326</v>
      </c>
      <c r="J56" s="159">
        <f t="shared" si="13"/>
        <v>0</v>
      </c>
      <c r="K56" s="367">
        <f>SUM($J$38:J56, I56)</f>
        <v>0.99999999999999967</v>
      </c>
      <c r="L56" s="372">
        <f t="shared" si="14"/>
        <v>0.68687610200488869</v>
      </c>
      <c r="M56" s="159">
        <f t="shared" si="15"/>
        <v>0</v>
      </c>
      <c r="N56" s="373">
        <f>SUM($M$38:M56, L56)</f>
        <v>0.99999999999999956</v>
      </c>
    </row>
    <row r="57" spans="2:14" x14ac:dyDescent="0.3">
      <c r="B57" s="170">
        <v>0</v>
      </c>
      <c r="C57" s="170">
        <f t="shared" si="9"/>
        <v>0</v>
      </c>
      <c r="D57" s="170">
        <v>0</v>
      </c>
      <c r="E57" s="344">
        <v>1</v>
      </c>
      <c r="F57" s="360">
        <f t="shared" si="10"/>
        <v>0</v>
      </c>
      <c r="G57" s="170">
        <v>0</v>
      </c>
      <c r="H57" s="355">
        <f t="shared" si="11"/>
        <v>1</v>
      </c>
      <c r="I57" s="348">
        <f t="shared" si="12"/>
        <v>0.41212566120293326</v>
      </c>
      <c r="J57" s="159">
        <f t="shared" si="13"/>
        <v>0</v>
      </c>
      <c r="K57" s="367">
        <f>SUM($J$38:J57, I57)</f>
        <v>0.99999999999999967</v>
      </c>
      <c r="L57" s="372">
        <f t="shared" si="14"/>
        <v>0.68687610200488869</v>
      </c>
      <c r="M57" s="159">
        <f t="shared" si="15"/>
        <v>0</v>
      </c>
      <c r="N57" s="373">
        <f>SUM($M$38:M57, L57)</f>
        <v>0.99999999999999956</v>
      </c>
    </row>
    <row r="58" spans="2:14" x14ac:dyDescent="0.3">
      <c r="B58" s="158">
        <v>8000480</v>
      </c>
      <c r="C58" s="170">
        <f t="shared" si="9"/>
        <v>0</v>
      </c>
      <c r="D58" s="170">
        <v>0</v>
      </c>
      <c r="E58" s="344">
        <v>1</v>
      </c>
      <c r="F58" s="360">
        <f t="shared" si="10"/>
        <v>0</v>
      </c>
      <c r="G58" s="170">
        <v>0</v>
      </c>
      <c r="H58" s="355">
        <f t="shared" si="11"/>
        <v>1</v>
      </c>
      <c r="I58" s="348">
        <f t="shared" si="12"/>
        <v>0.41212566120293326</v>
      </c>
      <c r="J58" s="159">
        <f t="shared" si="13"/>
        <v>0</v>
      </c>
      <c r="K58" s="367">
        <f>SUM($J$38:J58, I58)</f>
        <v>0.99999999999999967</v>
      </c>
      <c r="L58" s="372">
        <f t="shared" si="14"/>
        <v>0.68687610200488869</v>
      </c>
      <c r="M58" s="159">
        <f t="shared" si="15"/>
        <v>0</v>
      </c>
      <c r="N58" s="373">
        <f>SUM($M$38:M58, L58)</f>
        <v>0.99999999999999956</v>
      </c>
    </row>
    <row r="59" spans="2:14" x14ac:dyDescent="0.3">
      <c r="B59" s="158">
        <v>8000481</v>
      </c>
      <c r="C59" s="170">
        <f t="shared" si="9"/>
        <v>0</v>
      </c>
      <c r="D59" s="170">
        <v>0</v>
      </c>
      <c r="E59" s="344">
        <v>1</v>
      </c>
      <c r="F59" s="360">
        <f t="shared" si="10"/>
        <v>0</v>
      </c>
      <c r="G59" s="170">
        <v>0</v>
      </c>
      <c r="H59" s="355">
        <f t="shared" si="11"/>
        <v>1</v>
      </c>
      <c r="I59" s="348">
        <f t="shared" si="12"/>
        <v>0.41212566120293326</v>
      </c>
      <c r="J59" s="159">
        <f t="shared" si="13"/>
        <v>0</v>
      </c>
      <c r="K59" s="367">
        <f>SUM($J$38:J59, I59)</f>
        <v>0.99999999999999967</v>
      </c>
      <c r="L59" s="372">
        <f t="shared" si="14"/>
        <v>0.68687610200488869</v>
      </c>
      <c r="M59" s="159">
        <f t="shared" si="15"/>
        <v>0</v>
      </c>
      <c r="N59" s="373">
        <f>SUM($M$38:M59, L59)</f>
        <v>0.99999999999999956</v>
      </c>
    </row>
    <row r="60" spans="2:14" x14ac:dyDescent="0.3">
      <c r="B60" s="158">
        <v>8000162</v>
      </c>
      <c r="C60" s="158">
        <f t="shared" si="9"/>
        <v>0</v>
      </c>
      <c r="D60" s="158">
        <v>0</v>
      </c>
      <c r="E60" s="344">
        <v>1</v>
      </c>
      <c r="F60" s="354">
        <f t="shared" si="10"/>
        <v>0</v>
      </c>
      <c r="G60" s="158">
        <v>0</v>
      </c>
      <c r="H60" s="355">
        <f t="shared" si="11"/>
        <v>1</v>
      </c>
      <c r="I60" s="348">
        <f t="shared" si="12"/>
        <v>0.41212566120293326</v>
      </c>
      <c r="J60" s="159">
        <f t="shared" si="13"/>
        <v>0</v>
      </c>
      <c r="K60" s="367">
        <f>SUM($J$38:J60, I60)</f>
        <v>0.99999999999999967</v>
      </c>
      <c r="L60" s="372">
        <f t="shared" si="14"/>
        <v>0.68687610200488869</v>
      </c>
      <c r="M60" s="159">
        <f t="shared" si="15"/>
        <v>0</v>
      </c>
      <c r="N60" s="373">
        <f>SUM($M$38:M60, L60)</f>
        <v>0.99999999999999956</v>
      </c>
    </row>
    <row r="61" spans="2:14" x14ac:dyDescent="0.3">
      <c r="B61" s="158">
        <v>0</v>
      </c>
      <c r="C61" s="170">
        <f t="shared" si="9"/>
        <v>0</v>
      </c>
      <c r="D61" s="170">
        <v>0</v>
      </c>
      <c r="E61" s="344">
        <v>1</v>
      </c>
      <c r="F61" s="360">
        <f t="shared" si="10"/>
        <v>0</v>
      </c>
      <c r="G61" s="170">
        <v>0</v>
      </c>
      <c r="H61" s="355">
        <f t="shared" si="11"/>
        <v>1</v>
      </c>
      <c r="I61" s="348">
        <f t="shared" si="12"/>
        <v>0.41212566120293326</v>
      </c>
      <c r="J61" s="159">
        <f t="shared" si="13"/>
        <v>0</v>
      </c>
      <c r="K61" s="367">
        <f>SUM($J$38:J61, I61)</f>
        <v>0.99999999999999967</v>
      </c>
      <c r="L61" s="372">
        <f t="shared" si="14"/>
        <v>0.68687610200488869</v>
      </c>
      <c r="M61" s="159">
        <f t="shared" si="15"/>
        <v>0</v>
      </c>
      <c r="N61" s="373">
        <f>SUM($M$38:M61, L61)</f>
        <v>0.99999999999999956</v>
      </c>
    </row>
    <row r="62" spans="2:14" x14ac:dyDescent="0.3">
      <c r="B62" s="170">
        <v>1</v>
      </c>
      <c r="C62" s="162">
        <f t="shared" si="9"/>
        <v>0.3</v>
      </c>
      <c r="D62" s="162">
        <v>0.3</v>
      </c>
      <c r="E62" s="346">
        <v>1</v>
      </c>
      <c r="F62" s="361">
        <f t="shared" si="10"/>
        <v>0.3</v>
      </c>
      <c r="G62" s="162">
        <v>0.3</v>
      </c>
      <c r="H62" s="355">
        <f t="shared" si="11"/>
        <v>1</v>
      </c>
      <c r="I62" s="348">
        <f t="shared" si="12"/>
        <v>0.41088928421932447</v>
      </c>
      <c r="J62" s="159">
        <f t="shared" si="13"/>
        <v>1.2363769836087998E-3</v>
      </c>
      <c r="K62" s="367">
        <f>SUM($J$38:J62, I62)</f>
        <v>0.99999999999999967</v>
      </c>
      <c r="L62" s="372">
        <f t="shared" si="14"/>
        <v>0.68481547369887397</v>
      </c>
      <c r="M62" s="159">
        <f t="shared" si="15"/>
        <v>2.060628306014666E-3</v>
      </c>
      <c r="N62" s="373">
        <f>SUM($M$38:M62, L62)</f>
        <v>0.99999999999999956</v>
      </c>
    </row>
    <row r="63" spans="2:14" x14ac:dyDescent="0.3">
      <c r="B63" s="152" t="s">
        <v>111</v>
      </c>
      <c r="C63" s="168">
        <f t="shared" si="9"/>
        <v>1</v>
      </c>
      <c r="D63" s="385">
        <v>0.4</v>
      </c>
      <c r="E63" s="386">
        <v>2.5</v>
      </c>
      <c r="F63" s="356">
        <f t="shared" si="10"/>
        <v>1</v>
      </c>
      <c r="G63" s="168">
        <v>0.4</v>
      </c>
      <c r="H63" s="355">
        <f t="shared" si="11"/>
        <v>2.5</v>
      </c>
      <c r="I63" s="349">
        <f t="shared" si="12"/>
        <v>0.40678039137713123</v>
      </c>
      <c r="J63" s="151">
        <f t="shared" si="13"/>
        <v>4.1088928421932451E-3</v>
      </c>
      <c r="K63" s="368">
        <f>SUM(J38:J63)+I63</f>
        <v>0.99999999999999978</v>
      </c>
      <c r="L63" s="374">
        <f t="shared" si="14"/>
        <v>0.67796731896188522</v>
      </c>
      <c r="M63" s="151">
        <f t="shared" si="15"/>
        <v>6.8481547369887395E-3</v>
      </c>
      <c r="N63" s="375">
        <f>SUM($M$38:M63, L63)</f>
        <v>0.99999999999999956</v>
      </c>
    </row>
    <row r="64" spans="2:14" x14ac:dyDescent="0.3">
      <c r="B64" s="152" t="s">
        <v>112</v>
      </c>
      <c r="C64" s="168">
        <f t="shared" si="9"/>
        <v>1</v>
      </c>
      <c r="D64" s="385">
        <v>0.4</v>
      </c>
      <c r="E64" s="386">
        <v>2.5</v>
      </c>
      <c r="F64" s="356">
        <f t="shared" si="10"/>
        <v>1</v>
      </c>
      <c r="G64" s="168">
        <v>0.4</v>
      </c>
      <c r="H64" s="355">
        <f t="shared" si="11"/>
        <v>2.5</v>
      </c>
      <c r="I64" s="349">
        <f t="shared" si="12"/>
        <v>0.40271258746335992</v>
      </c>
      <c r="J64" s="151">
        <f t="shared" si="13"/>
        <v>4.0678039137713121E-3</v>
      </c>
      <c r="K64" s="368">
        <f>SUM($J$38:J64, I64)</f>
        <v>0.99999999999999967</v>
      </c>
      <c r="L64" s="374">
        <f t="shared" si="14"/>
        <v>0.67118764577226642</v>
      </c>
      <c r="M64" s="151">
        <f t="shared" si="15"/>
        <v>6.7796731896188527E-3</v>
      </c>
      <c r="N64" s="375">
        <f>SUM($M$38:M64, L64)</f>
        <v>0.99999999999999956</v>
      </c>
    </row>
    <row r="65" spans="2:18" x14ac:dyDescent="0.3">
      <c r="B65" s="152" t="s">
        <v>113</v>
      </c>
      <c r="C65" s="168">
        <f t="shared" si="9"/>
        <v>1</v>
      </c>
      <c r="D65" s="385">
        <v>0.4</v>
      </c>
      <c r="E65" s="386">
        <v>2.5</v>
      </c>
      <c r="F65" s="356">
        <f t="shared" si="10"/>
        <v>1</v>
      </c>
      <c r="G65" s="168">
        <v>0.4</v>
      </c>
      <c r="H65" s="355">
        <f t="shared" si="11"/>
        <v>2.5</v>
      </c>
      <c r="I65" s="349">
        <f t="shared" si="12"/>
        <v>0.39868546158872631</v>
      </c>
      <c r="J65" s="151">
        <f t="shared" si="13"/>
        <v>4.0271258746335994E-3</v>
      </c>
      <c r="K65" s="368">
        <f>SUM($J$38:J65, I65)</f>
        <v>0.99999999999999967</v>
      </c>
      <c r="L65" s="374">
        <f t="shared" si="14"/>
        <v>0.66447576931454377</v>
      </c>
      <c r="M65" s="151">
        <f t="shared" si="15"/>
        <v>6.7118764577226639E-3</v>
      </c>
      <c r="N65" s="375">
        <f>SUM($M$38:M65, L65)</f>
        <v>0.99999999999999956</v>
      </c>
    </row>
    <row r="66" spans="2:18" x14ac:dyDescent="0.3">
      <c r="B66" s="152" t="s">
        <v>8</v>
      </c>
      <c r="C66" s="169">
        <f t="shared" si="9"/>
        <v>1</v>
      </c>
      <c r="D66" s="385">
        <v>1</v>
      </c>
      <c r="E66" s="386">
        <v>1</v>
      </c>
      <c r="F66" s="362">
        <f t="shared" si="10"/>
        <v>1</v>
      </c>
      <c r="G66" s="169">
        <v>1</v>
      </c>
      <c r="H66" s="355">
        <f t="shared" si="11"/>
        <v>1</v>
      </c>
      <c r="I66" s="349">
        <f t="shared" si="12"/>
        <v>0.39469860697283904</v>
      </c>
      <c r="J66" s="151">
        <f t="shared" si="13"/>
        <v>3.9868546158872628E-3</v>
      </c>
      <c r="K66" s="368">
        <f>SUM($J$38:J66, I66)</f>
        <v>0.99999999999999956</v>
      </c>
      <c r="L66" s="374">
        <f t="shared" si="14"/>
        <v>0.65783101162139834</v>
      </c>
      <c r="M66" s="151">
        <f t="shared" si="15"/>
        <v>6.644757693145438E-3</v>
      </c>
      <c r="N66" s="375">
        <f>SUM($M$38:M66, L66)</f>
        <v>0.99999999999999956</v>
      </c>
    </row>
    <row r="67" spans="2:18" x14ac:dyDescent="0.3">
      <c r="B67" s="165">
        <v>8000664</v>
      </c>
      <c r="C67" s="164">
        <f t="shared" si="9"/>
        <v>0.9</v>
      </c>
      <c r="D67" s="164">
        <v>0.9</v>
      </c>
      <c r="E67" s="345">
        <v>1</v>
      </c>
      <c r="F67" s="357">
        <f t="shared" si="10"/>
        <v>0.9</v>
      </c>
      <c r="G67" s="164">
        <v>0.9</v>
      </c>
      <c r="H67" s="355">
        <f t="shared" si="11"/>
        <v>1</v>
      </c>
      <c r="I67" s="348">
        <f t="shared" si="12"/>
        <v>0.3911463195100835</v>
      </c>
      <c r="J67" s="159">
        <f t="shared" si="13"/>
        <v>3.5522874627555517E-3</v>
      </c>
      <c r="K67" s="367">
        <f>SUM($J$38:J67, I67)</f>
        <v>0.99999999999999967</v>
      </c>
      <c r="L67" s="372">
        <f t="shared" si="14"/>
        <v>0.65191053251680575</v>
      </c>
      <c r="M67" s="159">
        <f t="shared" si="15"/>
        <v>5.9204791045925857E-3</v>
      </c>
      <c r="N67" s="373">
        <f>SUM($M$38:M67, L67)</f>
        <v>0.99999999999999956</v>
      </c>
    </row>
    <row r="68" spans="2:18" ht="12.75" thickBot="1" x14ac:dyDescent="0.35">
      <c r="B68" s="152" t="s">
        <v>0</v>
      </c>
      <c r="C68" s="169">
        <f t="shared" si="9"/>
        <v>4</v>
      </c>
      <c r="D68" s="169">
        <f>D34</f>
        <v>0.8</v>
      </c>
      <c r="E68" s="347">
        <v>5</v>
      </c>
      <c r="F68" s="363">
        <f t="shared" si="10"/>
        <v>4</v>
      </c>
      <c r="G68" s="364">
        <f>G34</f>
        <v>0.8</v>
      </c>
      <c r="H68" s="365">
        <f t="shared" si="11"/>
        <v>5</v>
      </c>
      <c r="I68" s="349">
        <f t="shared" si="12"/>
        <v>0.37550046672968013</v>
      </c>
      <c r="J68" s="151">
        <f t="shared" si="13"/>
        <v>1.5645852780403341E-2</v>
      </c>
      <c r="K68" s="368">
        <f>SUM(J38:J68, I68)</f>
        <v>0.99999999999999956</v>
      </c>
      <c r="L68" s="376">
        <f t="shared" si="14"/>
        <v>0.62583411121613353</v>
      </c>
      <c r="M68" s="377">
        <f t="shared" si="15"/>
        <v>2.6076421300672229E-2</v>
      </c>
      <c r="N68" s="378">
        <f>SUM($M$38:M68, L68)</f>
        <v>0.99999999999999956</v>
      </c>
    </row>
    <row r="71" spans="2:18" x14ac:dyDescent="0.3">
      <c r="B71" s="337" t="s">
        <v>117</v>
      </c>
      <c r="F71" s="338"/>
      <c r="G71" s="338"/>
      <c r="H71" s="338"/>
      <c r="L71" s="341"/>
      <c r="M71" s="341"/>
      <c r="N71" s="341"/>
    </row>
    <row r="72" spans="2:18" x14ac:dyDescent="0.3">
      <c r="B72" s="157">
        <v>8000225</v>
      </c>
      <c r="F72" s="170"/>
      <c r="G72" s="170"/>
      <c r="H72" s="170"/>
      <c r="L72" s="332"/>
      <c r="M72" s="332"/>
      <c r="N72" s="332"/>
      <c r="P72" s="334">
        <v>1</v>
      </c>
      <c r="Q72" s="334">
        <v>0</v>
      </c>
      <c r="R72" s="334">
        <v>1</v>
      </c>
    </row>
    <row r="73" spans="2:18" x14ac:dyDescent="0.3">
      <c r="B73" s="158">
        <v>8000226</v>
      </c>
      <c r="F73" s="170"/>
      <c r="G73" s="170"/>
      <c r="H73" s="170"/>
      <c r="L73" s="332"/>
      <c r="M73" s="332"/>
      <c r="N73" s="332"/>
      <c r="P73" s="334">
        <v>0.90200000000000002</v>
      </c>
      <c r="Q73" s="334">
        <v>9.8000000000000004E-2</v>
      </c>
      <c r="R73" s="334">
        <v>1</v>
      </c>
    </row>
    <row r="74" spans="2:18" x14ac:dyDescent="0.3">
      <c r="B74" s="170">
        <v>8000191</v>
      </c>
      <c r="F74" s="170"/>
      <c r="G74" s="170"/>
      <c r="H74" s="170"/>
      <c r="L74" s="332"/>
      <c r="M74" s="332"/>
      <c r="N74" s="332"/>
      <c r="P74" s="334">
        <v>0.8569</v>
      </c>
      <c r="Q74" s="334">
        <v>4.5100000000000001E-2</v>
      </c>
      <c r="R74" s="334">
        <v>1</v>
      </c>
    </row>
    <row r="75" spans="2:18" x14ac:dyDescent="0.3">
      <c r="B75" s="152" t="s">
        <v>84</v>
      </c>
      <c r="F75" s="168"/>
      <c r="G75" s="168"/>
      <c r="H75" s="168"/>
      <c r="L75" s="333"/>
      <c r="M75" s="333"/>
      <c r="N75" s="333"/>
      <c r="P75" s="334">
        <v>0.84404650000000003</v>
      </c>
      <c r="Q75" s="334">
        <v>1.2853499999999999E-2</v>
      </c>
      <c r="R75" s="334">
        <v>1</v>
      </c>
    </row>
    <row r="76" spans="2:18" x14ac:dyDescent="0.3">
      <c r="B76" s="158">
        <v>8000227</v>
      </c>
      <c r="F76" s="170"/>
      <c r="G76" s="170"/>
      <c r="H76" s="170"/>
      <c r="L76" s="342"/>
      <c r="M76" s="342"/>
      <c r="N76" s="342"/>
      <c r="P76" s="334">
        <v>0.83560603500000008</v>
      </c>
      <c r="Q76" s="334">
        <v>8.4404650000000012E-3</v>
      </c>
      <c r="R76" s="334">
        <v>1</v>
      </c>
    </row>
    <row r="77" spans="2:18" x14ac:dyDescent="0.3">
      <c r="B77" s="164">
        <v>0</v>
      </c>
      <c r="F77" s="164"/>
      <c r="G77" s="164"/>
      <c r="H77" s="164"/>
      <c r="L77" s="342"/>
      <c r="M77" s="342"/>
      <c r="N77" s="342"/>
      <c r="P77" s="334">
        <v>0.83560603500000008</v>
      </c>
      <c r="Q77" s="334">
        <v>0</v>
      </c>
      <c r="R77" s="334">
        <v>1</v>
      </c>
    </row>
    <row r="78" spans="2:18" x14ac:dyDescent="0.3">
      <c r="B78" s="158">
        <v>8000212</v>
      </c>
      <c r="F78" s="170"/>
      <c r="G78" s="170"/>
      <c r="H78" s="170"/>
      <c r="L78" s="342"/>
      <c r="M78" s="342"/>
      <c r="N78" s="342"/>
      <c r="P78" s="334">
        <v>0.80803103584500002</v>
      </c>
      <c r="Q78" s="334">
        <v>2.7574999155000005E-2</v>
      </c>
      <c r="R78" s="334">
        <v>1</v>
      </c>
    </row>
    <row r="79" spans="2:18" x14ac:dyDescent="0.3">
      <c r="B79" s="161">
        <v>9001047</v>
      </c>
      <c r="F79" s="162"/>
      <c r="G79" s="162"/>
      <c r="H79" s="162"/>
      <c r="L79" s="342"/>
      <c r="M79" s="342"/>
      <c r="N79" s="342"/>
      <c r="P79" s="334">
        <v>0.78136601166211495</v>
      </c>
      <c r="Q79" s="334">
        <v>2.6665024182885001E-2</v>
      </c>
      <c r="R79" s="334">
        <v>1</v>
      </c>
    </row>
    <row r="80" spans="2:18" x14ac:dyDescent="0.3">
      <c r="B80" s="158">
        <v>8000474</v>
      </c>
      <c r="F80" s="170"/>
      <c r="G80" s="170"/>
      <c r="H80" s="170"/>
      <c r="L80" s="342"/>
      <c r="M80" s="342"/>
      <c r="N80" s="342"/>
      <c r="P80" s="334">
        <v>0.76964552148718324</v>
      </c>
      <c r="Q80" s="334">
        <v>1.1720490174931724E-2</v>
      </c>
      <c r="R80" s="334">
        <v>1</v>
      </c>
    </row>
    <row r="81" spans="2:18" x14ac:dyDescent="0.3">
      <c r="B81" s="158">
        <v>8000475</v>
      </c>
      <c r="F81" s="170"/>
      <c r="G81" s="170"/>
      <c r="H81" s="170"/>
      <c r="L81" s="342"/>
      <c r="M81" s="342"/>
      <c r="N81" s="342"/>
      <c r="P81" s="334">
        <v>0.75810083866487543</v>
      </c>
      <c r="Q81" s="334">
        <v>1.1544682822307748E-2</v>
      </c>
      <c r="R81" s="334">
        <v>0.99999999999999989</v>
      </c>
    </row>
    <row r="82" spans="2:18" x14ac:dyDescent="0.3">
      <c r="B82" s="158">
        <v>8000476</v>
      </c>
      <c r="F82" s="170"/>
      <c r="G82" s="170"/>
      <c r="H82" s="170"/>
      <c r="L82" s="342"/>
      <c r="M82" s="342"/>
      <c r="N82" s="342"/>
      <c r="P82" s="334">
        <v>0.75051983027822666</v>
      </c>
      <c r="Q82" s="334">
        <v>7.5810083866487549E-3</v>
      </c>
      <c r="R82" s="334">
        <v>0.99999999999999989</v>
      </c>
    </row>
    <row r="83" spans="2:18" x14ac:dyDescent="0.3">
      <c r="B83" s="158">
        <v>8000185</v>
      </c>
      <c r="F83" s="170"/>
      <c r="G83" s="170"/>
      <c r="H83" s="170"/>
      <c r="L83" s="342"/>
      <c r="M83" s="342"/>
      <c r="N83" s="342"/>
      <c r="P83" s="334">
        <v>0.73926203282405323</v>
      </c>
      <c r="Q83" s="334">
        <v>1.12577974541734E-2</v>
      </c>
      <c r="R83" s="334">
        <v>0.99999999999999978</v>
      </c>
    </row>
    <row r="84" spans="2:18" x14ac:dyDescent="0.3">
      <c r="B84" s="158">
        <v>8000186</v>
      </c>
      <c r="F84" s="170"/>
      <c r="G84" s="170"/>
      <c r="H84" s="170"/>
      <c r="L84" s="342"/>
      <c r="M84" s="342"/>
      <c r="N84" s="342"/>
      <c r="P84" s="334">
        <v>0.7244767921675721</v>
      </c>
      <c r="Q84" s="334">
        <v>1.4785240656481066E-2</v>
      </c>
      <c r="R84" s="334">
        <v>0.99999999999999978</v>
      </c>
    </row>
    <row r="85" spans="2:18" x14ac:dyDescent="0.3">
      <c r="B85" s="158">
        <v>8000187</v>
      </c>
      <c r="F85" s="170"/>
      <c r="G85" s="170"/>
      <c r="H85" s="170"/>
      <c r="L85" s="342"/>
      <c r="M85" s="342"/>
      <c r="N85" s="342"/>
      <c r="P85" s="334">
        <v>0.71360964028505847</v>
      </c>
      <c r="Q85" s="334">
        <v>1.0867151882513582E-2</v>
      </c>
      <c r="R85" s="334">
        <v>0.99999999999999978</v>
      </c>
    </row>
    <row r="86" spans="2:18" x14ac:dyDescent="0.3">
      <c r="B86" s="158">
        <v>8000477</v>
      </c>
      <c r="F86" s="170"/>
      <c r="G86" s="170"/>
      <c r="H86" s="170"/>
      <c r="L86" s="342"/>
      <c r="M86" s="342"/>
      <c r="N86" s="342"/>
      <c r="P86" s="334">
        <v>0.70647354388220784</v>
      </c>
      <c r="Q86" s="334">
        <v>7.1360964028505851E-3</v>
      </c>
      <c r="R86" s="334">
        <v>0.99999999999999967</v>
      </c>
    </row>
    <row r="87" spans="2:18" x14ac:dyDescent="0.3">
      <c r="B87" s="158">
        <v>8000183</v>
      </c>
      <c r="F87" s="170"/>
      <c r="G87" s="170"/>
      <c r="H87" s="170"/>
      <c r="L87" s="342"/>
      <c r="M87" s="342"/>
      <c r="N87" s="342"/>
      <c r="P87" s="334">
        <v>0.69940880844338571</v>
      </c>
      <c r="Q87" s="334">
        <v>7.0647354388220784E-3</v>
      </c>
      <c r="R87" s="334">
        <v>0.99999999999999956</v>
      </c>
    </row>
    <row r="88" spans="2:18" x14ac:dyDescent="0.3">
      <c r="B88" s="158">
        <v>8000478</v>
      </c>
      <c r="F88" s="170"/>
      <c r="G88" s="170"/>
      <c r="H88" s="170"/>
      <c r="L88" s="342"/>
      <c r="M88" s="342"/>
      <c r="N88" s="342"/>
      <c r="P88" s="334">
        <v>0.69311412916739523</v>
      </c>
      <c r="Q88" s="334">
        <v>6.2946792759904719E-3</v>
      </c>
      <c r="R88" s="334">
        <v>0.99999999999999956</v>
      </c>
    </row>
    <row r="89" spans="2:18" x14ac:dyDescent="0.3">
      <c r="B89" s="158">
        <v>8000473</v>
      </c>
      <c r="F89" s="170"/>
      <c r="G89" s="170"/>
      <c r="H89" s="170"/>
      <c r="L89" s="342"/>
      <c r="M89" s="342"/>
      <c r="N89" s="342"/>
      <c r="P89" s="334">
        <v>0.68687610200488869</v>
      </c>
      <c r="Q89" s="334">
        <v>6.2380271625065578E-3</v>
      </c>
      <c r="R89" s="334">
        <v>0.99999999999999956</v>
      </c>
    </row>
    <row r="90" spans="2:18" x14ac:dyDescent="0.3">
      <c r="B90" s="161" t="s">
        <v>124</v>
      </c>
      <c r="F90" s="164"/>
      <c r="G90" s="164"/>
      <c r="H90" s="164"/>
      <c r="L90" s="342"/>
      <c r="M90" s="342"/>
      <c r="N90" s="342"/>
      <c r="P90" s="334">
        <v>0.68687610200488869</v>
      </c>
      <c r="Q90" s="334">
        <v>0</v>
      </c>
      <c r="R90" s="334">
        <v>0.99999999999999956</v>
      </c>
    </row>
    <row r="91" spans="2:18" x14ac:dyDescent="0.3">
      <c r="B91" s="170">
        <v>0</v>
      </c>
      <c r="F91" s="170"/>
      <c r="G91" s="170"/>
      <c r="H91" s="170"/>
      <c r="L91" s="342"/>
      <c r="M91" s="342"/>
      <c r="N91" s="342"/>
      <c r="P91" s="334">
        <v>0.68687610200488869</v>
      </c>
      <c r="Q91" s="334">
        <v>0</v>
      </c>
      <c r="R91" s="334">
        <v>0.99999999999999956</v>
      </c>
    </row>
    <row r="92" spans="2:18" x14ac:dyDescent="0.3">
      <c r="B92" s="158">
        <v>8000480</v>
      </c>
      <c r="F92" s="170"/>
      <c r="G92" s="170"/>
      <c r="H92" s="170"/>
      <c r="L92" s="342"/>
      <c r="M92" s="342"/>
      <c r="N92" s="342"/>
      <c r="P92" s="334">
        <v>0.68687610200488869</v>
      </c>
      <c r="Q92" s="334">
        <v>0</v>
      </c>
      <c r="R92" s="334">
        <v>0.99999999999999956</v>
      </c>
    </row>
    <row r="93" spans="2:18" x14ac:dyDescent="0.3">
      <c r="B93" s="158">
        <v>8000481</v>
      </c>
      <c r="F93" s="170"/>
      <c r="G93" s="170"/>
      <c r="H93" s="170"/>
      <c r="L93" s="342"/>
      <c r="M93" s="342"/>
      <c r="N93" s="342"/>
      <c r="P93" s="334">
        <v>0.68687610200488869</v>
      </c>
      <c r="Q93" s="334">
        <v>0</v>
      </c>
      <c r="R93" s="334">
        <v>0.99999999999999956</v>
      </c>
    </row>
    <row r="94" spans="2:18" x14ac:dyDescent="0.3">
      <c r="B94" s="158">
        <v>8000162</v>
      </c>
      <c r="F94" s="170"/>
      <c r="G94" s="170"/>
      <c r="H94" s="170"/>
      <c r="L94" s="342"/>
      <c r="M94" s="342"/>
      <c r="N94" s="342"/>
      <c r="P94" s="334">
        <v>0.68687610200488869</v>
      </c>
      <c r="Q94" s="334">
        <v>0</v>
      </c>
      <c r="R94" s="334">
        <v>0.99999999999999956</v>
      </c>
    </row>
    <row r="95" spans="2:18" x14ac:dyDescent="0.3">
      <c r="B95" s="158">
        <v>0</v>
      </c>
      <c r="F95" s="170"/>
      <c r="G95" s="170"/>
      <c r="H95" s="170"/>
      <c r="L95" s="342"/>
      <c r="M95" s="342"/>
      <c r="N95" s="342"/>
      <c r="P95" s="334">
        <v>0.68687610200488869</v>
      </c>
      <c r="Q95" s="334">
        <v>0</v>
      </c>
      <c r="R95" s="334">
        <v>0.99999999999999956</v>
      </c>
    </row>
    <row r="96" spans="2:18" x14ac:dyDescent="0.3">
      <c r="B96" s="170">
        <v>1</v>
      </c>
      <c r="F96" s="162"/>
      <c r="G96" s="162"/>
      <c r="H96" s="162"/>
      <c r="L96" s="342"/>
      <c r="M96" s="342"/>
      <c r="N96" s="342"/>
      <c r="P96" s="334">
        <v>0.68481547369887397</v>
      </c>
      <c r="Q96" s="334">
        <v>2.060628306014666E-3</v>
      </c>
      <c r="R96" s="334">
        <v>0.99999999999999956</v>
      </c>
    </row>
    <row r="97" spans="2:18" x14ac:dyDescent="0.3">
      <c r="B97" s="152" t="s">
        <v>111</v>
      </c>
      <c r="F97" s="168"/>
      <c r="G97" s="168"/>
      <c r="H97" s="168"/>
      <c r="L97" s="342"/>
      <c r="M97" s="342"/>
      <c r="N97" s="342"/>
      <c r="P97" s="334">
        <v>0.68207621180407851</v>
      </c>
      <c r="Q97" s="334">
        <v>2.7392618947954957E-3</v>
      </c>
      <c r="R97" s="334">
        <v>0.99999999999999956</v>
      </c>
    </row>
    <row r="98" spans="2:18" x14ac:dyDescent="0.3">
      <c r="B98" s="152" t="s">
        <v>112</v>
      </c>
      <c r="F98" s="168"/>
      <c r="G98" s="168"/>
      <c r="H98" s="168"/>
      <c r="L98" s="342"/>
      <c r="M98" s="342"/>
      <c r="N98" s="342"/>
      <c r="P98" s="334">
        <v>0.6793479069568622</v>
      </c>
      <c r="Q98" s="334">
        <v>2.728304847216314E-3</v>
      </c>
      <c r="R98" s="334">
        <v>0.99999999999999956</v>
      </c>
    </row>
    <row r="99" spans="2:18" x14ac:dyDescent="0.3">
      <c r="B99" s="152" t="s">
        <v>113</v>
      </c>
      <c r="F99" s="168"/>
      <c r="G99" s="168"/>
      <c r="H99" s="168"/>
      <c r="L99" s="342"/>
      <c r="M99" s="342"/>
      <c r="N99" s="342"/>
      <c r="P99" s="334">
        <v>0.67663051532903473</v>
      </c>
      <c r="Q99" s="334">
        <v>2.7173916278274489E-3</v>
      </c>
      <c r="R99" s="334">
        <v>0.99999999999999956</v>
      </c>
    </row>
    <row r="100" spans="2:18" x14ac:dyDescent="0.3">
      <c r="B100" s="152" t="s">
        <v>8</v>
      </c>
      <c r="F100" s="168"/>
      <c r="G100" s="168"/>
      <c r="H100" s="168"/>
      <c r="L100" s="342"/>
      <c r="M100" s="342"/>
      <c r="N100" s="342"/>
      <c r="P100" s="334">
        <v>0.66986421017574438</v>
      </c>
      <c r="Q100" s="334">
        <v>6.7663051532903477E-3</v>
      </c>
      <c r="R100" s="334">
        <v>0.99999999999999956</v>
      </c>
    </row>
    <row r="101" spans="2:18" x14ac:dyDescent="0.3">
      <c r="B101" s="165">
        <v>8000664</v>
      </c>
      <c r="F101" s="164"/>
      <c r="G101" s="164"/>
      <c r="H101" s="164"/>
      <c r="L101" s="342"/>
      <c r="M101" s="342"/>
      <c r="N101" s="342"/>
      <c r="P101" s="334">
        <v>0.66383543228416264</v>
      </c>
      <c r="Q101" s="334">
        <v>6.0287778915816999E-3</v>
      </c>
      <c r="R101" s="334">
        <v>0.99999999999999956</v>
      </c>
    </row>
    <row r="102" spans="2:18" x14ac:dyDescent="0.3">
      <c r="B102" s="152" t="s">
        <v>0</v>
      </c>
      <c r="F102" s="169"/>
      <c r="G102" s="169"/>
      <c r="H102" s="169"/>
      <c r="L102" s="342"/>
      <c r="M102" s="342"/>
      <c r="N102" s="342"/>
      <c r="P102" s="334">
        <v>0.64723954647705861</v>
      </c>
      <c r="Q102" s="334">
        <v>1.6595885807104065E-2</v>
      </c>
      <c r="R102" s="334">
        <v>0.99999999999999956</v>
      </c>
    </row>
    <row r="104" spans="2:18" x14ac:dyDescent="0.3">
      <c r="B104" s="339" t="s">
        <v>117</v>
      </c>
      <c r="F104" s="340"/>
      <c r="G104" s="340"/>
      <c r="H104" s="340"/>
      <c r="L104" s="343"/>
      <c r="M104" s="343"/>
      <c r="N104" s="343"/>
    </row>
    <row r="105" spans="2:18" x14ac:dyDescent="0.3">
      <c r="B105" s="157">
        <v>8000225</v>
      </c>
      <c r="F105" s="170"/>
      <c r="G105" s="170"/>
      <c r="H105" s="170"/>
      <c r="L105" s="332"/>
      <c r="M105" s="332"/>
      <c r="N105" s="332"/>
      <c r="P105" s="334">
        <v>1</v>
      </c>
      <c r="Q105" s="334">
        <v>0</v>
      </c>
      <c r="R105" s="334">
        <v>1</v>
      </c>
    </row>
    <row r="106" spans="2:18" x14ac:dyDescent="0.3">
      <c r="B106" s="158">
        <v>8000226</v>
      </c>
      <c r="F106" s="170"/>
      <c r="G106" s="170"/>
      <c r="H106" s="170"/>
      <c r="L106" s="332"/>
      <c r="M106" s="332"/>
      <c r="N106" s="332"/>
      <c r="P106" s="334">
        <v>0.90200000000000002</v>
      </c>
      <c r="Q106" s="334">
        <v>9.8000000000000004E-2</v>
      </c>
      <c r="R106" s="334">
        <v>1</v>
      </c>
    </row>
    <row r="107" spans="2:18" x14ac:dyDescent="0.3">
      <c r="B107" s="170">
        <v>8000191</v>
      </c>
      <c r="F107" s="170"/>
      <c r="G107" s="170"/>
      <c r="H107" s="170"/>
      <c r="L107" s="332"/>
      <c r="M107" s="332"/>
      <c r="N107" s="332"/>
      <c r="P107" s="334">
        <v>0.8569</v>
      </c>
      <c r="Q107" s="334">
        <v>4.5100000000000001E-2</v>
      </c>
      <c r="R107" s="334">
        <v>1</v>
      </c>
    </row>
    <row r="108" spans="2:18" x14ac:dyDescent="0.3">
      <c r="B108" s="152" t="s">
        <v>84</v>
      </c>
      <c r="F108" s="168"/>
      <c r="G108" s="168"/>
      <c r="H108" s="168"/>
      <c r="L108" s="333"/>
      <c r="M108" s="333"/>
      <c r="N108" s="333"/>
      <c r="P108" s="334">
        <v>0.84404650000000003</v>
      </c>
      <c r="Q108" s="334">
        <v>1.2853499999999999E-2</v>
      </c>
      <c r="R108" s="334">
        <v>1</v>
      </c>
    </row>
    <row r="109" spans="2:18" x14ac:dyDescent="0.3">
      <c r="B109" s="158">
        <v>8000227</v>
      </c>
      <c r="F109" s="170"/>
      <c r="G109" s="170"/>
      <c r="H109" s="170"/>
      <c r="L109" s="332"/>
      <c r="M109" s="332"/>
      <c r="N109" s="332"/>
      <c r="P109" s="334">
        <v>0.83560603500000008</v>
      </c>
      <c r="Q109" s="334">
        <v>8.4404650000000012E-3</v>
      </c>
      <c r="R109" s="334">
        <v>1</v>
      </c>
    </row>
    <row r="110" spans="2:18" x14ac:dyDescent="0.3">
      <c r="B110" s="164">
        <v>0</v>
      </c>
      <c r="F110" s="164"/>
      <c r="G110" s="164"/>
      <c r="H110" s="164"/>
      <c r="L110" s="332"/>
      <c r="M110" s="332"/>
      <c r="N110" s="332"/>
      <c r="P110" s="334">
        <v>0.83560603500000008</v>
      </c>
      <c r="Q110" s="334">
        <v>0</v>
      </c>
      <c r="R110" s="334">
        <v>1</v>
      </c>
    </row>
    <row r="111" spans="2:18" x14ac:dyDescent="0.3">
      <c r="B111" s="158">
        <v>8000212</v>
      </c>
      <c r="F111" s="170"/>
      <c r="G111" s="170"/>
      <c r="H111" s="170"/>
      <c r="L111" s="332"/>
      <c r="M111" s="332"/>
      <c r="N111" s="332"/>
      <c r="P111" s="334">
        <v>0.80803103584500002</v>
      </c>
      <c r="Q111" s="334">
        <v>2.7574999155000005E-2</v>
      </c>
      <c r="R111" s="334">
        <v>1</v>
      </c>
    </row>
    <row r="112" spans="2:18" x14ac:dyDescent="0.3">
      <c r="B112" s="161">
        <v>9001047</v>
      </c>
      <c r="F112" s="162"/>
      <c r="G112" s="162"/>
      <c r="H112" s="162"/>
      <c r="L112" s="332"/>
      <c r="M112" s="332"/>
      <c r="N112" s="332"/>
      <c r="P112" s="334">
        <v>0.78136601166211495</v>
      </c>
      <c r="Q112" s="334">
        <v>2.6665024182885001E-2</v>
      </c>
      <c r="R112" s="334">
        <v>1</v>
      </c>
    </row>
    <row r="113" spans="2:18" x14ac:dyDescent="0.3">
      <c r="B113" s="158">
        <v>8000474</v>
      </c>
      <c r="F113" s="170"/>
      <c r="G113" s="170"/>
      <c r="H113" s="170"/>
      <c r="L113" s="332"/>
      <c r="M113" s="332"/>
      <c r="N113" s="332"/>
      <c r="P113" s="334">
        <v>0.76964552148718324</v>
      </c>
      <c r="Q113" s="334">
        <v>1.1720490174931724E-2</v>
      </c>
      <c r="R113" s="334">
        <v>1</v>
      </c>
    </row>
    <row r="114" spans="2:18" x14ac:dyDescent="0.3">
      <c r="B114" s="158">
        <v>8000475</v>
      </c>
      <c r="F114" s="170"/>
      <c r="G114" s="170"/>
      <c r="H114" s="170"/>
      <c r="L114" s="332"/>
      <c r="M114" s="332"/>
      <c r="N114" s="332"/>
      <c r="P114" s="334">
        <v>0.75810083866487543</v>
      </c>
      <c r="Q114" s="334">
        <v>1.1544682822307748E-2</v>
      </c>
      <c r="R114" s="334">
        <v>0.99999999999999989</v>
      </c>
    </row>
    <row r="115" spans="2:18" x14ac:dyDescent="0.3">
      <c r="B115" s="158">
        <v>8000476</v>
      </c>
      <c r="F115" s="170"/>
      <c r="G115" s="170"/>
      <c r="H115" s="170"/>
      <c r="L115" s="332"/>
      <c r="M115" s="332"/>
      <c r="N115" s="332"/>
      <c r="P115" s="334">
        <v>0.75051983027822666</v>
      </c>
      <c r="Q115" s="334">
        <v>7.5810083866487549E-3</v>
      </c>
      <c r="R115" s="334">
        <v>0.99999999999999989</v>
      </c>
    </row>
    <row r="116" spans="2:18" x14ac:dyDescent="0.3">
      <c r="B116" s="158">
        <v>8000185</v>
      </c>
      <c r="F116" s="170"/>
      <c r="G116" s="170"/>
      <c r="H116" s="170"/>
      <c r="L116" s="332"/>
      <c r="M116" s="332"/>
      <c r="N116" s="332"/>
      <c r="P116" s="334">
        <v>0.73926203282405323</v>
      </c>
      <c r="Q116" s="334">
        <v>1.12577974541734E-2</v>
      </c>
      <c r="R116" s="334">
        <v>0.99999999999999978</v>
      </c>
    </row>
    <row r="117" spans="2:18" x14ac:dyDescent="0.3">
      <c r="B117" s="158">
        <v>8000186</v>
      </c>
      <c r="F117" s="170"/>
      <c r="G117" s="170"/>
      <c r="H117" s="170"/>
      <c r="L117" s="332"/>
      <c r="M117" s="332"/>
      <c r="N117" s="332"/>
      <c r="P117" s="334">
        <v>0.7244767921675721</v>
      </c>
      <c r="Q117" s="334">
        <v>1.4785240656481066E-2</v>
      </c>
      <c r="R117" s="334">
        <v>0.99999999999999978</v>
      </c>
    </row>
    <row r="118" spans="2:18" x14ac:dyDescent="0.3">
      <c r="B118" s="158">
        <v>8000187</v>
      </c>
      <c r="F118" s="170"/>
      <c r="G118" s="170"/>
      <c r="H118" s="170"/>
      <c r="L118" s="332"/>
      <c r="M118" s="332"/>
      <c r="N118" s="332"/>
      <c r="P118" s="334">
        <v>0.71360964028505847</v>
      </c>
      <c r="Q118" s="334">
        <v>1.0867151882513582E-2</v>
      </c>
      <c r="R118" s="334">
        <v>0.99999999999999978</v>
      </c>
    </row>
    <row r="119" spans="2:18" x14ac:dyDescent="0.3">
      <c r="B119" s="158">
        <v>8000477</v>
      </c>
      <c r="F119" s="170"/>
      <c r="G119" s="170"/>
      <c r="H119" s="170"/>
      <c r="L119" s="332"/>
      <c r="M119" s="332"/>
      <c r="N119" s="332"/>
      <c r="P119" s="334">
        <v>0.70647354388220784</v>
      </c>
      <c r="Q119" s="334">
        <v>7.1360964028505851E-3</v>
      </c>
      <c r="R119" s="334">
        <v>0.99999999999999967</v>
      </c>
    </row>
    <row r="120" spans="2:18" x14ac:dyDescent="0.3">
      <c r="B120" s="158">
        <v>8000183</v>
      </c>
      <c r="F120" s="170"/>
      <c r="G120" s="170"/>
      <c r="H120" s="170"/>
      <c r="L120" s="332"/>
      <c r="M120" s="332"/>
      <c r="N120" s="332"/>
      <c r="P120" s="334">
        <v>0.69940880844338571</v>
      </c>
      <c r="Q120" s="334">
        <v>7.0647354388220784E-3</v>
      </c>
      <c r="R120" s="334">
        <v>0.99999999999999956</v>
      </c>
    </row>
    <row r="121" spans="2:18" x14ac:dyDescent="0.3">
      <c r="B121" s="158">
        <v>8000478</v>
      </c>
      <c r="F121" s="170"/>
      <c r="G121" s="170"/>
      <c r="H121" s="170"/>
      <c r="L121" s="332"/>
      <c r="M121" s="332"/>
      <c r="N121" s="332"/>
      <c r="P121" s="334">
        <v>0.69311412916739523</v>
      </c>
      <c r="Q121" s="334">
        <v>6.2946792759904719E-3</v>
      </c>
      <c r="R121" s="334">
        <v>0.99999999999999956</v>
      </c>
    </row>
    <row r="122" spans="2:18" x14ac:dyDescent="0.3">
      <c r="B122" s="158">
        <v>8000473</v>
      </c>
      <c r="F122" s="170"/>
      <c r="G122" s="170"/>
      <c r="H122" s="170"/>
      <c r="L122" s="332"/>
      <c r="M122" s="332"/>
      <c r="N122" s="332"/>
      <c r="P122" s="334">
        <v>0.68687610200488869</v>
      </c>
      <c r="Q122" s="334">
        <v>6.2380271625065578E-3</v>
      </c>
      <c r="R122" s="334">
        <v>0.99999999999999956</v>
      </c>
    </row>
    <row r="123" spans="2:18" x14ac:dyDescent="0.3">
      <c r="B123" s="161" t="s">
        <v>124</v>
      </c>
      <c r="F123" s="164"/>
      <c r="G123" s="164"/>
      <c r="H123" s="164"/>
      <c r="L123" s="332"/>
      <c r="M123" s="332"/>
      <c r="N123" s="332"/>
      <c r="P123" s="334">
        <v>0.68687610200488869</v>
      </c>
      <c r="Q123" s="334">
        <v>0</v>
      </c>
      <c r="R123" s="334">
        <v>0.99999999999999956</v>
      </c>
    </row>
    <row r="124" spans="2:18" x14ac:dyDescent="0.3">
      <c r="B124" s="170">
        <v>0</v>
      </c>
      <c r="F124" s="170"/>
      <c r="G124" s="170"/>
      <c r="H124" s="170"/>
      <c r="L124" s="332"/>
      <c r="M124" s="332"/>
      <c r="N124" s="332"/>
      <c r="P124" s="334">
        <v>0.68687610200488869</v>
      </c>
      <c r="Q124" s="334">
        <v>0</v>
      </c>
      <c r="R124" s="334">
        <v>0.99999999999999956</v>
      </c>
    </row>
    <row r="125" spans="2:18" x14ac:dyDescent="0.3">
      <c r="B125" s="158">
        <v>8000480</v>
      </c>
      <c r="F125" s="170"/>
      <c r="G125" s="170"/>
      <c r="H125" s="170"/>
      <c r="L125" s="332"/>
      <c r="M125" s="332"/>
      <c r="N125" s="332"/>
      <c r="P125" s="334">
        <v>0.68687610200488869</v>
      </c>
      <c r="Q125" s="334">
        <v>0</v>
      </c>
      <c r="R125" s="334">
        <v>0.99999999999999956</v>
      </c>
    </row>
    <row r="126" spans="2:18" x14ac:dyDescent="0.3">
      <c r="B126" s="158">
        <v>8000481</v>
      </c>
      <c r="F126" s="170"/>
      <c r="G126" s="170"/>
      <c r="H126" s="170"/>
      <c r="L126" s="332"/>
      <c r="M126" s="332"/>
      <c r="N126" s="332"/>
      <c r="P126" s="334">
        <v>0.68687610200488869</v>
      </c>
      <c r="Q126" s="334">
        <v>0</v>
      </c>
      <c r="R126" s="334">
        <v>0.99999999999999956</v>
      </c>
    </row>
    <row r="127" spans="2:18" x14ac:dyDescent="0.3">
      <c r="B127" s="158">
        <v>8000162</v>
      </c>
      <c r="F127" s="170"/>
      <c r="G127" s="170"/>
      <c r="H127" s="170"/>
      <c r="L127" s="332"/>
      <c r="M127" s="332"/>
      <c r="N127" s="332"/>
      <c r="P127" s="334">
        <v>0.68687610200488869</v>
      </c>
      <c r="Q127" s="334">
        <v>0</v>
      </c>
      <c r="R127" s="334">
        <v>0.99999999999999956</v>
      </c>
    </row>
    <row r="128" spans="2:18" x14ac:dyDescent="0.3">
      <c r="B128" s="158">
        <v>0</v>
      </c>
      <c r="F128" s="170"/>
      <c r="G128" s="170"/>
      <c r="H128" s="170"/>
      <c r="L128" s="332"/>
      <c r="M128" s="332"/>
      <c r="N128" s="332"/>
      <c r="P128" s="334">
        <v>0.68687610200488869</v>
      </c>
      <c r="Q128" s="334">
        <v>0</v>
      </c>
      <c r="R128" s="334">
        <v>0.99999999999999956</v>
      </c>
    </row>
    <row r="129" spans="2:18" x14ac:dyDescent="0.3">
      <c r="B129" s="170">
        <v>1</v>
      </c>
      <c r="F129" s="162"/>
      <c r="G129" s="162"/>
      <c r="H129" s="162"/>
      <c r="L129" s="332"/>
      <c r="M129" s="332"/>
      <c r="N129" s="332"/>
      <c r="P129" s="334">
        <v>0.68481547369887397</v>
      </c>
      <c r="Q129" s="334">
        <v>2.060628306014666E-3</v>
      </c>
      <c r="R129" s="334">
        <v>0.99999999999999956</v>
      </c>
    </row>
    <row r="130" spans="2:18" x14ac:dyDescent="0.3">
      <c r="B130" s="152" t="s">
        <v>111</v>
      </c>
      <c r="F130" s="168"/>
      <c r="G130" s="168"/>
      <c r="H130" s="168"/>
      <c r="L130" s="332"/>
      <c r="M130" s="332"/>
      <c r="N130" s="332"/>
      <c r="P130" s="334">
        <v>0.67796731896188522</v>
      </c>
      <c r="Q130" s="334">
        <v>6.8481547369887395E-3</v>
      </c>
      <c r="R130" s="334">
        <v>0.99999999999999956</v>
      </c>
    </row>
    <row r="131" spans="2:18" x14ac:dyDescent="0.3">
      <c r="B131" s="152" t="s">
        <v>112</v>
      </c>
      <c r="F131" s="168"/>
      <c r="G131" s="168"/>
      <c r="H131" s="168"/>
      <c r="L131" s="332"/>
      <c r="M131" s="332"/>
      <c r="N131" s="332"/>
      <c r="P131" s="334">
        <v>0.67118764577226642</v>
      </c>
      <c r="Q131" s="334">
        <v>6.7796731896188527E-3</v>
      </c>
      <c r="R131" s="334">
        <v>0.99999999999999956</v>
      </c>
    </row>
    <row r="132" spans="2:18" x14ac:dyDescent="0.3">
      <c r="B132" s="152" t="s">
        <v>113</v>
      </c>
      <c r="F132" s="168"/>
      <c r="G132" s="168"/>
      <c r="H132" s="168"/>
      <c r="L132" s="332"/>
      <c r="M132" s="332"/>
      <c r="N132" s="332"/>
      <c r="P132" s="334">
        <v>0.66447576931454377</v>
      </c>
      <c r="Q132" s="334">
        <v>6.7118764577226639E-3</v>
      </c>
      <c r="R132" s="334">
        <v>0.99999999999999956</v>
      </c>
    </row>
    <row r="133" spans="2:18" x14ac:dyDescent="0.3">
      <c r="B133" s="152" t="s">
        <v>8</v>
      </c>
      <c r="F133" s="168"/>
      <c r="G133" s="168"/>
      <c r="H133" s="168"/>
      <c r="L133" s="332"/>
      <c r="M133" s="332"/>
      <c r="N133" s="332"/>
      <c r="P133" s="334">
        <v>0.65783101162139834</v>
      </c>
      <c r="Q133" s="334">
        <v>6.644757693145438E-3</v>
      </c>
      <c r="R133" s="334">
        <v>0.99999999999999956</v>
      </c>
    </row>
    <row r="134" spans="2:18" x14ac:dyDescent="0.3">
      <c r="B134" s="165">
        <v>8000664</v>
      </c>
      <c r="F134" s="164"/>
      <c r="G134" s="164"/>
      <c r="H134" s="164"/>
      <c r="L134" s="332"/>
      <c r="M134" s="332"/>
      <c r="N134" s="332"/>
      <c r="P134" s="334">
        <v>0.65191053251680575</v>
      </c>
      <c r="Q134" s="334">
        <v>5.9204791045925857E-3</v>
      </c>
      <c r="R134" s="334">
        <v>0.99999999999999956</v>
      </c>
    </row>
    <row r="135" spans="2:18" x14ac:dyDescent="0.3">
      <c r="B135" s="152" t="s">
        <v>0</v>
      </c>
      <c r="F135" s="169"/>
      <c r="G135" s="169"/>
      <c r="H135" s="169"/>
      <c r="L135" s="332"/>
      <c r="M135" s="332"/>
      <c r="N135" s="332"/>
      <c r="P135" s="334">
        <v>0.63561276920388554</v>
      </c>
      <c r="Q135" s="334">
        <v>1.6297763312920144E-2</v>
      </c>
      <c r="R135" s="334">
        <v>0.99999999999999956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6"/>
  <sheetViews>
    <sheetView workbookViewId="0">
      <selection activeCell="A3" sqref="A3"/>
    </sheetView>
  </sheetViews>
  <sheetFormatPr defaultRowHeight="12" x14ac:dyDescent="0.3"/>
  <cols>
    <col min="1" max="1" width="1.625" style="181" customWidth="1"/>
    <col min="2" max="2" width="27.25" style="182" bestFit="1" customWidth="1"/>
    <col min="3" max="7" width="12.875" style="182" hidden="1" customWidth="1"/>
    <col min="8" max="8" width="20" style="182" bestFit="1" customWidth="1"/>
    <col min="9" max="9" width="16.625" style="182" bestFit="1" customWidth="1"/>
    <col min="10" max="10" width="17.75" style="182" bestFit="1" customWidth="1"/>
    <col min="11" max="11" width="21.625" style="182" bestFit="1" customWidth="1"/>
    <col min="12" max="12" width="27.25" style="182" bestFit="1" customWidth="1"/>
    <col min="13" max="17" width="9.375" style="181" bestFit="1" customWidth="1"/>
    <col min="18" max="16384" width="9" style="181"/>
  </cols>
  <sheetData>
    <row r="2" spans="2:17" ht="12.75" thickBot="1" x14ac:dyDescent="0.35">
      <c r="B2" s="194" t="s">
        <v>479</v>
      </c>
      <c r="C2" s="194" t="s">
        <v>464</v>
      </c>
      <c r="D2" s="194" t="s">
        <v>465</v>
      </c>
      <c r="E2" s="194" t="s">
        <v>466</v>
      </c>
      <c r="F2" s="194" t="s">
        <v>467</v>
      </c>
      <c r="G2" s="194" t="s">
        <v>468</v>
      </c>
      <c r="H2" s="194" t="s">
        <v>469</v>
      </c>
      <c r="I2" s="194" t="s">
        <v>470</v>
      </c>
      <c r="J2" s="194" t="s">
        <v>471</v>
      </c>
      <c r="K2" s="194" t="s">
        <v>472</v>
      </c>
      <c r="L2" s="194" t="s">
        <v>473</v>
      </c>
      <c r="M2" s="194" t="s">
        <v>474</v>
      </c>
      <c r="N2" s="194" t="s">
        <v>475</v>
      </c>
      <c r="O2" s="194" t="s">
        <v>476</v>
      </c>
      <c r="P2" s="194" t="s">
        <v>477</v>
      </c>
      <c r="Q2" s="194" t="s">
        <v>478</v>
      </c>
    </row>
    <row r="3" spans="2:17" x14ac:dyDescent="0.3">
      <c r="B3" s="185" t="s">
        <v>337</v>
      </c>
      <c r="C3" s="186">
        <v>920063</v>
      </c>
      <c r="D3" s="186">
        <v>920064</v>
      </c>
      <c r="E3" s="186">
        <v>920065</v>
      </c>
      <c r="F3" s="186">
        <v>0</v>
      </c>
      <c r="G3" s="186">
        <v>0</v>
      </c>
      <c r="H3" s="186" t="s">
        <v>373</v>
      </c>
      <c r="I3" s="186" t="s">
        <v>374</v>
      </c>
      <c r="J3" s="186" t="s">
        <v>375</v>
      </c>
      <c r="K3" s="186">
        <v>0</v>
      </c>
      <c r="L3" s="186">
        <v>0</v>
      </c>
      <c r="M3" s="270">
        <v>0.5</v>
      </c>
      <c r="N3" s="270">
        <v>0.25</v>
      </c>
      <c r="O3" s="270">
        <v>0.25</v>
      </c>
      <c r="P3" s="270">
        <v>0</v>
      </c>
      <c r="Q3" s="271">
        <v>0</v>
      </c>
    </row>
    <row r="4" spans="2:17" x14ac:dyDescent="0.3">
      <c r="B4" s="202" t="s">
        <v>338</v>
      </c>
      <c r="C4" s="96">
        <v>920063</v>
      </c>
      <c r="D4" s="96">
        <v>920064</v>
      </c>
      <c r="E4" s="96">
        <v>920065</v>
      </c>
      <c r="F4" s="96">
        <v>0</v>
      </c>
      <c r="G4" s="96">
        <v>0</v>
      </c>
      <c r="H4" s="96" t="s">
        <v>373</v>
      </c>
      <c r="I4" s="96" t="s">
        <v>374</v>
      </c>
      <c r="J4" s="96" t="s">
        <v>375</v>
      </c>
      <c r="K4" s="96">
        <v>0</v>
      </c>
      <c r="L4" s="96">
        <v>0</v>
      </c>
      <c r="M4" s="269">
        <v>0.25</v>
      </c>
      <c r="N4" s="269">
        <v>0.5</v>
      </c>
      <c r="O4" s="269">
        <v>0.25</v>
      </c>
      <c r="P4" s="269">
        <v>0</v>
      </c>
      <c r="Q4" s="272">
        <v>0</v>
      </c>
    </row>
    <row r="5" spans="2:17" x14ac:dyDescent="0.3">
      <c r="B5" s="202" t="s">
        <v>339</v>
      </c>
      <c r="C5" s="96">
        <v>920063</v>
      </c>
      <c r="D5" s="96">
        <v>920064</v>
      </c>
      <c r="E5" s="96">
        <v>920065</v>
      </c>
      <c r="F5" s="96">
        <v>0</v>
      </c>
      <c r="G5" s="96">
        <v>0</v>
      </c>
      <c r="H5" s="96" t="s">
        <v>373</v>
      </c>
      <c r="I5" s="96" t="s">
        <v>374</v>
      </c>
      <c r="J5" s="96" t="s">
        <v>375</v>
      </c>
      <c r="K5" s="96">
        <v>0</v>
      </c>
      <c r="L5" s="96">
        <v>0</v>
      </c>
      <c r="M5" s="269">
        <v>0.25</v>
      </c>
      <c r="N5" s="269">
        <v>0.25</v>
      </c>
      <c r="O5" s="269">
        <v>0.5</v>
      </c>
      <c r="P5" s="269">
        <v>0</v>
      </c>
      <c r="Q5" s="272">
        <v>0</v>
      </c>
    </row>
    <row r="6" spans="2:17" x14ac:dyDescent="0.3">
      <c r="B6" s="202" t="s">
        <v>279</v>
      </c>
      <c r="C6" s="96">
        <v>920063</v>
      </c>
      <c r="D6" s="96">
        <v>920064</v>
      </c>
      <c r="E6" s="96">
        <v>920065</v>
      </c>
      <c r="F6" s="96">
        <v>920066</v>
      </c>
      <c r="G6" s="96">
        <v>0</v>
      </c>
      <c r="H6" s="96" t="s">
        <v>373</v>
      </c>
      <c r="I6" s="96" t="s">
        <v>374</v>
      </c>
      <c r="J6" s="96" t="s">
        <v>375</v>
      </c>
      <c r="K6" s="96" t="s">
        <v>291</v>
      </c>
      <c r="L6" s="96">
        <v>0</v>
      </c>
      <c r="M6" s="269">
        <v>0.1</v>
      </c>
      <c r="N6" s="269">
        <v>0.1</v>
      </c>
      <c r="O6" s="269">
        <v>0.1</v>
      </c>
      <c r="P6" s="269">
        <v>0.7</v>
      </c>
      <c r="Q6" s="272">
        <v>0</v>
      </c>
    </row>
    <row r="7" spans="2:17" ht="12.75" thickBot="1" x14ac:dyDescent="0.35">
      <c r="B7" s="204" t="s">
        <v>187</v>
      </c>
      <c r="C7" s="205">
        <v>920063</v>
      </c>
      <c r="D7" s="205">
        <v>920064</v>
      </c>
      <c r="E7" s="205">
        <v>920065</v>
      </c>
      <c r="F7" s="205">
        <v>920066</v>
      </c>
      <c r="G7" s="205">
        <v>920067</v>
      </c>
      <c r="H7" s="205" t="s">
        <v>373</v>
      </c>
      <c r="I7" s="205" t="s">
        <v>374</v>
      </c>
      <c r="J7" s="205" t="s">
        <v>375</v>
      </c>
      <c r="K7" s="205" t="s">
        <v>291</v>
      </c>
      <c r="L7" s="205" t="s">
        <v>199</v>
      </c>
      <c r="M7" s="273">
        <v>0</v>
      </c>
      <c r="N7" s="273">
        <v>0</v>
      </c>
      <c r="O7" s="273">
        <v>0</v>
      </c>
      <c r="P7" s="273">
        <v>0.5</v>
      </c>
      <c r="Q7" s="274">
        <v>0.5</v>
      </c>
    </row>
    <row r="8" spans="2:17" x14ac:dyDescent="0.3">
      <c r="B8" s="185" t="s">
        <v>340</v>
      </c>
      <c r="C8" s="186">
        <v>920068</v>
      </c>
      <c r="D8" s="186">
        <v>920069</v>
      </c>
      <c r="E8" s="186">
        <v>920070</v>
      </c>
      <c r="F8" s="186">
        <v>0</v>
      </c>
      <c r="G8" s="186">
        <v>0</v>
      </c>
      <c r="H8" s="186" t="s">
        <v>391</v>
      </c>
      <c r="I8" s="186" t="s">
        <v>376</v>
      </c>
      <c r="J8" s="186" t="s">
        <v>377</v>
      </c>
      <c r="K8" s="186">
        <v>0</v>
      </c>
      <c r="L8" s="186">
        <v>0</v>
      </c>
      <c r="M8" s="270">
        <v>0.5</v>
      </c>
      <c r="N8" s="270">
        <v>0.25</v>
      </c>
      <c r="O8" s="270">
        <v>0.25</v>
      </c>
      <c r="P8" s="270">
        <v>0</v>
      </c>
      <c r="Q8" s="271">
        <v>0</v>
      </c>
    </row>
    <row r="9" spans="2:17" x14ac:dyDescent="0.3">
      <c r="B9" s="202" t="s">
        <v>341</v>
      </c>
      <c r="C9" s="96">
        <v>920068</v>
      </c>
      <c r="D9" s="96">
        <v>920069</v>
      </c>
      <c r="E9" s="96">
        <v>920070</v>
      </c>
      <c r="F9" s="96">
        <v>0</v>
      </c>
      <c r="G9" s="96">
        <v>0</v>
      </c>
      <c r="H9" s="96" t="s">
        <v>391</v>
      </c>
      <c r="I9" s="96" t="s">
        <v>376</v>
      </c>
      <c r="J9" s="96" t="s">
        <v>377</v>
      </c>
      <c r="K9" s="96">
        <v>0</v>
      </c>
      <c r="L9" s="96">
        <v>0</v>
      </c>
      <c r="M9" s="269">
        <v>0.25</v>
      </c>
      <c r="N9" s="269">
        <v>0.5</v>
      </c>
      <c r="O9" s="269">
        <v>0.25</v>
      </c>
      <c r="P9" s="269">
        <v>0</v>
      </c>
      <c r="Q9" s="272">
        <v>0</v>
      </c>
    </row>
    <row r="10" spans="2:17" x14ac:dyDescent="0.3">
      <c r="B10" s="202" t="s">
        <v>342</v>
      </c>
      <c r="C10" s="96">
        <v>920068</v>
      </c>
      <c r="D10" s="96">
        <v>920069</v>
      </c>
      <c r="E10" s="96">
        <v>920070</v>
      </c>
      <c r="F10" s="96">
        <v>0</v>
      </c>
      <c r="G10" s="96">
        <v>0</v>
      </c>
      <c r="H10" s="96" t="s">
        <v>391</v>
      </c>
      <c r="I10" s="96" t="s">
        <v>376</v>
      </c>
      <c r="J10" s="96" t="s">
        <v>377</v>
      </c>
      <c r="K10" s="96">
        <v>0</v>
      </c>
      <c r="L10" s="96">
        <v>0</v>
      </c>
      <c r="M10" s="269">
        <v>0.25</v>
      </c>
      <c r="N10" s="269">
        <v>0.25</v>
      </c>
      <c r="O10" s="269">
        <v>0.5</v>
      </c>
      <c r="P10" s="269">
        <v>0</v>
      </c>
      <c r="Q10" s="272">
        <v>0</v>
      </c>
    </row>
    <row r="11" spans="2:17" x14ac:dyDescent="0.3">
      <c r="B11" s="202" t="s">
        <v>280</v>
      </c>
      <c r="C11" s="96">
        <v>920068</v>
      </c>
      <c r="D11" s="96">
        <v>920069</v>
      </c>
      <c r="E11" s="96">
        <v>920070</v>
      </c>
      <c r="F11" s="96">
        <v>920071</v>
      </c>
      <c r="G11" s="96">
        <v>0</v>
      </c>
      <c r="H11" s="96" t="s">
        <v>391</v>
      </c>
      <c r="I11" s="96" t="s">
        <v>376</v>
      </c>
      <c r="J11" s="96" t="s">
        <v>377</v>
      </c>
      <c r="K11" s="96" t="s">
        <v>292</v>
      </c>
      <c r="L11" s="96">
        <v>0</v>
      </c>
      <c r="M11" s="269">
        <v>0.1</v>
      </c>
      <c r="N11" s="269">
        <v>0.1</v>
      </c>
      <c r="O11" s="269">
        <v>0.1</v>
      </c>
      <c r="P11" s="269">
        <v>0.7</v>
      </c>
      <c r="Q11" s="272">
        <v>0</v>
      </c>
    </row>
    <row r="12" spans="2:17" ht="12.75" thickBot="1" x14ac:dyDescent="0.35">
      <c r="B12" s="204" t="s">
        <v>188</v>
      </c>
      <c r="C12" s="205">
        <v>920068</v>
      </c>
      <c r="D12" s="205">
        <v>920069</v>
      </c>
      <c r="E12" s="205">
        <v>920070</v>
      </c>
      <c r="F12" s="205">
        <v>920071</v>
      </c>
      <c r="G12" s="205">
        <v>920072</v>
      </c>
      <c r="H12" s="205" t="s">
        <v>391</v>
      </c>
      <c r="I12" s="205" t="s">
        <v>376</v>
      </c>
      <c r="J12" s="205" t="s">
        <v>377</v>
      </c>
      <c r="K12" s="205" t="s">
        <v>292</v>
      </c>
      <c r="L12" s="205" t="s">
        <v>200</v>
      </c>
      <c r="M12" s="273">
        <v>0</v>
      </c>
      <c r="N12" s="273">
        <v>0</v>
      </c>
      <c r="O12" s="273">
        <v>0</v>
      </c>
      <c r="P12" s="273">
        <v>0.5</v>
      </c>
      <c r="Q12" s="274">
        <v>0.5</v>
      </c>
    </row>
    <row r="13" spans="2:17" x14ac:dyDescent="0.3">
      <c r="B13" s="185" t="s">
        <v>343</v>
      </c>
      <c r="C13" s="186">
        <v>920073</v>
      </c>
      <c r="D13" s="186">
        <v>920074</v>
      </c>
      <c r="E13" s="186">
        <v>920075</v>
      </c>
      <c r="F13" s="186">
        <v>0</v>
      </c>
      <c r="G13" s="186">
        <v>0</v>
      </c>
      <c r="H13" s="186" t="s">
        <v>378</v>
      </c>
      <c r="I13" s="186" t="s">
        <v>379</v>
      </c>
      <c r="J13" s="186" t="s">
        <v>380</v>
      </c>
      <c r="K13" s="186">
        <v>0</v>
      </c>
      <c r="L13" s="186">
        <v>0</v>
      </c>
      <c r="M13" s="270">
        <v>0.5</v>
      </c>
      <c r="N13" s="270">
        <v>0.25</v>
      </c>
      <c r="O13" s="270">
        <v>0.25</v>
      </c>
      <c r="P13" s="270">
        <v>0</v>
      </c>
      <c r="Q13" s="271">
        <v>0</v>
      </c>
    </row>
    <row r="14" spans="2:17" x14ac:dyDescent="0.3">
      <c r="B14" s="202" t="s">
        <v>344</v>
      </c>
      <c r="C14" s="96">
        <v>920073</v>
      </c>
      <c r="D14" s="96">
        <v>920074</v>
      </c>
      <c r="E14" s="96">
        <v>920075</v>
      </c>
      <c r="F14" s="96">
        <v>0</v>
      </c>
      <c r="G14" s="96">
        <v>0</v>
      </c>
      <c r="H14" s="96" t="s">
        <v>378</v>
      </c>
      <c r="I14" s="96" t="s">
        <v>379</v>
      </c>
      <c r="J14" s="96" t="s">
        <v>380</v>
      </c>
      <c r="K14" s="96">
        <v>0</v>
      </c>
      <c r="L14" s="96">
        <v>0</v>
      </c>
      <c r="M14" s="269">
        <v>0.25</v>
      </c>
      <c r="N14" s="269">
        <v>0.5</v>
      </c>
      <c r="O14" s="269">
        <v>0.25</v>
      </c>
      <c r="P14" s="269">
        <v>0</v>
      </c>
      <c r="Q14" s="272">
        <v>0</v>
      </c>
    </row>
    <row r="15" spans="2:17" x14ac:dyDescent="0.3">
      <c r="B15" s="202" t="s">
        <v>345</v>
      </c>
      <c r="C15" s="96">
        <v>920073</v>
      </c>
      <c r="D15" s="96">
        <v>920074</v>
      </c>
      <c r="E15" s="96">
        <v>920075</v>
      </c>
      <c r="F15" s="96">
        <v>0</v>
      </c>
      <c r="G15" s="96">
        <v>0</v>
      </c>
      <c r="H15" s="96" t="s">
        <v>378</v>
      </c>
      <c r="I15" s="96" t="s">
        <v>379</v>
      </c>
      <c r="J15" s="96" t="s">
        <v>380</v>
      </c>
      <c r="K15" s="96">
        <v>0</v>
      </c>
      <c r="L15" s="96">
        <v>0</v>
      </c>
      <c r="M15" s="269">
        <v>0.25</v>
      </c>
      <c r="N15" s="269">
        <v>0.25</v>
      </c>
      <c r="O15" s="269">
        <v>0.5</v>
      </c>
      <c r="P15" s="269">
        <v>0</v>
      </c>
      <c r="Q15" s="272">
        <v>0</v>
      </c>
    </row>
    <row r="16" spans="2:17" x14ac:dyDescent="0.3">
      <c r="B16" s="202" t="s">
        <v>281</v>
      </c>
      <c r="C16" s="96">
        <v>920073</v>
      </c>
      <c r="D16" s="96">
        <v>920074</v>
      </c>
      <c r="E16" s="96">
        <v>920075</v>
      </c>
      <c r="F16" s="96">
        <v>920076</v>
      </c>
      <c r="G16" s="96">
        <v>0</v>
      </c>
      <c r="H16" s="96" t="s">
        <v>378</v>
      </c>
      <c r="I16" s="96" t="s">
        <v>379</v>
      </c>
      <c r="J16" s="96" t="s">
        <v>380</v>
      </c>
      <c r="K16" s="96" t="s">
        <v>293</v>
      </c>
      <c r="L16" s="96">
        <v>0</v>
      </c>
      <c r="M16" s="269">
        <v>0.1</v>
      </c>
      <c r="N16" s="269">
        <v>0.1</v>
      </c>
      <c r="O16" s="269">
        <v>0.1</v>
      </c>
      <c r="P16" s="269">
        <v>0.7</v>
      </c>
      <c r="Q16" s="272">
        <v>0</v>
      </c>
    </row>
    <row r="17" spans="2:17" ht="12.75" thickBot="1" x14ac:dyDescent="0.35">
      <c r="B17" s="204" t="s">
        <v>189</v>
      </c>
      <c r="C17" s="205">
        <v>920073</v>
      </c>
      <c r="D17" s="205">
        <v>920074</v>
      </c>
      <c r="E17" s="205">
        <v>920075</v>
      </c>
      <c r="F17" s="205">
        <v>920076</v>
      </c>
      <c r="G17" s="205">
        <v>920077</v>
      </c>
      <c r="H17" s="205" t="s">
        <v>378</v>
      </c>
      <c r="I17" s="205" t="s">
        <v>379</v>
      </c>
      <c r="J17" s="205" t="s">
        <v>380</v>
      </c>
      <c r="K17" s="205" t="s">
        <v>293</v>
      </c>
      <c r="L17" s="205" t="s">
        <v>201</v>
      </c>
      <c r="M17" s="273">
        <v>0</v>
      </c>
      <c r="N17" s="273">
        <v>0</v>
      </c>
      <c r="O17" s="273">
        <v>0</v>
      </c>
      <c r="P17" s="273">
        <v>0.5</v>
      </c>
      <c r="Q17" s="274">
        <v>0.5</v>
      </c>
    </row>
    <row r="18" spans="2:17" x14ac:dyDescent="0.3">
      <c r="B18" s="185" t="s">
        <v>346</v>
      </c>
      <c r="C18" s="186">
        <v>920078</v>
      </c>
      <c r="D18" s="186">
        <v>920079</v>
      </c>
      <c r="E18" s="186">
        <v>920080</v>
      </c>
      <c r="F18" s="186">
        <v>0</v>
      </c>
      <c r="G18" s="186">
        <v>0</v>
      </c>
      <c r="H18" s="186" t="s">
        <v>392</v>
      </c>
      <c r="I18" s="186" t="s">
        <v>393</v>
      </c>
      <c r="J18" s="186" t="s">
        <v>394</v>
      </c>
      <c r="K18" s="186">
        <v>0</v>
      </c>
      <c r="L18" s="186">
        <v>0</v>
      </c>
      <c r="M18" s="270">
        <v>0.5</v>
      </c>
      <c r="N18" s="270">
        <v>0.25</v>
      </c>
      <c r="O18" s="270">
        <v>0.25</v>
      </c>
      <c r="P18" s="270">
        <v>0</v>
      </c>
      <c r="Q18" s="271">
        <v>0</v>
      </c>
    </row>
    <row r="19" spans="2:17" x14ac:dyDescent="0.3">
      <c r="B19" s="202" t="s">
        <v>347</v>
      </c>
      <c r="C19" s="96">
        <v>920078</v>
      </c>
      <c r="D19" s="96">
        <v>920079</v>
      </c>
      <c r="E19" s="96">
        <v>920080</v>
      </c>
      <c r="F19" s="96">
        <v>0</v>
      </c>
      <c r="G19" s="96">
        <v>0</v>
      </c>
      <c r="H19" s="96" t="s">
        <v>392</v>
      </c>
      <c r="I19" s="96" t="s">
        <v>393</v>
      </c>
      <c r="J19" s="96" t="s">
        <v>394</v>
      </c>
      <c r="K19" s="96">
        <v>0</v>
      </c>
      <c r="L19" s="96">
        <v>0</v>
      </c>
      <c r="M19" s="269">
        <v>0.25</v>
      </c>
      <c r="N19" s="269">
        <v>0.5</v>
      </c>
      <c r="O19" s="269">
        <v>0.25</v>
      </c>
      <c r="P19" s="269">
        <v>0</v>
      </c>
      <c r="Q19" s="272">
        <v>0</v>
      </c>
    </row>
    <row r="20" spans="2:17" x14ac:dyDescent="0.3">
      <c r="B20" s="202" t="s">
        <v>348</v>
      </c>
      <c r="C20" s="96">
        <v>920078</v>
      </c>
      <c r="D20" s="96">
        <v>920079</v>
      </c>
      <c r="E20" s="96">
        <v>920080</v>
      </c>
      <c r="F20" s="96">
        <v>0</v>
      </c>
      <c r="G20" s="96">
        <v>0</v>
      </c>
      <c r="H20" s="96" t="s">
        <v>392</v>
      </c>
      <c r="I20" s="96" t="s">
        <v>393</v>
      </c>
      <c r="J20" s="96" t="s">
        <v>394</v>
      </c>
      <c r="K20" s="96">
        <v>0</v>
      </c>
      <c r="L20" s="96">
        <v>0</v>
      </c>
      <c r="M20" s="269">
        <v>0.25</v>
      </c>
      <c r="N20" s="269">
        <v>0.25</v>
      </c>
      <c r="O20" s="269">
        <v>0.5</v>
      </c>
      <c r="P20" s="269">
        <v>0</v>
      </c>
      <c r="Q20" s="272">
        <v>0</v>
      </c>
    </row>
    <row r="21" spans="2:17" x14ac:dyDescent="0.3">
      <c r="B21" s="202" t="s">
        <v>282</v>
      </c>
      <c r="C21" s="96">
        <v>920078</v>
      </c>
      <c r="D21" s="96">
        <v>920079</v>
      </c>
      <c r="E21" s="96">
        <v>920080</v>
      </c>
      <c r="F21" s="96">
        <v>920081</v>
      </c>
      <c r="G21" s="96">
        <v>0</v>
      </c>
      <c r="H21" s="96" t="s">
        <v>392</v>
      </c>
      <c r="I21" s="96" t="s">
        <v>393</v>
      </c>
      <c r="J21" s="96" t="s">
        <v>394</v>
      </c>
      <c r="K21" s="96" t="s">
        <v>294</v>
      </c>
      <c r="L21" s="96">
        <v>0</v>
      </c>
      <c r="M21" s="269">
        <v>0.1</v>
      </c>
      <c r="N21" s="269">
        <v>0.1</v>
      </c>
      <c r="O21" s="269">
        <v>0.1</v>
      </c>
      <c r="P21" s="269">
        <v>0.7</v>
      </c>
      <c r="Q21" s="272">
        <v>0</v>
      </c>
    </row>
    <row r="22" spans="2:17" ht="12.75" thickBot="1" x14ac:dyDescent="0.35">
      <c r="B22" s="204" t="s">
        <v>190</v>
      </c>
      <c r="C22" s="205">
        <v>920078</v>
      </c>
      <c r="D22" s="205">
        <v>920079</v>
      </c>
      <c r="E22" s="205">
        <v>920080</v>
      </c>
      <c r="F22" s="205">
        <v>920081</v>
      </c>
      <c r="G22" s="205">
        <v>920082</v>
      </c>
      <c r="H22" s="205" t="s">
        <v>392</v>
      </c>
      <c r="I22" s="205" t="s">
        <v>393</v>
      </c>
      <c r="J22" s="205" t="s">
        <v>394</v>
      </c>
      <c r="K22" s="205" t="s">
        <v>294</v>
      </c>
      <c r="L22" s="205" t="s">
        <v>202</v>
      </c>
      <c r="M22" s="273">
        <v>0</v>
      </c>
      <c r="N22" s="273">
        <v>0</v>
      </c>
      <c r="O22" s="273">
        <v>0</v>
      </c>
      <c r="P22" s="273">
        <v>0.5</v>
      </c>
      <c r="Q22" s="274">
        <v>0.5</v>
      </c>
    </row>
    <row r="23" spans="2:17" x14ac:dyDescent="0.3">
      <c r="B23" s="185" t="s">
        <v>349</v>
      </c>
      <c r="C23" s="186">
        <v>920083</v>
      </c>
      <c r="D23" s="186">
        <v>920084</v>
      </c>
      <c r="E23" s="186">
        <v>920085</v>
      </c>
      <c r="F23" s="186">
        <v>0</v>
      </c>
      <c r="G23" s="186">
        <v>0</v>
      </c>
      <c r="H23" s="186" t="s">
        <v>395</v>
      </c>
      <c r="I23" s="186" t="s">
        <v>396</v>
      </c>
      <c r="J23" s="186" t="s">
        <v>397</v>
      </c>
      <c r="K23" s="186">
        <v>0</v>
      </c>
      <c r="L23" s="186">
        <v>0</v>
      </c>
      <c r="M23" s="270">
        <v>0.5</v>
      </c>
      <c r="N23" s="270">
        <v>0.25</v>
      </c>
      <c r="O23" s="270">
        <v>0.25</v>
      </c>
      <c r="P23" s="270">
        <v>0</v>
      </c>
      <c r="Q23" s="271">
        <v>0</v>
      </c>
    </row>
    <row r="24" spans="2:17" x14ac:dyDescent="0.3">
      <c r="B24" s="202" t="s">
        <v>350</v>
      </c>
      <c r="C24" s="96">
        <v>920083</v>
      </c>
      <c r="D24" s="96">
        <v>920084</v>
      </c>
      <c r="E24" s="96">
        <v>920085</v>
      </c>
      <c r="F24" s="96">
        <v>0</v>
      </c>
      <c r="G24" s="96">
        <v>0</v>
      </c>
      <c r="H24" s="96" t="s">
        <v>395</v>
      </c>
      <c r="I24" s="96" t="s">
        <v>396</v>
      </c>
      <c r="J24" s="96" t="s">
        <v>397</v>
      </c>
      <c r="K24" s="96">
        <v>0</v>
      </c>
      <c r="L24" s="96">
        <v>0</v>
      </c>
      <c r="M24" s="269">
        <v>0.25</v>
      </c>
      <c r="N24" s="269">
        <v>0.5</v>
      </c>
      <c r="O24" s="269">
        <v>0.25</v>
      </c>
      <c r="P24" s="269">
        <v>0</v>
      </c>
      <c r="Q24" s="272">
        <v>0</v>
      </c>
    </row>
    <row r="25" spans="2:17" x14ac:dyDescent="0.3">
      <c r="B25" s="202" t="s">
        <v>351</v>
      </c>
      <c r="C25" s="96">
        <v>920083</v>
      </c>
      <c r="D25" s="96">
        <v>920084</v>
      </c>
      <c r="E25" s="96">
        <v>920085</v>
      </c>
      <c r="F25" s="96">
        <v>0</v>
      </c>
      <c r="G25" s="96">
        <v>0</v>
      </c>
      <c r="H25" s="96" t="s">
        <v>395</v>
      </c>
      <c r="I25" s="96" t="s">
        <v>396</v>
      </c>
      <c r="J25" s="96" t="s">
        <v>397</v>
      </c>
      <c r="K25" s="96">
        <v>0</v>
      </c>
      <c r="L25" s="96">
        <v>0</v>
      </c>
      <c r="M25" s="269">
        <v>0.25</v>
      </c>
      <c r="N25" s="269">
        <v>0.25</v>
      </c>
      <c r="O25" s="269">
        <v>0.5</v>
      </c>
      <c r="P25" s="269">
        <v>0</v>
      </c>
      <c r="Q25" s="272">
        <v>0</v>
      </c>
    </row>
    <row r="26" spans="2:17" x14ac:dyDescent="0.3">
      <c r="B26" s="202" t="s">
        <v>283</v>
      </c>
      <c r="C26" s="96">
        <v>920083</v>
      </c>
      <c r="D26" s="96">
        <v>920084</v>
      </c>
      <c r="E26" s="96">
        <v>920085</v>
      </c>
      <c r="F26" s="96">
        <v>920086</v>
      </c>
      <c r="G26" s="96">
        <v>0</v>
      </c>
      <c r="H26" s="96" t="s">
        <v>395</v>
      </c>
      <c r="I26" s="96" t="s">
        <v>396</v>
      </c>
      <c r="J26" s="96" t="s">
        <v>397</v>
      </c>
      <c r="K26" s="96" t="s">
        <v>398</v>
      </c>
      <c r="L26" s="96">
        <v>0</v>
      </c>
      <c r="M26" s="269">
        <v>0.1</v>
      </c>
      <c r="N26" s="269">
        <v>0.1</v>
      </c>
      <c r="O26" s="269">
        <v>0.1</v>
      </c>
      <c r="P26" s="269">
        <v>0.7</v>
      </c>
      <c r="Q26" s="272">
        <v>0</v>
      </c>
    </row>
    <row r="27" spans="2:17" ht="12.75" thickBot="1" x14ac:dyDescent="0.35">
      <c r="B27" s="204" t="s">
        <v>191</v>
      </c>
      <c r="C27" s="205">
        <v>920083</v>
      </c>
      <c r="D27" s="205">
        <v>920084</v>
      </c>
      <c r="E27" s="205">
        <v>920085</v>
      </c>
      <c r="F27" s="205">
        <v>920086</v>
      </c>
      <c r="G27" s="205">
        <v>920087</v>
      </c>
      <c r="H27" s="205" t="s">
        <v>395</v>
      </c>
      <c r="I27" s="205" t="s">
        <v>396</v>
      </c>
      <c r="J27" s="205" t="s">
        <v>397</v>
      </c>
      <c r="K27" s="205" t="s">
        <v>398</v>
      </c>
      <c r="L27" s="205" t="s">
        <v>203</v>
      </c>
      <c r="M27" s="273">
        <v>0</v>
      </c>
      <c r="N27" s="273">
        <v>0</v>
      </c>
      <c r="O27" s="273">
        <v>0</v>
      </c>
      <c r="P27" s="273">
        <v>0.5</v>
      </c>
      <c r="Q27" s="274">
        <v>0.5</v>
      </c>
    </row>
    <row r="28" spans="2:17" x14ac:dyDescent="0.3">
      <c r="B28" s="185" t="s">
        <v>352</v>
      </c>
      <c r="C28" s="186">
        <v>920088</v>
      </c>
      <c r="D28" s="186">
        <v>920089</v>
      </c>
      <c r="E28" s="186">
        <v>920090</v>
      </c>
      <c r="F28" s="186">
        <v>0</v>
      </c>
      <c r="G28" s="186">
        <v>0</v>
      </c>
      <c r="H28" s="186" t="s">
        <v>381</v>
      </c>
      <c r="I28" s="186" t="s">
        <v>382</v>
      </c>
      <c r="J28" s="186" t="s">
        <v>383</v>
      </c>
      <c r="K28" s="186">
        <v>0</v>
      </c>
      <c r="L28" s="186">
        <v>0</v>
      </c>
      <c r="M28" s="270">
        <v>0.5</v>
      </c>
      <c r="N28" s="270">
        <v>0.25</v>
      </c>
      <c r="O28" s="270">
        <v>0.25</v>
      </c>
      <c r="P28" s="270">
        <v>0</v>
      </c>
      <c r="Q28" s="271">
        <v>0</v>
      </c>
    </row>
    <row r="29" spans="2:17" x14ac:dyDescent="0.3">
      <c r="B29" s="202" t="s">
        <v>353</v>
      </c>
      <c r="C29" s="96">
        <v>920088</v>
      </c>
      <c r="D29" s="96">
        <v>920089</v>
      </c>
      <c r="E29" s="96">
        <v>920090</v>
      </c>
      <c r="F29" s="96">
        <v>0</v>
      </c>
      <c r="G29" s="96">
        <v>0</v>
      </c>
      <c r="H29" s="96" t="s">
        <v>381</v>
      </c>
      <c r="I29" s="96" t="s">
        <v>382</v>
      </c>
      <c r="J29" s="96" t="s">
        <v>383</v>
      </c>
      <c r="K29" s="96">
        <v>0</v>
      </c>
      <c r="L29" s="96">
        <v>0</v>
      </c>
      <c r="M29" s="269">
        <v>0.25</v>
      </c>
      <c r="N29" s="269">
        <v>0.5</v>
      </c>
      <c r="O29" s="269">
        <v>0.25</v>
      </c>
      <c r="P29" s="269">
        <v>0</v>
      </c>
      <c r="Q29" s="272">
        <v>0</v>
      </c>
    </row>
    <row r="30" spans="2:17" x14ac:dyDescent="0.3">
      <c r="B30" s="202" t="s">
        <v>354</v>
      </c>
      <c r="C30" s="96">
        <v>920088</v>
      </c>
      <c r="D30" s="96">
        <v>920089</v>
      </c>
      <c r="E30" s="96">
        <v>920090</v>
      </c>
      <c r="F30" s="96">
        <v>0</v>
      </c>
      <c r="G30" s="96">
        <v>0</v>
      </c>
      <c r="H30" s="96" t="s">
        <v>381</v>
      </c>
      <c r="I30" s="96" t="s">
        <v>382</v>
      </c>
      <c r="J30" s="96" t="s">
        <v>383</v>
      </c>
      <c r="K30" s="96">
        <v>0</v>
      </c>
      <c r="L30" s="96">
        <v>0</v>
      </c>
      <c r="M30" s="269">
        <v>0.25</v>
      </c>
      <c r="N30" s="269">
        <v>0.25</v>
      </c>
      <c r="O30" s="269">
        <v>0.5</v>
      </c>
      <c r="P30" s="269">
        <v>0</v>
      </c>
      <c r="Q30" s="272">
        <v>0</v>
      </c>
    </row>
    <row r="31" spans="2:17" x14ac:dyDescent="0.3">
      <c r="B31" s="202" t="s">
        <v>284</v>
      </c>
      <c r="C31" s="96">
        <v>920088</v>
      </c>
      <c r="D31" s="96">
        <v>920089</v>
      </c>
      <c r="E31" s="96">
        <v>920090</v>
      </c>
      <c r="F31" s="96">
        <v>920091</v>
      </c>
      <c r="G31" s="96">
        <v>0</v>
      </c>
      <c r="H31" s="96" t="s">
        <v>381</v>
      </c>
      <c r="I31" s="96" t="s">
        <v>382</v>
      </c>
      <c r="J31" s="96" t="s">
        <v>383</v>
      </c>
      <c r="K31" s="96" t="s">
        <v>384</v>
      </c>
      <c r="L31" s="96">
        <v>0</v>
      </c>
      <c r="M31" s="269">
        <v>0.1</v>
      </c>
      <c r="N31" s="269">
        <v>0.1</v>
      </c>
      <c r="O31" s="269">
        <v>0.1</v>
      </c>
      <c r="P31" s="269">
        <v>0.7</v>
      </c>
      <c r="Q31" s="272">
        <v>0</v>
      </c>
    </row>
    <row r="32" spans="2:17" ht="12.75" thickBot="1" x14ac:dyDescent="0.35">
      <c r="B32" s="204" t="s">
        <v>192</v>
      </c>
      <c r="C32" s="205">
        <v>920088</v>
      </c>
      <c r="D32" s="205">
        <v>920089</v>
      </c>
      <c r="E32" s="205">
        <v>920090</v>
      </c>
      <c r="F32" s="205">
        <v>920091</v>
      </c>
      <c r="G32" s="205">
        <v>920092</v>
      </c>
      <c r="H32" s="205" t="s">
        <v>381</v>
      </c>
      <c r="I32" s="205" t="s">
        <v>382</v>
      </c>
      <c r="J32" s="205" t="s">
        <v>383</v>
      </c>
      <c r="K32" s="205" t="s">
        <v>384</v>
      </c>
      <c r="L32" s="205" t="s">
        <v>204</v>
      </c>
      <c r="M32" s="273">
        <v>0</v>
      </c>
      <c r="N32" s="273">
        <v>0</v>
      </c>
      <c r="O32" s="273">
        <v>0</v>
      </c>
      <c r="P32" s="273">
        <v>0.5</v>
      </c>
      <c r="Q32" s="274">
        <v>0.5</v>
      </c>
    </row>
    <row r="33" spans="2:17" x14ac:dyDescent="0.3">
      <c r="B33" s="185" t="s">
        <v>355</v>
      </c>
      <c r="C33" s="186">
        <v>920093</v>
      </c>
      <c r="D33" s="186">
        <v>920094</v>
      </c>
      <c r="E33" s="186">
        <v>920095</v>
      </c>
      <c r="F33" s="186">
        <v>0</v>
      </c>
      <c r="G33" s="186">
        <v>0</v>
      </c>
      <c r="H33" s="186" t="s">
        <v>385</v>
      </c>
      <c r="I33" s="186" t="s">
        <v>386</v>
      </c>
      <c r="J33" s="186" t="s">
        <v>387</v>
      </c>
      <c r="K33" s="186">
        <v>0</v>
      </c>
      <c r="L33" s="186">
        <v>0</v>
      </c>
      <c r="M33" s="270">
        <v>0.5</v>
      </c>
      <c r="N33" s="270">
        <v>0.25</v>
      </c>
      <c r="O33" s="270">
        <v>0.25</v>
      </c>
      <c r="P33" s="270">
        <v>0</v>
      </c>
      <c r="Q33" s="271">
        <v>0</v>
      </c>
    </row>
    <row r="34" spans="2:17" x14ac:dyDescent="0.3">
      <c r="B34" s="202" t="s">
        <v>356</v>
      </c>
      <c r="C34" s="96">
        <v>920093</v>
      </c>
      <c r="D34" s="96">
        <v>920094</v>
      </c>
      <c r="E34" s="96">
        <v>920095</v>
      </c>
      <c r="F34" s="96">
        <v>0</v>
      </c>
      <c r="G34" s="96">
        <v>0</v>
      </c>
      <c r="H34" s="96" t="s">
        <v>385</v>
      </c>
      <c r="I34" s="96" t="s">
        <v>386</v>
      </c>
      <c r="J34" s="96" t="s">
        <v>387</v>
      </c>
      <c r="K34" s="96">
        <v>0</v>
      </c>
      <c r="L34" s="96">
        <v>0</v>
      </c>
      <c r="M34" s="269">
        <v>0.25</v>
      </c>
      <c r="N34" s="269">
        <v>0.5</v>
      </c>
      <c r="O34" s="269">
        <v>0.25</v>
      </c>
      <c r="P34" s="269">
        <v>0</v>
      </c>
      <c r="Q34" s="272">
        <v>0</v>
      </c>
    </row>
    <row r="35" spans="2:17" x14ac:dyDescent="0.3">
      <c r="B35" s="202" t="s">
        <v>357</v>
      </c>
      <c r="C35" s="96">
        <v>920093</v>
      </c>
      <c r="D35" s="96">
        <v>920094</v>
      </c>
      <c r="E35" s="96">
        <v>920095</v>
      </c>
      <c r="F35" s="96">
        <v>0</v>
      </c>
      <c r="G35" s="96">
        <v>0</v>
      </c>
      <c r="H35" s="96" t="s">
        <v>385</v>
      </c>
      <c r="I35" s="96" t="s">
        <v>386</v>
      </c>
      <c r="J35" s="96" t="s">
        <v>387</v>
      </c>
      <c r="K35" s="96">
        <v>0</v>
      </c>
      <c r="L35" s="96">
        <v>0</v>
      </c>
      <c r="M35" s="269">
        <v>0.25</v>
      </c>
      <c r="N35" s="269">
        <v>0.25</v>
      </c>
      <c r="O35" s="269">
        <v>0.5</v>
      </c>
      <c r="P35" s="269">
        <v>0</v>
      </c>
      <c r="Q35" s="272">
        <v>0</v>
      </c>
    </row>
    <row r="36" spans="2:17" x14ac:dyDescent="0.3">
      <c r="B36" s="202" t="s">
        <v>285</v>
      </c>
      <c r="C36" s="96">
        <v>920093</v>
      </c>
      <c r="D36" s="96">
        <v>920094</v>
      </c>
      <c r="E36" s="96">
        <v>920095</v>
      </c>
      <c r="F36" s="96">
        <v>920096</v>
      </c>
      <c r="G36" s="96">
        <v>0</v>
      </c>
      <c r="H36" s="96" t="s">
        <v>385</v>
      </c>
      <c r="I36" s="96" t="s">
        <v>386</v>
      </c>
      <c r="J36" s="96" t="s">
        <v>387</v>
      </c>
      <c r="K36" s="96" t="s">
        <v>297</v>
      </c>
      <c r="L36" s="96">
        <v>0</v>
      </c>
      <c r="M36" s="269">
        <v>0.1</v>
      </c>
      <c r="N36" s="269">
        <v>0.1</v>
      </c>
      <c r="O36" s="269">
        <v>0.1</v>
      </c>
      <c r="P36" s="269">
        <v>0.7</v>
      </c>
      <c r="Q36" s="272">
        <v>0</v>
      </c>
    </row>
    <row r="37" spans="2:17" ht="12.75" thickBot="1" x14ac:dyDescent="0.35">
      <c r="B37" s="204" t="s">
        <v>193</v>
      </c>
      <c r="C37" s="205">
        <v>920093</v>
      </c>
      <c r="D37" s="205">
        <v>920094</v>
      </c>
      <c r="E37" s="205">
        <v>920095</v>
      </c>
      <c r="F37" s="205">
        <v>920096</v>
      </c>
      <c r="G37" s="205">
        <v>920097</v>
      </c>
      <c r="H37" s="205" t="s">
        <v>385</v>
      </c>
      <c r="I37" s="205" t="s">
        <v>386</v>
      </c>
      <c r="J37" s="205" t="s">
        <v>387</v>
      </c>
      <c r="K37" s="205" t="s">
        <v>297</v>
      </c>
      <c r="L37" s="205" t="s">
        <v>205</v>
      </c>
      <c r="M37" s="273">
        <v>0</v>
      </c>
      <c r="N37" s="273">
        <v>0</v>
      </c>
      <c r="O37" s="273">
        <v>0</v>
      </c>
      <c r="P37" s="273">
        <v>0.5</v>
      </c>
      <c r="Q37" s="274">
        <v>0.5</v>
      </c>
    </row>
    <row r="38" spans="2:17" x14ac:dyDescent="0.3">
      <c r="B38" s="185" t="s">
        <v>358</v>
      </c>
      <c r="C38" s="186">
        <v>920098</v>
      </c>
      <c r="D38" s="186">
        <v>920099</v>
      </c>
      <c r="E38" s="186">
        <v>920100</v>
      </c>
      <c r="F38" s="186">
        <v>0</v>
      </c>
      <c r="G38" s="186">
        <v>0</v>
      </c>
      <c r="H38" s="186" t="s">
        <v>399</v>
      </c>
      <c r="I38" s="186" t="s">
        <v>400</v>
      </c>
      <c r="J38" s="186" t="s">
        <v>401</v>
      </c>
      <c r="K38" s="186">
        <v>0</v>
      </c>
      <c r="L38" s="186">
        <v>0</v>
      </c>
      <c r="M38" s="270">
        <v>0.5</v>
      </c>
      <c r="N38" s="270">
        <v>0.25</v>
      </c>
      <c r="O38" s="270">
        <v>0.25</v>
      </c>
      <c r="P38" s="270">
        <v>0</v>
      </c>
      <c r="Q38" s="271">
        <v>0</v>
      </c>
    </row>
    <row r="39" spans="2:17" x14ac:dyDescent="0.3">
      <c r="B39" s="202" t="s">
        <v>359</v>
      </c>
      <c r="C39" s="96">
        <v>920098</v>
      </c>
      <c r="D39" s="96">
        <v>920099</v>
      </c>
      <c r="E39" s="96">
        <v>920100</v>
      </c>
      <c r="F39" s="96">
        <v>0</v>
      </c>
      <c r="G39" s="96">
        <v>0</v>
      </c>
      <c r="H39" s="96" t="s">
        <v>399</v>
      </c>
      <c r="I39" s="96" t="s">
        <v>400</v>
      </c>
      <c r="J39" s="96" t="s">
        <v>401</v>
      </c>
      <c r="K39" s="96">
        <v>0</v>
      </c>
      <c r="L39" s="96">
        <v>0</v>
      </c>
      <c r="M39" s="269">
        <v>0.25</v>
      </c>
      <c r="N39" s="269">
        <v>0.5</v>
      </c>
      <c r="O39" s="269">
        <v>0.25</v>
      </c>
      <c r="P39" s="269">
        <v>0</v>
      </c>
      <c r="Q39" s="272">
        <v>0</v>
      </c>
    </row>
    <row r="40" spans="2:17" x14ac:dyDescent="0.3">
      <c r="B40" s="202" t="s">
        <v>360</v>
      </c>
      <c r="C40" s="96">
        <v>920098</v>
      </c>
      <c r="D40" s="96">
        <v>920099</v>
      </c>
      <c r="E40" s="96">
        <v>920100</v>
      </c>
      <c r="F40" s="96">
        <v>0</v>
      </c>
      <c r="G40" s="96">
        <v>0</v>
      </c>
      <c r="H40" s="96" t="s">
        <v>399</v>
      </c>
      <c r="I40" s="96" t="s">
        <v>400</v>
      </c>
      <c r="J40" s="96" t="s">
        <v>401</v>
      </c>
      <c r="K40" s="96">
        <v>0</v>
      </c>
      <c r="L40" s="96">
        <v>0</v>
      </c>
      <c r="M40" s="269">
        <v>0.25</v>
      </c>
      <c r="N40" s="269">
        <v>0.25</v>
      </c>
      <c r="O40" s="269">
        <v>0.5</v>
      </c>
      <c r="P40" s="269">
        <v>0</v>
      </c>
      <c r="Q40" s="272">
        <v>0</v>
      </c>
    </row>
    <row r="41" spans="2:17" x14ac:dyDescent="0.3">
      <c r="B41" s="202" t="s">
        <v>286</v>
      </c>
      <c r="C41" s="96">
        <v>920098</v>
      </c>
      <c r="D41" s="96">
        <v>920099</v>
      </c>
      <c r="E41" s="96">
        <v>920100</v>
      </c>
      <c r="F41" s="96">
        <v>920101</v>
      </c>
      <c r="G41" s="96">
        <v>0</v>
      </c>
      <c r="H41" s="96" t="s">
        <v>399</v>
      </c>
      <c r="I41" s="96" t="s">
        <v>400</v>
      </c>
      <c r="J41" s="96" t="s">
        <v>401</v>
      </c>
      <c r="K41" s="96" t="s">
        <v>402</v>
      </c>
      <c r="L41" s="96">
        <v>0</v>
      </c>
      <c r="M41" s="269">
        <v>0.1</v>
      </c>
      <c r="N41" s="269">
        <v>0.1</v>
      </c>
      <c r="O41" s="269">
        <v>0.1</v>
      </c>
      <c r="P41" s="269">
        <v>0.7</v>
      </c>
      <c r="Q41" s="272">
        <v>0</v>
      </c>
    </row>
    <row r="42" spans="2:17" ht="12.75" thickBot="1" x14ac:dyDescent="0.35">
      <c r="B42" s="204" t="s">
        <v>194</v>
      </c>
      <c r="C42" s="205">
        <v>920098</v>
      </c>
      <c r="D42" s="205">
        <v>920099</v>
      </c>
      <c r="E42" s="205">
        <v>920100</v>
      </c>
      <c r="F42" s="205">
        <v>920101</v>
      </c>
      <c r="G42" s="205">
        <v>920102</v>
      </c>
      <c r="H42" s="205" t="s">
        <v>399</v>
      </c>
      <c r="I42" s="205" t="s">
        <v>400</v>
      </c>
      <c r="J42" s="205" t="s">
        <v>401</v>
      </c>
      <c r="K42" s="205" t="s">
        <v>402</v>
      </c>
      <c r="L42" s="205" t="s">
        <v>206</v>
      </c>
      <c r="M42" s="273">
        <v>0</v>
      </c>
      <c r="N42" s="273">
        <v>0</v>
      </c>
      <c r="O42" s="273">
        <v>0</v>
      </c>
      <c r="P42" s="273">
        <v>0.5</v>
      </c>
      <c r="Q42" s="274">
        <v>0.5</v>
      </c>
    </row>
    <row r="43" spans="2:17" x14ac:dyDescent="0.3">
      <c r="B43" s="185" t="s">
        <v>361</v>
      </c>
      <c r="C43" s="186">
        <v>920103</v>
      </c>
      <c r="D43" s="186">
        <v>920104</v>
      </c>
      <c r="E43" s="186">
        <v>920105</v>
      </c>
      <c r="F43" s="186">
        <v>0</v>
      </c>
      <c r="G43" s="186">
        <v>0</v>
      </c>
      <c r="H43" s="186" t="s">
        <v>403</v>
      </c>
      <c r="I43" s="186" t="s">
        <v>404</v>
      </c>
      <c r="J43" s="186" t="s">
        <v>405</v>
      </c>
      <c r="K43" s="186">
        <v>0</v>
      </c>
      <c r="L43" s="186">
        <v>0</v>
      </c>
      <c r="M43" s="270">
        <v>0.5</v>
      </c>
      <c r="N43" s="270">
        <v>0.25</v>
      </c>
      <c r="O43" s="270">
        <v>0.25</v>
      </c>
      <c r="P43" s="270">
        <v>0</v>
      </c>
      <c r="Q43" s="271">
        <v>0</v>
      </c>
    </row>
    <row r="44" spans="2:17" x14ac:dyDescent="0.3">
      <c r="B44" s="202" t="s">
        <v>362</v>
      </c>
      <c r="C44" s="96">
        <v>920103</v>
      </c>
      <c r="D44" s="96">
        <v>920104</v>
      </c>
      <c r="E44" s="96">
        <v>920105</v>
      </c>
      <c r="F44" s="96">
        <v>0</v>
      </c>
      <c r="G44" s="96">
        <v>0</v>
      </c>
      <c r="H44" s="96" t="s">
        <v>403</v>
      </c>
      <c r="I44" s="96" t="s">
        <v>404</v>
      </c>
      <c r="J44" s="96" t="s">
        <v>405</v>
      </c>
      <c r="K44" s="96">
        <v>0</v>
      </c>
      <c r="L44" s="96">
        <v>0</v>
      </c>
      <c r="M44" s="269">
        <v>0.25</v>
      </c>
      <c r="N44" s="269">
        <v>0.5</v>
      </c>
      <c r="O44" s="269">
        <v>0.25</v>
      </c>
      <c r="P44" s="269">
        <v>0</v>
      </c>
      <c r="Q44" s="272">
        <v>0</v>
      </c>
    </row>
    <row r="45" spans="2:17" x14ac:dyDescent="0.3">
      <c r="B45" s="202" t="s">
        <v>363</v>
      </c>
      <c r="C45" s="96">
        <v>920103</v>
      </c>
      <c r="D45" s="96">
        <v>920104</v>
      </c>
      <c r="E45" s="96">
        <v>920105</v>
      </c>
      <c r="F45" s="96">
        <v>0</v>
      </c>
      <c r="G45" s="96">
        <v>0</v>
      </c>
      <c r="H45" s="96" t="s">
        <v>403</v>
      </c>
      <c r="I45" s="96" t="s">
        <v>404</v>
      </c>
      <c r="J45" s="96" t="s">
        <v>405</v>
      </c>
      <c r="K45" s="96">
        <v>0</v>
      </c>
      <c r="L45" s="96">
        <v>0</v>
      </c>
      <c r="M45" s="269">
        <v>0.25</v>
      </c>
      <c r="N45" s="269">
        <v>0.25</v>
      </c>
      <c r="O45" s="269">
        <v>0.5</v>
      </c>
      <c r="P45" s="269">
        <v>0</v>
      </c>
      <c r="Q45" s="272">
        <v>0</v>
      </c>
    </row>
    <row r="46" spans="2:17" x14ac:dyDescent="0.3">
      <c r="B46" s="202" t="s">
        <v>287</v>
      </c>
      <c r="C46" s="96">
        <v>920103</v>
      </c>
      <c r="D46" s="96">
        <v>920104</v>
      </c>
      <c r="E46" s="96">
        <v>920105</v>
      </c>
      <c r="F46" s="96">
        <v>920106</v>
      </c>
      <c r="G46" s="96">
        <v>0</v>
      </c>
      <c r="H46" s="96" t="s">
        <v>403</v>
      </c>
      <c r="I46" s="96" t="s">
        <v>404</v>
      </c>
      <c r="J46" s="96" t="s">
        <v>405</v>
      </c>
      <c r="K46" s="96" t="s">
        <v>299</v>
      </c>
      <c r="L46" s="96">
        <v>0</v>
      </c>
      <c r="M46" s="269">
        <v>0.1</v>
      </c>
      <c r="N46" s="269">
        <v>0.1</v>
      </c>
      <c r="O46" s="269">
        <v>0.1</v>
      </c>
      <c r="P46" s="269">
        <v>0.7</v>
      </c>
      <c r="Q46" s="272">
        <v>0</v>
      </c>
    </row>
    <row r="47" spans="2:17" ht="12.75" thickBot="1" x14ac:dyDescent="0.35">
      <c r="B47" s="204" t="s">
        <v>195</v>
      </c>
      <c r="C47" s="205">
        <v>920103</v>
      </c>
      <c r="D47" s="205">
        <v>920104</v>
      </c>
      <c r="E47" s="205">
        <v>920105</v>
      </c>
      <c r="F47" s="205">
        <v>920106</v>
      </c>
      <c r="G47" s="205">
        <v>920107</v>
      </c>
      <c r="H47" s="205" t="s">
        <v>403</v>
      </c>
      <c r="I47" s="205" t="s">
        <v>404</v>
      </c>
      <c r="J47" s="205" t="s">
        <v>405</v>
      </c>
      <c r="K47" s="205" t="s">
        <v>299</v>
      </c>
      <c r="L47" s="205" t="s">
        <v>207</v>
      </c>
      <c r="M47" s="273">
        <v>0</v>
      </c>
      <c r="N47" s="273">
        <v>0</v>
      </c>
      <c r="O47" s="273">
        <v>0</v>
      </c>
      <c r="P47" s="273">
        <v>0.5</v>
      </c>
      <c r="Q47" s="274">
        <v>0.5</v>
      </c>
    </row>
    <row r="48" spans="2:17" x14ac:dyDescent="0.3">
      <c r="B48" s="185" t="s">
        <v>364</v>
      </c>
      <c r="C48" s="186">
        <v>920108</v>
      </c>
      <c r="D48" s="186">
        <v>920109</v>
      </c>
      <c r="E48" s="186">
        <v>920110</v>
      </c>
      <c r="F48" s="186">
        <v>0</v>
      </c>
      <c r="G48" s="186">
        <v>0</v>
      </c>
      <c r="H48" s="186" t="s">
        <v>406</v>
      </c>
      <c r="I48" s="186" t="s">
        <v>407</v>
      </c>
      <c r="J48" s="186" t="s">
        <v>408</v>
      </c>
      <c r="K48" s="186">
        <v>0</v>
      </c>
      <c r="L48" s="186">
        <v>0</v>
      </c>
      <c r="M48" s="270">
        <v>0.5</v>
      </c>
      <c r="N48" s="270">
        <v>0.25</v>
      </c>
      <c r="O48" s="270">
        <v>0.25</v>
      </c>
      <c r="P48" s="270">
        <v>0</v>
      </c>
      <c r="Q48" s="271">
        <v>0</v>
      </c>
    </row>
    <row r="49" spans="2:17" x14ac:dyDescent="0.3">
      <c r="B49" s="202" t="s">
        <v>365</v>
      </c>
      <c r="C49" s="96">
        <v>920108</v>
      </c>
      <c r="D49" s="96">
        <v>920109</v>
      </c>
      <c r="E49" s="96">
        <v>920110</v>
      </c>
      <c r="F49" s="96">
        <v>0</v>
      </c>
      <c r="G49" s="96">
        <v>0</v>
      </c>
      <c r="H49" s="96" t="s">
        <v>406</v>
      </c>
      <c r="I49" s="96" t="s">
        <v>407</v>
      </c>
      <c r="J49" s="96" t="s">
        <v>408</v>
      </c>
      <c r="K49" s="96">
        <v>0</v>
      </c>
      <c r="L49" s="96">
        <v>0</v>
      </c>
      <c r="M49" s="269">
        <v>0.25</v>
      </c>
      <c r="N49" s="269">
        <v>0.5</v>
      </c>
      <c r="O49" s="269">
        <v>0.25</v>
      </c>
      <c r="P49" s="269">
        <v>0</v>
      </c>
      <c r="Q49" s="272">
        <v>0</v>
      </c>
    </row>
    <row r="50" spans="2:17" x14ac:dyDescent="0.3">
      <c r="B50" s="202" t="s">
        <v>366</v>
      </c>
      <c r="C50" s="96">
        <v>920108</v>
      </c>
      <c r="D50" s="96">
        <v>920109</v>
      </c>
      <c r="E50" s="96">
        <v>920110</v>
      </c>
      <c r="F50" s="96">
        <v>0</v>
      </c>
      <c r="G50" s="96">
        <v>0</v>
      </c>
      <c r="H50" s="96" t="s">
        <v>406</v>
      </c>
      <c r="I50" s="96" t="s">
        <v>407</v>
      </c>
      <c r="J50" s="96" t="s">
        <v>408</v>
      </c>
      <c r="K50" s="96">
        <v>0</v>
      </c>
      <c r="L50" s="96">
        <v>0</v>
      </c>
      <c r="M50" s="269">
        <v>0.25</v>
      </c>
      <c r="N50" s="269">
        <v>0.25</v>
      </c>
      <c r="O50" s="269">
        <v>0.5</v>
      </c>
      <c r="P50" s="269">
        <v>0</v>
      </c>
      <c r="Q50" s="272">
        <v>0</v>
      </c>
    </row>
    <row r="51" spans="2:17" x14ac:dyDescent="0.3">
      <c r="B51" s="202" t="s">
        <v>288</v>
      </c>
      <c r="C51" s="96">
        <v>920108</v>
      </c>
      <c r="D51" s="96">
        <v>920109</v>
      </c>
      <c r="E51" s="96">
        <v>920110</v>
      </c>
      <c r="F51" s="96">
        <v>920111</v>
      </c>
      <c r="G51" s="96">
        <v>0</v>
      </c>
      <c r="H51" s="96" t="s">
        <v>406</v>
      </c>
      <c r="I51" s="96" t="s">
        <v>407</v>
      </c>
      <c r="J51" s="96" t="s">
        <v>408</v>
      </c>
      <c r="K51" s="96" t="s">
        <v>300</v>
      </c>
      <c r="L51" s="96">
        <v>0</v>
      </c>
      <c r="M51" s="269">
        <v>0.1</v>
      </c>
      <c r="N51" s="269">
        <v>0.1</v>
      </c>
      <c r="O51" s="269">
        <v>0.1</v>
      </c>
      <c r="P51" s="269">
        <v>0.7</v>
      </c>
      <c r="Q51" s="272">
        <v>0</v>
      </c>
    </row>
    <row r="52" spans="2:17" ht="12.75" thickBot="1" x14ac:dyDescent="0.35">
      <c r="B52" s="204" t="s">
        <v>196</v>
      </c>
      <c r="C52" s="205">
        <v>920108</v>
      </c>
      <c r="D52" s="205">
        <v>920109</v>
      </c>
      <c r="E52" s="205">
        <v>920110</v>
      </c>
      <c r="F52" s="205">
        <v>920111</v>
      </c>
      <c r="G52" s="205">
        <v>920112</v>
      </c>
      <c r="H52" s="205" t="s">
        <v>406</v>
      </c>
      <c r="I52" s="205" t="s">
        <v>407</v>
      </c>
      <c r="J52" s="205" t="s">
        <v>408</v>
      </c>
      <c r="K52" s="205" t="s">
        <v>300</v>
      </c>
      <c r="L52" s="205" t="s">
        <v>208</v>
      </c>
      <c r="M52" s="273">
        <v>0</v>
      </c>
      <c r="N52" s="273">
        <v>0</v>
      </c>
      <c r="O52" s="273">
        <v>0</v>
      </c>
      <c r="P52" s="273">
        <v>0.5</v>
      </c>
      <c r="Q52" s="274">
        <v>0.5</v>
      </c>
    </row>
    <row r="53" spans="2:17" x14ac:dyDescent="0.3">
      <c r="B53" s="185" t="s">
        <v>367</v>
      </c>
      <c r="C53" s="186">
        <v>920113</v>
      </c>
      <c r="D53" s="186">
        <v>920114</v>
      </c>
      <c r="E53" s="186">
        <v>920115</v>
      </c>
      <c r="F53" s="186">
        <v>0</v>
      </c>
      <c r="G53" s="186">
        <v>0</v>
      </c>
      <c r="H53" s="186" t="s">
        <v>409</v>
      </c>
      <c r="I53" s="186" t="s">
        <v>410</v>
      </c>
      <c r="J53" s="186" t="s">
        <v>411</v>
      </c>
      <c r="K53" s="186">
        <v>0</v>
      </c>
      <c r="L53" s="186">
        <v>0</v>
      </c>
      <c r="M53" s="270">
        <v>0.5</v>
      </c>
      <c r="N53" s="270">
        <v>0.25</v>
      </c>
      <c r="O53" s="270">
        <v>0.25</v>
      </c>
      <c r="P53" s="270">
        <v>0</v>
      </c>
      <c r="Q53" s="271">
        <v>0</v>
      </c>
    </row>
    <row r="54" spans="2:17" x14ac:dyDescent="0.3">
      <c r="B54" s="202" t="s">
        <v>368</v>
      </c>
      <c r="C54" s="96">
        <v>920113</v>
      </c>
      <c r="D54" s="96">
        <v>920114</v>
      </c>
      <c r="E54" s="96">
        <v>920115</v>
      </c>
      <c r="F54" s="96">
        <v>0</v>
      </c>
      <c r="G54" s="96">
        <v>0</v>
      </c>
      <c r="H54" s="96" t="s">
        <v>409</v>
      </c>
      <c r="I54" s="96" t="s">
        <v>410</v>
      </c>
      <c r="J54" s="96" t="s">
        <v>411</v>
      </c>
      <c r="K54" s="96">
        <v>0</v>
      </c>
      <c r="L54" s="96">
        <v>0</v>
      </c>
      <c r="M54" s="269">
        <v>0.25</v>
      </c>
      <c r="N54" s="269">
        <v>0.5</v>
      </c>
      <c r="O54" s="269">
        <v>0.25</v>
      </c>
      <c r="P54" s="269">
        <v>0</v>
      </c>
      <c r="Q54" s="272">
        <v>0</v>
      </c>
    </row>
    <row r="55" spans="2:17" x14ac:dyDescent="0.3">
      <c r="B55" s="202" t="s">
        <v>369</v>
      </c>
      <c r="C55" s="96">
        <v>920113</v>
      </c>
      <c r="D55" s="96">
        <v>920114</v>
      </c>
      <c r="E55" s="96">
        <v>920115</v>
      </c>
      <c r="F55" s="96">
        <v>0</v>
      </c>
      <c r="G55" s="96">
        <v>0</v>
      </c>
      <c r="H55" s="96" t="s">
        <v>409</v>
      </c>
      <c r="I55" s="96" t="s">
        <v>410</v>
      </c>
      <c r="J55" s="96" t="s">
        <v>411</v>
      </c>
      <c r="K55" s="96">
        <v>0</v>
      </c>
      <c r="L55" s="96">
        <v>0</v>
      </c>
      <c r="M55" s="269">
        <v>0.25</v>
      </c>
      <c r="N55" s="269">
        <v>0.25</v>
      </c>
      <c r="O55" s="269">
        <v>0.5</v>
      </c>
      <c r="P55" s="269">
        <v>0</v>
      </c>
      <c r="Q55" s="272">
        <v>0</v>
      </c>
    </row>
    <row r="56" spans="2:17" x14ac:dyDescent="0.3">
      <c r="B56" s="202" t="s">
        <v>289</v>
      </c>
      <c r="C56" s="96">
        <v>920113</v>
      </c>
      <c r="D56" s="96">
        <v>920114</v>
      </c>
      <c r="E56" s="96">
        <v>920115</v>
      </c>
      <c r="F56" s="96">
        <v>920116</v>
      </c>
      <c r="G56" s="96">
        <v>0</v>
      </c>
      <c r="H56" s="96" t="s">
        <v>409</v>
      </c>
      <c r="I56" s="96" t="s">
        <v>410</v>
      </c>
      <c r="J56" s="96" t="s">
        <v>411</v>
      </c>
      <c r="K56" s="96" t="s">
        <v>301</v>
      </c>
      <c r="L56" s="96">
        <v>0</v>
      </c>
      <c r="M56" s="269">
        <v>0.1</v>
      </c>
      <c r="N56" s="269">
        <v>0.1</v>
      </c>
      <c r="O56" s="269">
        <v>0.1</v>
      </c>
      <c r="P56" s="269">
        <v>0.7</v>
      </c>
      <c r="Q56" s="272">
        <v>0</v>
      </c>
    </row>
    <row r="57" spans="2:17" ht="12.75" thickBot="1" x14ac:dyDescent="0.35">
      <c r="B57" s="204" t="s">
        <v>197</v>
      </c>
      <c r="C57" s="205">
        <v>920113</v>
      </c>
      <c r="D57" s="205">
        <v>920114</v>
      </c>
      <c r="E57" s="205">
        <v>920115</v>
      </c>
      <c r="F57" s="205">
        <v>920116</v>
      </c>
      <c r="G57" s="205">
        <v>920117</v>
      </c>
      <c r="H57" s="205" t="s">
        <v>409</v>
      </c>
      <c r="I57" s="205" t="s">
        <v>410</v>
      </c>
      <c r="J57" s="205" t="s">
        <v>411</v>
      </c>
      <c r="K57" s="205" t="s">
        <v>301</v>
      </c>
      <c r="L57" s="205" t="s">
        <v>209</v>
      </c>
      <c r="M57" s="273">
        <v>0</v>
      </c>
      <c r="N57" s="273">
        <v>0</v>
      </c>
      <c r="O57" s="273">
        <v>0</v>
      </c>
      <c r="P57" s="273">
        <v>0.5</v>
      </c>
      <c r="Q57" s="274">
        <v>0.5</v>
      </c>
    </row>
    <row r="58" spans="2:17" x14ac:dyDescent="0.3">
      <c r="B58" s="185" t="s">
        <v>370</v>
      </c>
      <c r="C58" s="186">
        <v>920118</v>
      </c>
      <c r="D58" s="186">
        <v>920119</v>
      </c>
      <c r="E58" s="186">
        <v>920120</v>
      </c>
      <c r="F58" s="186">
        <v>0</v>
      </c>
      <c r="G58" s="186">
        <v>0</v>
      </c>
      <c r="H58" s="186" t="s">
        <v>388</v>
      </c>
      <c r="I58" s="186" t="s">
        <v>389</v>
      </c>
      <c r="J58" s="186" t="s">
        <v>390</v>
      </c>
      <c r="K58" s="186">
        <v>0</v>
      </c>
      <c r="L58" s="186">
        <v>0</v>
      </c>
      <c r="M58" s="270">
        <v>0.5</v>
      </c>
      <c r="N58" s="270">
        <v>0.25</v>
      </c>
      <c r="O58" s="270">
        <v>0.25</v>
      </c>
      <c r="P58" s="270">
        <v>0</v>
      </c>
      <c r="Q58" s="271">
        <v>0</v>
      </c>
    </row>
    <row r="59" spans="2:17" x14ac:dyDescent="0.3">
      <c r="B59" s="202" t="s">
        <v>371</v>
      </c>
      <c r="C59" s="96">
        <v>920118</v>
      </c>
      <c r="D59" s="96">
        <v>920119</v>
      </c>
      <c r="E59" s="96">
        <v>920120</v>
      </c>
      <c r="F59" s="96">
        <v>0</v>
      </c>
      <c r="G59" s="96">
        <v>0</v>
      </c>
      <c r="H59" s="96" t="s">
        <v>388</v>
      </c>
      <c r="I59" s="96" t="s">
        <v>389</v>
      </c>
      <c r="J59" s="96" t="s">
        <v>390</v>
      </c>
      <c r="K59" s="96">
        <v>0</v>
      </c>
      <c r="L59" s="96">
        <v>0</v>
      </c>
      <c r="M59" s="269">
        <v>0.25</v>
      </c>
      <c r="N59" s="269">
        <v>0.5</v>
      </c>
      <c r="O59" s="269">
        <v>0.25</v>
      </c>
      <c r="P59" s="269">
        <v>0</v>
      </c>
      <c r="Q59" s="272">
        <v>0</v>
      </c>
    </row>
    <row r="60" spans="2:17" x14ac:dyDescent="0.3">
      <c r="B60" s="202" t="s">
        <v>372</v>
      </c>
      <c r="C60" s="96">
        <v>920118</v>
      </c>
      <c r="D60" s="96">
        <v>920119</v>
      </c>
      <c r="E60" s="96">
        <v>920120</v>
      </c>
      <c r="F60" s="96">
        <v>0</v>
      </c>
      <c r="G60" s="96">
        <v>0</v>
      </c>
      <c r="H60" s="96" t="s">
        <v>388</v>
      </c>
      <c r="I60" s="96" t="s">
        <v>389</v>
      </c>
      <c r="J60" s="96" t="s">
        <v>390</v>
      </c>
      <c r="K60" s="96">
        <v>0</v>
      </c>
      <c r="L60" s="96">
        <v>0</v>
      </c>
      <c r="M60" s="269">
        <v>0.25</v>
      </c>
      <c r="N60" s="269">
        <v>0.25</v>
      </c>
      <c r="O60" s="269">
        <v>0.5</v>
      </c>
      <c r="P60" s="269">
        <v>0</v>
      </c>
      <c r="Q60" s="272">
        <v>0</v>
      </c>
    </row>
    <row r="61" spans="2:17" x14ac:dyDescent="0.3">
      <c r="B61" s="202" t="s">
        <v>290</v>
      </c>
      <c r="C61" s="96">
        <v>920118</v>
      </c>
      <c r="D61" s="96">
        <v>920119</v>
      </c>
      <c r="E61" s="96">
        <v>920120</v>
      </c>
      <c r="F61" s="96">
        <v>920121</v>
      </c>
      <c r="G61" s="96">
        <v>0</v>
      </c>
      <c r="H61" s="96" t="s">
        <v>388</v>
      </c>
      <c r="I61" s="96" t="s">
        <v>389</v>
      </c>
      <c r="J61" s="96" t="s">
        <v>390</v>
      </c>
      <c r="K61" s="96" t="s">
        <v>302</v>
      </c>
      <c r="L61" s="96">
        <v>0</v>
      </c>
      <c r="M61" s="269">
        <v>0.1</v>
      </c>
      <c r="N61" s="269">
        <v>0.1</v>
      </c>
      <c r="O61" s="269">
        <v>0.1</v>
      </c>
      <c r="P61" s="269">
        <v>0.7</v>
      </c>
      <c r="Q61" s="272">
        <v>0</v>
      </c>
    </row>
    <row r="62" spans="2:17" ht="12.75" thickBot="1" x14ac:dyDescent="0.35">
      <c r="B62" s="211" t="s">
        <v>198</v>
      </c>
      <c r="C62" s="101">
        <v>920118</v>
      </c>
      <c r="D62" s="101">
        <v>920119</v>
      </c>
      <c r="E62" s="101">
        <v>920120</v>
      </c>
      <c r="F62" s="101">
        <v>920121</v>
      </c>
      <c r="G62" s="101">
        <v>920122</v>
      </c>
      <c r="H62" s="101" t="s">
        <v>388</v>
      </c>
      <c r="I62" s="101" t="s">
        <v>389</v>
      </c>
      <c r="J62" s="101" t="s">
        <v>390</v>
      </c>
      <c r="K62" s="101" t="s">
        <v>302</v>
      </c>
      <c r="L62" s="101" t="s">
        <v>210</v>
      </c>
      <c r="M62" s="273">
        <v>0</v>
      </c>
      <c r="N62" s="273">
        <v>0</v>
      </c>
      <c r="O62" s="273">
        <v>0</v>
      </c>
      <c r="P62" s="273">
        <v>0.5</v>
      </c>
      <c r="Q62" s="274">
        <v>0.5</v>
      </c>
    </row>
    <row r="63" spans="2:17" x14ac:dyDescent="0.3">
      <c r="B63" s="185" t="s">
        <v>440</v>
      </c>
      <c r="C63" s="186">
        <v>930001</v>
      </c>
      <c r="D63" s="186">
        <v>0</v>
      </c>
      <c r="E63" s="186">
        <v>0</v>
      </c>
      <c r="F63" s="186">
        <v>0</v>
      </c>
      <c r="G63" s="186">
        <v>0</v>
      </c>
      <c r="H63" s="186" t="s">
        <v>446</v>
      </c>
      <c r="I63" s="186">
        <v>0</v>
      </c>
      <c r="J63" s="186">
        <v>0</v>
      </c>
      <c r="K63" s="186">
        <v>0</v>
      </c>
      <c r="L63" s="186">
        <v>0</v>
      </c>
      <c r="M63" s="270">
        <v>1</v>
      </c>
      <c r="N63" s="270">
        <v>0</v>
      </c>
      <c r="O63" s="270">
        <v>0</v>
      </c>
      <c r="P63" s="270">
        <v>0</v>
      </c>
      <c r="Q63" s="271">
        <v>0</v>
      </c>
    </row>
    <row r="64" spans="2:17" x14ac:dyDescent="0.3">
      <c r="B64" s="202" t="s">
        <v>441</v>
      </c>
      <c r="C64" s="96">
        <v>930002</v>
      </c>
      <c r="D64" s="96">
        <v>0</v>
      </c>
      <c r="E64" s="96">
        <v>0</v>
      </c>
      <c r="F64" s="96">
        <v>0</v>
      </c>
      <c r="G64" s="96">
        <v>0</v>
      </c>
      <c r="H64" s="96" t="s">
        <v>457</v>
      </c>
      <c r="I64" s="96">
        <v>0</v>
      </c>
      <c r="J64" s="96">
        <v>0</v>
      </c>
      <c r="K64" s="96">
        <v>0</v>
      </c>
      <c r="L64" s="96">
        <v>0</v>
      </c>
      <c r="M64" s="269">
        <v>1</v>
      </c>
      <c r="N64" s="269">
        <v>0</v>
      </c>
      <c r="O64" s="269">
        <v>0</v>
      </c>
      <c r="P64" s="269">
        <v>0</v>
      </c>
      <c r="Q64" s="272">
        <v>0</v>
      </c>
    </row>
    <row r="65" spans="2:17" x14ac:dyDescent="0.3">
      <c r="B65" s="202" t="s">
        <v>451</v>
      </c>
      <c r="C65" s="96">
        <v>930003</v>
      </c>
      <c r="D65" s="96">
        <v>0</v>
      </c>
      <c r="E65" s="96">
        <v>0</v>
      </c>
      <c r="F65" s="96">
        <v>0</v>
      </c>
      <c r="G65" s="96">
        <v>0</v>
      </c>
      <c r="H65" s="96" t="s">
        <v>458</v>
      </c>
      <c r="I65" s="96">
        <v>0</v>
      </c>
      <c r="J65" s="96">
        <v>0</v>
      </c>
      <c r="K65" s="96">
        <v>0</v>
      </c>
      <c r="L65" s="96">
        <v>0</v>
      </c>
      <c r="M65" s="269">
        <v>1</v>
      </c>
      <c r="N65" s="269">
        <v>0</v>
      </c>
      <c r="O65" s="269">
        <v>0</v>
      </c>
      <c r="P65" s="269">
        <v>0</v>
      </c>
      <c r="Q65" s="272">
        <v>0</v>
      </c>
    </row>
    <row r="66" spans="2:17" x14ac:dyDescent="0.3">
      <c r="B66" s="202" t="s">
        <v>442</v>
      </c>
      <c r="C66" s="96">
        <v>930004</v>
      </c>
      <c r="D66" s="96">
        <v>0</v>
      </c>
      <c r="E66" s="96">
        <v>0</v>
      </c>
      <c r="F66" s="96">
        <v>0</v>
      </c>
      <c r="G66" s="96">
        <v>0</v>
      </c>
      <c r="H66" s="96" t="s">
        <v>459</v>
      </c>
      <c r="I66" s="96">
        <v>0</v>
      </c>
      <c r="J66" s="96">
        <v>0</v>
      </c>
      <c r="K66" s="96">
        <v>0</v>
      </c>
      <c r="L66" s="96">
        <v>0</v>
      </c>
      <c r="M66" s="269">
        <v>1</v>
      </c>
      <c r="N66" s="269">
        <v>0</v>
      </c>
      <c r="O66" s="269">
        <v>0</v>
      </c>
      <c r="P66" s="269">
        <v>0</v>
      </c>
      <c r="Q66" s="272">
        <v>0</v>
      </c>
    </row>
    <row r="67" spans="2:17" x14ac:dyDescent="0.3">
      <c r="B67" s="202" t="s">
        <v>443</v>
      </c>
      <c r="C67" s="96">
        <v>930005</v>
      </c>
      <c r="D67" s="96">
        <v>0</v>
      </c>
      <c r="E67" s="96">
        <v>0</v>
      </c>
      <c r="F67" s="96">
        <v>0</v>
      </c>
      <c r="G67" s="96">
        <v>0</v>
      </c>
      <c r="H67" s="96" t="s">
        <v>460</v>
      </c>
      <c r="I67" s="96">
        <v>0</v>
      </c>
      <c r="J67" s="96">
        <v>0</v>
      </c>
      <c r="K67" s="96">
        <v>0</v>
      </c>
      <c r="L67" s="96">
        <v>0</v>
      </c>
      <c r="M67" s="269">
        <v>1</v>
      </c>
      <c r="N67" s="269">
        <v>0</v>
      </c>
      <c r="O67" s="269">
        <v>0</v>
      </c>
      <c r="P67" s="269">
        <v>0</v>
      </c>
      <c r="Q67" s="272">
        <v>0</v>
      </c>
    </row>
    <row r="68" spans="2:17" x14ac:dyDescent="0.3">
      <c r="B68" s="202" t="s">
        <v>452</v>
      </c>
      <c r="C68" s="96">
        <v>930006</v>
      </c>
      <c r="D68" s="96">
        <v>0</v>
      </c>
      <c r="E68" s="96">
        <v>0</v>
      </c>
      <c r="F68" s="96">
        <v>0</v>
      </c>
      <c r="G68" s="96">
        <v>0</v>
      </c>
      <c r="H68" s="96" t="s">
        <v>461</v>
      </c>
      <c r="I68" s="96">
        <v>0</v>
      </c>
      <c r="J68" s="96">
        <v>0</v>
      </c>
      <c r="K68" s="96">
        <v>0</v>
      </c>
      <c r="L68" s="96">
        <v>0</v>
      </c>
      <c r="M68" s="269">
        <v>1</v>
      </c>
      <c r="N68" s="269">
        <v>0</v>
      </c>
      <c r="O68" s="269">
        <v>0</v>
      </c>
      <c r="P68" s="269">
        <v>0</v>
      </c>
      <c r="Q68" s="272">
        <v>0</v>
      </c>
    </row>
    <row r="69" spans="2:17" x14ac:dyDescent="0.3">
      <c r="B69" s="202" t="s">
        <v>453</v>
      </c>
      <c r="C69" s="96">
        <v>930007</v>
      </c>
      <c r="D69" s="96">
        <v>0</v>
      </c>
      <c r="E69" s="96">
        <v>0</v>
      </c>
      <c r="F69" s="96">
        <v>0</v>
      </c>
      <c r="G69" s="96">
        <v>0</v>
      </c>
      <c r="H69" s="96" t="s">
        <v>462</v>
      </c>
      <c r="I69" s="96">
        <v>0</v>
      </c>
      <c r="J69" s="96">
        <v>0</v>
      </c>
      <c r="K69" s="96">
        <v>0</v>
      </c>
      <c r="L69" s="96">
        <v>0</v>
      </c>
      <c r="M69" s="269">
        <v>1</v>
      </c>
      <c r="N69" s="269">
        <v>0</v>
      </c>
      <c r="O69" s="269">
        <v>0</v>
      </c>
      <c r="P69" s="269">
        <v>0</v>
      </c>
      <c r="Q69" s="272">
        <v>0</v>
      </c>
    </row>
    <row r="70" spans="2:17" x14ac:dyDescent="0.3">
      <c r="B70" s="202" t="s">
        <v>454</v>
      </c>
      <c r="C70" s="96">
        <v>930008</v>
      </c>
      <c r="D70" s="96">
        <v>0</v>
      </c>
      <c r="E70" s="96">
        <v>0</v>
      </c>
      <c r="F70" s="96">
        <v>0</v>
      </c>
      <c r="G70" s="96">
        <v>0</v>
      </c>
      <c r="H70" s="96" t="s">
        <v>463</v>
      </c>
      <c r="I70" s="96">
        <v>0</v>
      </c>
      <c r="J70" s="96">
        <v>0</v>
      </c>
      <c r="K70" s="96">
        <v>0</v>
      </c>
      <c r="L70" s="96">
        <v>0</v>
      </c>
      <c r="M70" s="269">
        <v>1</v>
      </c>
      <c r="N70" s="269">
        <v>0</v>
      </c>
      <c r="O70" s="269">
        <v>0</v>
      </c>
      <c r="P70" s="269">
        <v>0</v>
      </c>
      <c r="Q70" s="272">
        <v>0</v>
      </c>
    </row>
    <row r="71" spans="2:17" x14ac:dyDescent="0.3">
      <c r="B71" s="202" t="s">
        <v>455</v>
      </c>
      <c r="C71" s="96">
        <v>930009</v>
      </c>
      <c r="D71" s="96">
        <v>0</v>
      </c>
      <c r="E71" s="96">
        <v>0</v>
      </c>
      <c r="F71" s="96">
        <v>0</v>
      </c>
      <c r="G71" s="96">
        <v>0</v>
      </c>
      <c r="H71" s="96" t="s">
        <v>447</v>
      </c>
      <c r="I71" s="96">
        <v>0</v>
      </c>
      <c r="J71" s="96">
        <v>0</v>
      </c>
      <c r="K71" s="96">
        <v>0</v>
      </c>
      <c r="L71" s="96">
        <v>0</v>
      </c>
      <c r="M71" s="269">
        <v>1</v>
      </c>
      <c r="N71" s="269">
        <v>0</v>
      </c>
      <c r="O71" s="269">
        <v>0</v>
      </c>
      <c r="P71" s="269">
        <v>0</v>
      </c>
      <c r="Q71" s="272">
        <v>0</v>
      </c>
    </row>
    <row r="72" spans="2:17" x14ac:dyDescent="0.3">
      <c r="B72" s="202" t="s">
        <v>444</v>
      </c>
      <c r="C72" s="96">
        <v>930010</v>
      </c>
      <c r="D72" s="96">
        <v>0</v>
      </c>
      <c r="E72" s="96">
        <v>0</v>
      </c>
      <c r="F72" s="96">
        <v>0</v>
      </c>
      <c r="G72" s="96">
        <v>0</v>
      </c>
      <c r="H72" s="96" t="s">
        <v>448</v>
      </c>
      <c r="I72" s="96">
        <v>0</v>
      </c>
      <c r="J72" s="96">
        <v>0</v>
      </c>
      <c r="K72" s="96">
        <v>0</v>
      </c>
      <c r="L72" s="96">
        <v>0</v>
      </c>
      <c r="M72" s="269">
        <v>1</v>
      </c>
      <c r="N72" s="269">
        <v>0</v>
      </c>
      <c r="O72" s="269">
        <v>0</v>
      </c>
      <c r="P72" s="269">
        <v>0</v>
      </c>
      <c r="Q72" s="272">
        <v>0</v>
      </c>
    </row>
    <row r="73" spans="2:17" x14ac:dyDescent="0.3">
      <c r="B73" s="202" t="s">
        <v>456</v>
      </c>
      <c r="C73" s="96">
        <v>930011</v>
      </c>
      <c r="D73" s="96">
        <v>0</v>
      </c>
      <c r="E73" s="96">
        <v>0</v>
      </c>
      <c r="F73" s="96">
        <v>0</v>
      </c>
      <c r="G73" s="96">
        <v>0</v>
      </c>
      <c r="H73" s="96" t="s">
        <v>449</v>
      </c>
      <c r="I73" s="96">
        <v>0</v>
      </c>
      <c r="J73" s="96">
        <v>0</v>
      </c>
      <c r="K73" s="96">
        <v>0</v>
      </c>
      <c r="L73" s="96">
        <v>0</v>
      </c>
      <c r="M73" s="269">
        <v>1</v>
      </c>
      <c r="N73" s="269">
        <v>0</v>
      </c>
      <c r="O73" s="269">
        <v>0</v>
      </c>
      <c r="P73" s="269">
        <v>0</v>
      </c>
      <c r="Q73" s="272">
        <v>0</v>
      </c>
    </row>
    <row r="74" spans="2:17" ht="12.75" thickBot="1" x14ac:dyDescent="0.35">
      <c r="B74" s="204" t="s">
        <v>445</v>
      </c>
      <c r="C74" s="205">
        <v>930012</v>
      </c>
      <c r="D74" s="205">
        <v>0</v>
      </c>
      <c r="E74" s="205">
        <v>0</v>
      </c>
      <c r="F74" s="205">
        <v>0</v>
      </c>
      <c r="G74" s="205">
        <v>0</v>
      </c>
      <c r="H74" s="205" t="s">
        <v>450</v>
      </c>
      <c r="I74" s="205">
        <v>0</v>
      </c>
      <c r="J74" s="205">
        <v>0</v>
      </c>
      <c r="K74" s="205">
        <v>0</v>
      </c>
      <c r="L74" s="205">
        <v>0</v>
      </c>
      <c r="M74" s="273">
        <v>1</v>
      </c>
      <c r="N74" s="273">
        <v>0</v>
      </c>
      <c r="O74" s="273">
        <v>0</v>
      </c>
      <c r="P74" s="273">
        <v>0</v>
      </c>
      <c r="Q74" s="274">
        <v>0</v>
      </c>
    </row>
    <row r="75" spans="2:17" x14ac:dyDescent="0.3">
      <c r="B75" s="185" t="s">
        <v>373</v>
      </c>
      <c r="C75" s="186">
        <v>920001</v>
      </c>
      <c r="D75" s="186">
        <v>920002</v>
      </c>
      <c r="E75" s="186">
        <v>920003</v>
      </c>
      <c r="F75" s="186">
        <v>0</v>
      </c>
      <c r="G75" s="186">
        <v>0</v>
      </c>
      <c r="H75" s="186" t="s">
        <v>337</v>
      </c>
      <c r="I75" s="186" t="s">
        <v>338</v>
      </c>
      <c r="J75" s="186" t="s">
        <v>339</v>
      </c>
      <c r="K75" s="186">
        <v>0</v>
      </c>
      <c r="L75" s="186">
        <v>0</v>
      </c>
      <c r="M75" s="270">
        <v>0.5</v>
      </c>
      <c r="N75" s="270">
        <v>0.25</v>
      </c>
      <c r="O75" s="270">
        <v>0.25</v>
      </c>
      <c r="P75" s="270">
        <v>0</v>
      </c>
      <c r="Q75" s="271">
        <v>0</v>
      </c>
    </row>
    <row r="76" spans="2:17" x14ac:dyDescent="0.3">
      <c r="B76" s="202" t="s">
        <v>374</v>
      </c>
      <c r="C76" s="96">
        <v>920001</v>
      </c>
      <c r="D76" s="96">
        <v>920002</v>
      </c>
      <c r="E76" s="96">
        <v>920003</v>
      </c>
      <c r="F76" s="96">
        <v>0</v>
      </c>
      <c r="G76" s="96">
        <v>0</v>
      </c>
      <c r="H76" s="96" t="s">
        <v>337</v>
      </c>
      <c r="I76" s="96" t="s">
        <v>338</v>
      </c>
      <c r="J76" s="96" t="s">
        <v>339</v>
      </c>
      <c r="K76" s="96">
        <v>0</v>
      </c>
      <c r="L76" s="96">
        <v>0</v>
      </c>
      <c r="M76" s="269">
        <v>0.25</v>
      </c>
      <c r="N76" s="269">
        <v>0.5</v>
      </c>
      <c r="O76" s="269">
        <v>0.25</v>
      </c>
      <c r="P76" s="269">
        <v>0</v>
      </c>
      <c r="Q76" s="272">
        <v>0</v>
      </c>
    </row>
    <row r="77" spans="2:17" x14ac:dyDescent="0.3">
      <c r="B77" s="202" t="s">
        <v>375</v>
      </c>
      <c r="C77" s="96">
        <v>920001</v>
      </c>
      <c r="D77" s="96">
        <v>920002</v>
      </c>
      <c r="E77" s="96">
        <v>920003</v>
      </c>
      <c r="F77" s="96">
        <v>0</v>
      </c>
      <c r="G77" s="96">
        <v>0</v>
      </c>
      <c r="H77" s="96" t="s">
        <v>337</v>
      </c>
      <c r="I77" s="96" t="s">
        <v>338</v>
      </c>
      <c r="J77" s="96" t="s">
        <v>339</v>
      </c>
      <c r="K77" s="96">
        <v>0</v>
      </c>
      <c r="L77" s="96">
        <v>0</v>
      </c>
      <c r="M77" s="269">
        <v>0.25</v>
      </c>
      <c r="N77" s="269">
        <v>0.25</v>
      </c>
      <c r="O77" s="269">
        <v>0.5</v>
      </c>
      <c r="P77" s="269">
        <v>0</v>
      </c>
      <c r="Q77" s="272">
        <v>0</v>
      </c>
    </row>
    <row r="78" spans="2:17" x14ac:dyDescent="0.3">
      <c r="B78" s="202" t="s">
        <v>291</v>
      </c>
      <c r="C78" s="96">
        <v>920001</v>
      </c>
      <c r="D78" s="96">
        <v>920002</v>
      </c>
      <c r="E78" s="96">
        <v>920003</v>
      </c>
      <c r="F78" s="96">
        <v>920004</v>
      </c>
      <c r="G78" s="96">
        <v>0</v>
      </c>
      <c r="H78" s="96" t="s">
        <v>337</v>
      </c>
      <c r="I78" s="96" t="s">
        <v>338</v>
      </c>
      <c r="J78" s="96" t="s">
        <v>339</v>
      </c>
      <c r="K78" s="96" t="s">
        <v>279</v>
      </c>
      <c r="L78" s="96">
        <v>0</v>
      </c>
      <c r="M78" s="269">
        <v>0.1</v>
      </c>
      <c r="N78" s="269">
        <v>0.1</v>
      </c>
      <c r="O78" s="269">
        <v>0.1</v>
      </c>
      <c r="P78" s="269">
        <v>0.7</v>
      </c>
      <c r="Q78" s="272">
        <v>0</v>
      </c>
    </row>
    <row r="79" spans="2:17" ht="12.75" thickBot="1" x14ac:dyDescent="0.35">
      <c r="B79" s="204" t="s">
        <v>199</v>
      </c>
      <c r="C79" s="205">
        <v>920001</v>
      </c>
      <c r="D79" s="205">
        <v>920002</v>
      </c>
      <c r="E79" s="205">
        <v>920003</v>
      </c>
      <c r="F79" s="205">
        <v>920004</v>
      </c>
      <c r="G79" s="205">
        <v>920005</v>
      </c>
      <c r="H79" s="205" t="s">
        <v>337</v>
      </c>
      <c r="I79" s="205" t="s">
        <v>338</v>
      </c>
      <c r="J79" s="205" t="s">
        <v>339</v>
      </c>
      <c r="K79" s="205" t="s">
        <v>279</v>
      </c>
      <c r="L79" s="205" t="s">
        <v>187</v>
      </c>
      <c r="M79" s="273">
        <v>0</v>
      </c>
      <c r="N79" s="273">
        <v>0</v>
      </c>
      <c r="O79" s="273">
        <v>0</v>
      </c>
      <c r="P79" s="273">
        <v>0.5</v>
      </c>
      <c r="Q79" s="274">
        <v>0.5</v>
      </c>
    </row>
    <row r="80" spans="2:17" x14ac:dyDescent="0.3">
      <c r="B80" s="185" t="s">
        <v>391</v>
      </c>
      <c r="C80" s="186">
        <v>920006</v>
      </c>
      <c r="D80" s="186">
        <v>920007</v>
      </c>
      <c r="E80" s="186">
        <v>920008</v>
      </c>
      <c r="F80" s="186">
        <v>0</v>
      </c>
      <c r="G80" s="186">
        <v>0</v>
      </c>
      <c r="H80" s="186" t="s">
        <v>340</v>
      </c>
      <c r="I80" s="186" t="s">
        <v>341</v>
      </c>
      <c r="J80" s="186" t="s">
        <v>342</v>
      </c>
      <c r="K80" s="186">
        <v>0</v>
      </c>
      <c r="L80" s="186">
        <v>0</v>
      </c>
      <c r="M80" s="270">
        <v>0.5</v>
      </c>
      <c r="N80" s="270">
        <v>0.25</v>
      </c>
      <c r="O80" s="270">
        <v>0.25</v>
      </c>
      <c r="P80" s="270">
        <v>0</v>
      </c>
      <c r="Q80" s="271">
        <v>0</v>
      </c>
    </row>
    <row r="81" spans="2:17" x14ac:dyDescent="0.3">
      <c r="B81" s="202" t="s">
        <v>376</v>
      </c>
      <c r="C81" s="96">
        <v>920006</v>
      </c>
      <c r="D81" s="96">
        <v>920007</v>
      </c>
      <c r="E81" s="96">
        <v>920008</v>
      </c>
      <c r="F81" s="96">
        <v>0</v>
      </c>
      <c r="G81" s="96">
        <v>0</v>
      </c>
      <c r="H81" s="96" t="s">
        <v>340</v>
      </c>
      <c r="I81" s="96" t="s">
        <v>341</v>
      </c>
      <c r="J81" s="96" t="s">
        <v>342</v>
      </c>
      <c r="K81" s="96">
        <v>0</v>
      </c>
      <c r="L81" s="96">
        <v>0</v>
      </c>
      <c r="M81" s="269">
        <v>0.25</v>
      </c>
      <c r="N81" s="269">
        <v>0.5</v>
      </c>
      <c r="O81" s="269">
        <v>0.25</v>
      </c>
      <c r="P81" s="269">
        <v>0</v>
      </c>
      <c r="Q81" s="272">
        <v>0</v>
      </c>
    </row>
    <row r="82" spans="2:17" x14ac:dyDescent="0.3">
      <c r="B82" s="202" t="s">
        <v>377</v>
      </c>
      <c r="C82" s="96">
        <v>920006</v>
      </c>
      <c r="D82" s="96">
        <v>920007</v>
      </c>
      <c r="E82" s="96">
        <v>920008</v>
      </c>
      <c r="F82" s="96">
        <v>0</v>
      </c>
      <c r="G82" s="96">
        <v>0</v>
      </c>
      <c r="H82" s="96" t="s">
        <v>340</v>
      </c>
      <c r="I82" s="96" t="s">
        <v>341</v>
      </c>
      <c r="J82" s="96" t="s">
        <v>342</v>
      </c>
      <c r="K82" s="96">
        <v>0</v>
      </c>
      <c r="L82" s="96">
        <v>0</v>
      </c>
      <c r="M82" s="269">
        <v>0.25</v>
      </c>
      <c r="N82" s="269">
        <v>0.25</v>
      </c>
      <c r="O82" s="269">
        <v>0.5</v>
      </c>
      <c r="P82" s="269">
        <v>0</v>
      </c>
      <c r="Q82" s="272">
        <v>0</v>
      </c>
    </row>
    <row r="83" spans="2:17" x14ac:dyDescent="0.3">
      <c r="B83" s="202" t="s">
        <v>292</v>
      </c>
      <c r="C83" s="96">
        <v>920006</v>
      </c>
      <c r="D83" s="96">
        <v>920007</v>
      </c>
      <c r="E83" s="96">
        <v>920008</v>
      </c>
      <c r="F83" s="96">
        <v>920009</v>
      </c>
      <c r="G83" s="96">
        <v>0</v>
      </c>
      <c r="H83" s="96" t="s">
        <v>340</v>
      </c>
      <c r="I83" s="96" t="s">
        <v>341</v>
      </c>
      <c r="J83" s="96" t="s">
        <v>342</v>
      </c>
      <c r="K83" s="96" t="s">
        <v>280</v>
      </c>
      <c r="L83" s="96">
        <v>0</v>
      </c>
      <c r="M83" s="269">
        <v>0.1</v>
      </c>
      <c r="N83" s="269">
        <v>0.1</v>
      </c>
      <c r="O83" s="269">
        <v>0.1</v>
      </c>
      <c r="P83" s="269">
        <v>0.7</v>
      </c>
      <c r="Q83" s="272">
        <v>0</v>
      </c>
    </row>
    <row r="84" spans="2:17" ht="12.75" thickBot="1" x14ac:dyDescent="0.35">
      <c r="B84" s="204" t="s">
        <v>200</v>
      </c>
      <c r="C84" s="205">
        <v>920006</v>
      </c>
      <c r="D84" s="205">
        <v>920007</v>
      </c>
      <c r="E84" s="205">
        <v>920008</v>
      </c>
      <c r="F84" s="205">
        <v>920009</v>
      </c>
      <c r="G84" s="205">
        <v>920010</v>
      </c>
      <c r="H84" s="205" t="s">
        <v>340</v>
      </c>
      <c r="I84" s="205" t="s">
        <v>341</v>
      </c>
      <c r="J84" s="205" t="s">
        <v>342</v>
      </c>
      <c r="K84" s="205" t="s">
        <v>280</v>
      </c>
      <c r="L84" s="205" t="s">
        <v>188</v>
      </c>
      <c r="M84" s="273">
        <v>0</v>
      </c>
      <c r="N84" s="273">
        <v>0</v>
      </c>
      <c r="O84" s="273">
        <v>0</v>
      </c>
      <c r="P84" s="273">
        <v>0.5</v>
      </c>
      <c r="Q84" s="274">
        <v>0.5</v>
      </c>
    </row>
    <row r="85" spans="2:17" x14ac:dyDescent="0.3">
      <c r="B85" s="185" t="s">
        <v>378</v>
      </c>
      <c r="C85" s="186">
        <v>920011</v>
      </c>
      <c r="D85" s="186">
        <v>920012</v>
      </c>
      <c r="E85" s="186">
        <v>920013</v>
      </c>
      <c r="F85" s="186">
        <v>0</v>
      </c>
      <c r="G85" s="186">
        <v>0</v>
      </c>
      <c r="H85" s="186" t="s">
        <v>343</v>
      </c>
      <c r="I85" s="186" t="s">
        <v>344</v>
      </c>
      <c r="J85" s="186" t="s">
        <v>345</v>
      </c>
      <c r="K85" s="186">
        <v>0</v>
      </c>
      <c r="L85" s="186">
        <v>0</v>
      </c>
      <c r="M85" s="270">
        <v>0.5</v>
      </c>
      <c r="N85" s="270">
        <v>0.25</v>
      </c>
      <c r="O85" s="270">
        <v>0.25</v>
      </c>
      <c r="P85" s="270">
        <v>0</v>
      </c>
      <c r="Q85" s="271">
        <v>0</v>
      </c>
    </row>
    <row r="86" spans="2:17" x14ac:dyDescent="0.3">
      <c r="B86" s="202" t="s">
        <v>379</v>
      </c>
      <c r="C86" s="96">
        <v>920011</v>
      </c>
      <c r="D86" s="96">
        <v>920012</v>
      </c>
      <c r="E86" s="96">
        <v>920013</v>
      </c>
      <c r="F86" s="96">
        <v>0</v>
      </c>
      <c r="G86" s="96">
        <v>0</v>
      </c>
      <c r="H86" s="96" t="s">
        <v>343</v>
      </c>
      <c r="I86" s="96" t="s">
        <v>344</v>
      </c>
      <c r="J86" s="96" t="s">
        <v>345</v>
      </c>
      <c r="K86" s="96">
        <v>0</v>
      </c>
      <c r="L86" s="96">
        <v>0</v>
      </c>
      <c r="M86" s="269">
        <v>0.25</v>
      </c>
      <c r="N86" s="269">
        <v>0.5</v>
      </c>
      <c r="O86" s="269">
        <v>0.25</v>
      </c>
      <c r="P86" s="269">
        <v>0</v>
      </c>
      <c r="Q86" s="272">
        <v>0</v>
      </c>
    </row>
    <row r="87" spans="2:17" x14ac:dyDescent="0.3">
      <c r="B87" s="202" t="s">
        <v>380</v>
      </c>
      <c r="C87" s="96">
        <v>920011</v>
      </c>
      <c r="D87" s="96">
        <v>920012</v>
      </c>
      <c r="E87" s="96">
        <v>920013</v>
      </c>
      <c r="F87" s="96">
        <v>0</v>
      </c>
      <c r="G87" s="96">
        <v>0</v>
      </c>
      <c r="H87" s="96" t="s">
        <v>343</v>
      </c>
      <c r="I87" s="96" t="s">
        <v>344</v>
      </c>
      <c r="J87" s="96" t="s">
        <v>345</v>
      </c>
      <c r="K87" s="96">
        <v>0</v>
      </c>
      <c r="L87" s="96">
        <v>0</v>
      </c>
      <c r="M87" s="269">
        <v>0.25</v>
      </c>
      <c r="N87" s="269">
        <v>0.25</v>
      </c>
      <c r="O87" s="269">
        <v>0.5</v>
      </c>
      <c r="P87" s="269">
        <v>0</v>
      </c>
      <c r="Q87" s="272">
        <v>0</v>
      </c>
    </row>
    <row r="88" spans="2:17" x14ac:dyDescent="0.3">
      <c r="B88" s="202" t="s">
        <v>293</v>
      </c>
      <c r="C88" s="96">
        <v>920011</v>
      </c>
      <c r="D88" s="96">
        <v>920012</v>
      </c>
      <c r="E88" s="96">
        <v>920013</v>
      </c>
      <c r="F88" s="96">
        <v>920014</v>
      </c>
      <c r="G88" s="96">
        <v>0</v>
      </c>
      <c r="H88" s="96" t="s">
        <v>343</v>
      </c>
      <c r="I88" s="96" t="s">
        <v>344</v>
      </c>
      <c r="J88" s="96" t="s">
        <v>345</v>
      </c>
      <c r="K88" s="96" t="s">
        <v>281</v>
      </c>
      <c r="L88" s="96">
        <v>0</v>
      </c>
      <c r="M88" s="269">
        <v>0.1</v>
      </c>
      <c r="N88" s="269">
        <v>0.1</v>
      </c>
      <c r="O88" s="269">
        <v>0.1</v>
      </c>
      <c r="P88" s="269">
        <v>0.7</v>
      </c>
      <c r="Q88" s="272">
        <v>0</v>
      </c>
    </row>
    <row r="89" spans="2:17" ht="12.75" thickBot="1" x14ac:dyDescent="0.35">
      <c r="B89" s="204" t="s">
        <v>201</v>
      </c>
      <c r="C89" s="205">
        <v>920011</v>
      </c>
      <c r="D89" s="205">
        <v>920012</v>
      </c>
      <c r="E89" s="205">
        <v>920013</v>
      </c>
      <c r="F89" s="205">
        <v>920014</v>
      </c>
      <c r="G89" s="205">
        <v>920015</v>
      </c>
      <c r="H89" s="205" t="s">
        <v>343</v>
      </c>
      <c r="I89" s="205" t="s">
        <v>344</v>
      </c>
      <c r="J89" s="205" t="s">
        <v>345</v>
      </c>
      <c r="K89" s="205" t="s">
        <v>281</v>
      </c>
      <c r="L89" s="205" t="s">
        <v>189</v>
      </c>
      <c r="M89" s="273">
        <v>0</v>
      </c>
      <c r="N89" s="273">
        <v>0</v>
      </c>
      <c r="O89" s="273">
        <v>0</v>
      </c>
      <c r="P89" s="273">
        <v>0.5</v>
      </c>
      <c r="Q89" s="274">
        <v>0.5</v>
      </c>
    </row>
    <row r="90" spans="2:17" x14ac:dyDescent="0.3">
      <c r="B90" s="185" t="s">
        <v>392</v>
      </c>
      <c r="C90" s="186">
        <v>920016</v>
      </c>
      <c r="D90" s="186">
        <v>920017</v>
      </c>
      <c r="E90" s="186">
        <v>920018</v>
      </c>
      <c r="F90" s="186">
        <v>0</v>
      </c>
      <c r="G90" s="186">
        <v>0</v>
      </c>
      <c r="H90" s="186" t="s">
        <v>346</v>
      </c>
      <c r="I90" s="186" t="s">
        <v>347</v>
      </c>
      <c r="J90" s="186" t="s">
        <v>348</v>
      </c>
      <c r="K90" s="186">
        <v>0</v>
      </c>
      <c r="L90" s="186">
        <v>0</v>
      </c>
      <c r="M90" s="270">
        <v>0.5</v>
      </c>
      <c r="N90" s="270">
        <v>0.25</v>
      </c>
      <c r="O90" s="270">
        <v>0.25</v>
      </c>
      <c r="P90" s="270">
        <v>0</v>
      </c>
      <c r="Q90" s="271">
        <v>0</v>
      </c>
    </row>
    <row r="91" spans="2:17" x14ac:dyDescent="0.3">
      <c r="B91" s="202" t="s">
        <v>393</v>
      </c>
      <c r="C91" s="96">
        <v>920016</v>
      </c>
      <c r="D91" s="96">
        <v>920017</v>
      </c>
      <c r="E91" s="96">
        <v>920018</v>
      </c>
      <c r="F91" s="96">
        <v>0</v>
      </c>
      <c r="G91" s="96">
        <v>0</v>
      </c>
      <c r="H91" s="96" t="s">
        <v>346</v>
      </c>
      <c r="I91" s="96" t="s">
        <v>347</v>
      </c>
      <c r="J91" s="96" t="s">
        <v>348</v>
      </c>
      <c r="K91" s="96">
        <v>0</v>
      </c>
      <c r="L91" s="96">
        <v>0</v>
      </c>
      <c r="M91" s="269">
        <v>0.25</v>
      </c>
      <c r="N91" s="269">
        <v>0.5</v>
      </c>
      <c r="O91" s="269">
        <v>0.25</v>
      </c>
      <c r="P91" s="269">
        <v>0</v>
      </c>
      <c r="Q91" s="272">
        <v>0</v>
      </c>
    </row>
    <row r="92" spans="2:17" x14ac:dyDescent="0.3">
      <c r="B92" s="202" t="s">
        <v>394</v>
      </c>
      <c r="C92" s="96">
        <v>920016</v>
      </c>
      <c r="D92" s="96">
        <v>920017</v>
      </c>
      <c r="E92" s="96">
        <v>920018</v>
      </c>
      <c r="F92" s="96">
        <v>0</v>
      </c>
      <c r="G92" s="96">
        <v>0</v>
      </c>
      <c r="H92" s="96" t="s">
        <v>346</v>
      </c>
      <c r="I92" s="96" t="s">
        <v>347</v>
      </c>
      <c r="J92" s="96" t="s">
        <v>348</v>
      </c>
      <c r="K92" s="96">
        <v>0</v>
      </c>
      <c r="L92" s="96">
        <v>0</v>
      </c>
      <c r="M92" s="269">
        <v>0.25</v>
      </c>
      <c r="N92" s="269">
        <v>0.25</v>
      </c>
      <c r="O92" s="269">
        <v>0.5</v>
      </c>
      <c r="P92" s="269">
        <v>0</v>
      </c>
      <c r="Q92" s="272">
        <v>0</v>
      </c>
    </row>
    <row r="93" spans="2:17" x14ac:dyDescent="0.3">
      <c r="B93" s="202" t="s">
        <v>294</v>
      </c>
      <c r="C93" s="96">
        <v>920016</v>
      </c>
      <c r="D93" s="96">
        <v>920017</v>
      </c>
      <c r="E93" s="96">
        <v>920018</v>
      </c>
      <c r="F93" s="96">
        <v>920019</v>
      </c>
      <c r="G93" s="96">
        <v>0</v>
      </c>
      <c r="H93" s="96" t="s">
        <v>346</v>
      </c>
      <c r="I93" s="96" t="s">
        <v>347</v>
      </c>
      <c r="J93" s="96" t="s">
        <v>348</v>
      </c>
      <c r="K93" s="96" t="s">
        <v>282</v>
      </c>
      <c r="L93" s="96">
        <v>0</v>
      </c>
      <c r="M93" s="269">
        <v>0.1</v>
      </c>
      <c r="N93" s="269">
        <v>0.1</v>
      </c>
      <c r="O93" s="269">
        <v>0.1</v>
      </c>
      <c r="P93" s="269">
        <v>0.7</v>
      </c>
      <c r="Q93" s="272">
        <v>0</v>
      </c>
    </row>
    <row r="94" spans="2:17" ht="12.75" thickBot="1" x14ac:dyDescent="0.35">
      <c r="B94" s="204" t="s">
        <v>202</v>
      </c>
      <c r="C94" s="205">
        <v>920016</v>
      </c>
      <c r="D94" s="205">
        <v>920017</v>
      </c>
      <c r="E94" s="205">
        <v>920018</v>
      </c>
      <c r="F94" s="205">
        <v>920019</v>
      </c>
      <c r="G94" s="205">
        <v>920020</v>
      </c>
      <c r="H94" s="205" t="s">
        <v>346</v>
      </c>
      <c r="I94" s="205" t="s">
        <v>347</v>
      </c>
      <c r="J94" s="205" t="s">
        <v>348</v>
      </c>
      <c r="K94" s="205" t="s">
        <v>282</v>
      </c>
      <c r="L94" s="205" t="s">
        <v>190</v>
      </c>
      <c r="M94" s="273">
        <v>0</v>
      </c>
      <c r="N94" s="273">
        <v>0</v>
      </c>
      <c r="O94" s="273">
        <v>0</v>
      </c>
      <c r="P94" s="273">
        <v>0.5</v>
      </c>
      <c r="Q94" s="274">
        <v>0.5</v>
      </c>
    </row>
    <row r="95" spans="2:17" x14ac:dyDescent="0.3">
      <c r="B95" s="185" t="s">
        <v>395</v>
      </c>
      <c r="C95" s="186">
        <v>920021</v>
      </c>
      <c r="D95" s="186">
        <v>920022</v>
      </c>
      <c r="E95" s="186">
        <v>920023</v>
      </c>
      <c r="F95" s="186">
        <v>0</v>
      </c>
      <c r="G95" s="186">
        <v>0</v>
      </c>
      <c r="H95" s="186" t="s">
        <v>349</v>
      </c>
      <c r="I95" s="186" t="s">
        <v>350</v>
      </c>
      <c r="J95" s="186" t="s">
        <v>351</v>
      </c>
      <c r="K95" s="186">
        <v>0</v>
      </c>
      <c r="L95" s="186">
        <v>0</v>
      </c>
      <c r="M95" s="270">
        <v>0.5</v>
      </c>
      <c r="N95" s="270">
        <v>0.25</v>
      </c>
      <c r="O95" s="270">
        <v>0.25</v>
      </c>
      <c r="P95" s="270">
        <v>0</v>
      </c>
      <c r="Q95" s="271">
        <v>0</v>
      </c>
    </row>
    <row r="96" spans="2:17" x14ac:dyDescent="0.3">
      <c r="B96" s="202" t="s">
        <v>396</v>
      </c>
      <c r="C96" s="96">
        <v>920021</v>
      </c>
      <c r="D96" s="96">
        <v>920022</v>
      </c>
      <c r="E96" s="96">
        <v>920023</v>
      </c>
      <c r="F96" s="96">
        <v>0</v>
      </c>
      <c r="G96" s="96">
        <v>0</v>
      </c>
      <c r="H96" s="96" t="s">
        <v>349</v>
      </c>
      <c r="I96" s="96" t="s">
        <v>350</v>
      </c>
      <c r="J96" s="96" t="s">
        <v>351</v>
      </c>
      <c r="K96" s="96">
        <v>0</v>
      </c>
      <c r="L96" s="96">
        <v>0</v>
      </c>
      <c r="M96" s="269">
        <v>0.25</v>
      </c>
      <c r="N96" s="269">
        <v>0.5</v>
      </c>
      <c r="O96" s="269">
        <v>0.25</v>
      </c>
      <c r="P96" s="269">
        <v>0</v>
      </c>
      <c r="Q96" s="272">
        <v>0</v>
      </c>
    </row>
    <row r="97" spans="2:17" x14ac:dyDescent="0.3">
      <c r="B97" s="202" t="s">
        <v>397</v>
      </c>
      <c r="C97" s="96">
        <v>920021</v>
      </c>
      <c r="D97" s="96">
        <v>920022</v>
      </c>
      <c r="E97" s="96">
        <v>920023</v>
      </c>
      <c r="F97" s="96">
        <v>0</v>
      </c>
      <c r="G97" s="96">
        <v>0</v>
      </c>
      <c r="H97" s="96" t="s">
        <v>349</v>
      </c>
      <c r="I97" s="96" t="s">
        <v>350</v>
      </c>
      <c r="J97" s="96" t="s">
        <v>351</v>
      </c>
      <c r="K97" s="96">
        <v>0</v>
      </c>
      <c r="L97" s="96">
        <v>0</v>
      </c>
      <c r="M97" s="269">
        <v>0.25</v>
      </c>
      <c r="N97" s="269">
        <v>0.25</v>
      </c>
      <c r="O97" s="269">
        <v>0.5</v>
      </c>
      <c r="P97" s="269">
        <v>0</v>
      </c>
      <c r="Q97" s="272">
        <v>0</v>
      </c>
    </row>
    <row r="98" spans="2:17" x14ac:dyDescent="0.3">
      <c r="B98" s="202" t="s">
        <v>398</v>
      </c>
      <c r="C98" s="96">
        <v>920021</v>
      </c>
      <c r="D98" s="96">
        <v>920022</v>
      </c>
      <c r="E98" s="96">
        <v>920023</v>
      </c>
      <c r="F98" s="96">
        <v>920024</v>
      </c>
      <c r="G98" s="96">
        <v>0</v>
      </c>
      <c r="H98" s="96" t="s">
        <v>349</v>
      </c>
      <c r="I98" s="96" t="s">
        <v>350</v>
      </c>
      <c r="J98" s="96" t="s">
        <v>351</v>
      </c>
      <c r="K98" s="96" t="s">
        <v>283</v>
      </c>
      <c r="L98" s="96">
        <v>0</v>
      </c>
      <c r="M98" s="269">
        <v>0.1</v>
      </c>
      <c r="N98" s="269">
        <v>0.1</v>
      </c>
      <c r="O98" s="269">
        <v>0.1</v>
      </c>
      <c r="P98" s="269">
        <v>0.7</v>
      </c>
      <c r="Q98" s="272">
        <v>0</v>
      </c>
    </row>
    <row r="99" spans="2:17" ht="12.75" thickBot="1" x14ac:dyDescent="0.35">
      <c r="B99" s="204" t="s">
        <v>203</v>
      </c>
      <c r="C99" s="205">
        <v>920021</v>
      </c>
      <c r="D99" s="205">
        <v>920022</v>
      </c>
      <c r="E99" s="205">
        <v>920023</v>
      </c>
      <c r="F99" s="205">
        <v>920024</v>
      </c>
      <c r="G99" s="205">
        <v>920025</v>
      </c>
      <c r="H99" s="205" t="s">
        <v>349</v>
      </c>
      <c r="I99" s="205" t="s">
        <v>350</v>
      </c>
      <c r="J99" s="205" t="s">
        <v>351</v>
      </c>
      <c r="K99" s="205" t="s">
        <v>283</v>
      </c>
      <c r="L99" s="205" t="s">
        <v>191</v>
      </c>
      <c r="M99" s="273">
        <v>0</v>
      </c>
      <c r="N99" s="273">
        <v>0</v>
      </c>
      <c r="O99" s="273">
        <v>0</v>
      </c>
      <c r="P99" s="273">
        <v>0.5</v>
      </c>
      <c r="Q99" s="274">
        <v>0.5</v>
      </c>
    </row>
    <row r="100" spans="2:17" x14ac:dyDescent="0.3">
      <c r="B100" s="185" t="s">
        <v>381</v>
      </c>
      <c r="C100" s="186">
        <v>920026</v>
      </c>
      <c r="D100" s="186">
        <v>920027</v>
      </c>
      <c r="E100" s="186">
        <v>920028</v>
      </c>
      <c r="F100" s="186">
        <v>0</v>
      </c>
      <c r="G100" s="186">
        <v>0</v>
      </c>
      <c r="H100" s="186" t="s">
        <v>352</v>
      </c>
      <c r="I100" s="186" t="s">
        <v>353</v>
      </c>
      <c r="J100" s="186" t="s">
        <v>354</v>
      </c>
      <c r="K100" s="186">
        <v>0</v>
      </c>
      <c r="L100" s="186">
        <v>0</v>
      </c>
      <c r="M100" s="270">
        <v>0.5</v>
      </c>
      <c r="N100" s="270">
        <v>0.25</v>
      </c>
      <c r="O100" s="270">
        <v>0.25</v>
      </c>
      <c r="P100" s="270">
        <v>0</v>
      </c>
      <c r="Q100" s="271">
        <v>0</v>
      </c>
    </row>
    <row r="101" spans="2:17" x14ac:dyDescent="0.3">
      <c r="B101" s="202" t="s">
        <v>382</v>
      </c>
      <c r="C101" s="96">
        <v>920026</v>
      </c>
      <c r="D101" s="96">
        <v>920027</v>
      </c>
      <c r="E101" s="96">
        <v>920028</v>
      </c>
      <c r="F101" s="96">
        <v>0</v>
      </c>
      <c r="G101" s="96">
        <v>0</v>
      </c>
      <c r="H101" s="96" t="s">
        <v>352</v>
      </c>
      <c r="I101" s="96" t="s">
        <v>353</v>
      </c>
      <c r="J101" s="96" t="s">
        <v>354</v>
      </c>
      <c r="K101" s="96">
        <v>0</v>
      </c>
      <c r="L101" s="96">
        <v>0</v>
      </c>
      <c r="M101" s="269">
        <v>0.25</v>
      </c>
      <c r="N101" s="269">
        <v>0.5</v>
      </c>
      <c r="O101" s="269">
        <v>0.25</v>
      </c>
      <c r="P101" s="269">
        <v>0</v>
      </c>
      <c r="Q101" s="272">
        <v>0</v>
      </c>
    </row>
    <row r="102" spans="2:17" x14ac:dyDescent="0.3">
      <c r="B102" s="202" t="s">
        <v>383</v>
      </c>
      <c r="C102" s="96">
        <v>920026</v>
      </c>
      <c r="D102" s="96">
        <v>920027</v>
      </c>
      <c r="E102" s="96">
        <v>920028</v>
      </c>
      <c r="F102" s="96">
        <v>0</v>
      </c>
      <c r="G102" s="96">
        <v>0</v>
      </c>
      <c r="H102" s="96" t="s">
        <v>352</v>
      </c>
      <c r="I102" s="96" t="s">
        <v>353</v>
      </c>
      <c r="J102" s="96" t="s">
        <v>354</v>
      </c>
      <c r="K102" s="96">
        <v>0</v>
      </c>
      <c r="L102" s="96">
        <v>0</v>
      </c>
      <c r="M102" s="269">
        <v>0.25</v>
      </c>
      <c r="N102" s="269">
        <v>0.25</v>
      </c>
      <c r="O102" s="269">
        <v>0.5</v>
      </c>
      <c r="P102" s="269">
        <v>0</v>
      </c>
      <c r="Q102" s="272">
        <v>0</v>
      </c>
    </row>
    <row r="103" spans="2:17" x14ac:dyDescent="0.3">
      <c r="B103" s="202" t="s">
        <v>384</v>
      </c>
      <c r="C103" s="96">
        <v>920026</v>
      </c>
      <c r="D103" s="96">
        <v>920027</v>
      </c>
      <c r="E103" s="96">
        <v>920028</v>
      </c>
      <c r="F103" s="96">
        <v>920029</v>
      </c>
      <c r="G103" s="96">
        <v>0</v>
      </c>
      <c r="H103" s="96" t="s">
        <v>352</v>
      </c>
      <c r="I103" s="96" t="s">
        <v>353</v>
      </c>
      <c r="J103" s="96" t="s">
        <v>354</v>
      </c>
      <c r="K103" s="96" t="s">
        <v>284</v>
      </c>
      <c r="L103" s="96">
        <v>0</v>
      </c>
      <c r="M103" s="269">
        <v>0.1</v>
      </c>
      <c r="N103" s="269">
        <v>0.1</v>
      </c>
      <c r="O103" s="269">
        <v>0.1</v>
      </c>
      <c r="P103" s="269">
        <v>0.7</v>
      </c>
      <c r="Q103" s="272">
        <v>0</v>
      </c>
    </row>
    <row r="104" spans="2:17" ht="12.75" thickBot="1" x14ac:dyDescent="0.35">
      <c r="B104" s="204" t="s">
        <v>204</v>
      </c>
      <c r="C104" s="205">
        <v>920026</v>
      </c>
      <c r="D104" s="205">
        <v>920027</v>
      </c>
      <c r="E104" s="205">
        <v>920028</v>
      </c>
      <c r="F104" s="205">
        <v>920029</v>
      </c>
      <c r="G104" s="205">
        <v>920030</v>
      </c>
      <c r="H104" s="205" t="s">
        <v>352</v>
      </c>
      <c r="I104" s="205" t="s">
        <v>353</v>
      </c>
      <c r="J104" s="205" t="s">
        <v>354</v>
      </c>
      <c r="K104" s="205" t="s">
        <v>284</v>
      </c>
      <c r="L104" s="205" t="s">
        <v>192</v>
      </c>
      <c r="M104" s="273">
        <v>0</v>
      </c>
      <c r="N104" s="273">
        <v>0</v>
      </c>
      <c r="O104" s="273">
        <v>0</v>
      </c>
      <c r="P104" s="273">
        <v>0.5</v>
      </c>
      <c r="Q104" s="274">
        <v>0.5</v>
      </c>
    </row>
    <row r="105" spans="2:17" x14ac:dyDescent="0.3">
      <c r="B105" s="185" t="s">
        <v>385</v>
      </c>
      <c r="C105" s="186">
        <v>920031</v>
      </c>
      <c r="D105" s="186">
        <v>920032</v>
      </c>
      <c r="E105" s="186">
        <v>920033</v>
      </c>
      <c r="F105" s="186">
        <v>0</v>
      </c>
      <c r="G105" s="186">
        <v>0</v>
      </c>
      <c r="H105" s="186" t="s">
        <v>355</v>
      </c>
      <c r="I105" s="186" t="s">
        <v>356</v>
      </c>
      <c r="J105" s="186" t="s">
        <v>357</v>
      </c>
      <c r="K105" s="186">
        <v>0</v>
      </c>
      <c r="L105" s="186">
        <v>0</v>
      </c>
      <c r="M105" s="270">
        <v>0.5</v>
      </c>
      <c r="N105" s="270">
        <v>0.25</v>
      </c>
      <c r="O105" s="270">
        <v>0.25</v>
      </c>
      <c r="P105" s="270">
        <v>0</v>
      </c>
      <c r="Q105" s="271">
        <v>0</v>
      </c>
    </row>
    <row r="106" spans="2:17" x14ac:dyDescent="0.3">
      <c r="B106" s="202" t="s">
        <v>386</v>
      </c>
      <c r="C106" s="96">
        <v>920031</v>
      </c>
      <c r="D106" s="96">
        <v>920032</v>
      </c>
      <c r="E106" s="96">
        <v>920033</v>
      </c>
      <c r="F106" s="96">
        <v>0</v>
      </c>
      <c r="G106" s="96">
        <v>0</v>
      </c>
      <c r="H106" s="96" t="s">
        <v>355</v>
      </c>
      <c r="I106" s="96" t="s">
        <v>356</v>
      </c>
      <c r="J106" s="96" t="s">
        <v>357</v>
      </c>
      <c r="K106" s="96">
        <v>0</v>
      </c>
      <c r="L106" s="96">
        <v>0</v>
      </c>
      <c r="M106" s="269">
        <v>0.25</v>
      </c>
      <c r="N106" s="269">
        <v>0.5</v>
      </c>
      <c r="O106" s="269">
        <v>0.25</v>
      </c>
      <c r="P106" s="269">
        <v>0</v>
      </c>
      <c r="Q106" s="272">
        <v>0</v>
      </c>
    </row>
    <row r="107" spans="2:17" x14ac:dyDescent="0.3">
      <c r="B107" s="202" t="s">
        <v>387</v>
      </c>
      <c r="C107" s="96">
        <v>920031</v>
      </c>
      <c r="D107" s="96">
        <v>920032</v>
      </c>
      <c r="E107" s="96">
        <v>920033</v>
      </c>
      <c r="F107" s="96">
        <v>0</v>
      </c>
      <c r="G107" s="96">
        <v>0</v>
      </c>
      <c r="H107" s="96" t="s">
        <v>355</v>
      </c>
      <c r="I107" s="96" t="s">
        <v>356</v>
      </c>
      <c r="J107" s="96" t="s">
        <v>357</v>
      </c>
      <c r="K107" s="96">
        <v>0</v>
      </c>
      <c r="L107" s="96">
        <v>0</v>
      </c>
      <c r="M107" s="269">
        <v>0.25</v>
      </c>
      <c r="N107" s="269">
        <v>0.25</v>
      </c>
      <c r="O107" s="269">
        <v>0.5</v>
      </c>
      <c r="P107" s="269">
        <v>0</v>
      </c>
      <c r="Q107" s="272">
        <v>0</v>
      </c>
    </row>
    <row r="108" spans="2:17" x14ac:dyDescent="0.3">
      <c r="B108" s="202" t="s">
        <v>297</v>
      </c>
      <c r="C108" s="96">
        <v>920031</v>
      </c>
      <c r="D108" s="96">
        <v>920032</v>
      </c>
      <c r="E108" s="96">
        <v>920033</v>
      </c>
      <c r="F108" s="96">
        <v>920034</v>
      </c>
      <c r="G108" s="96">
        <v>0</v>
      </c>
      <c r="H108" s="96" t="s">
        <v>355</v>
      </c>
      <c r="I108" s="96" t="s">
        <v>356</v>
      </c>
      <c r="J108" s="96" t="s">
        <v>357</v>
      </c>
      <c r="K108" s="96" t="s">
        <v>285</v>
      </c>
      <c r="L108" s="96">
        <v>0</v>
      </c>
      <c r="M108" s="269">
        <v>0.1</v>
      </c>
      <c r="N108" s="269">
        <v>0.1</v>
      </c>
      <c r="O108" s="269">
        <v>0.1</v>
      </c>
      <c r="P108" s="269">
        <v>0.7</v>
      </c>
      <c r="Q108" s="272">
        <v>0</v>
      </c>
    </row>
    <row r="109" spans="2:17" ht="12.75" thickBot="1" x14ac:dyDescent="0.35">
      <c r="B109" s="204" t="s">
        <v>205</v>
      </c>
      <c r="C109" s="205">
        <v>920031</v>
      </c>
      <c r="D109" s="205">
        <v>920032</v>
      </c>
      <c r="E109" s="205">
        <v>920033</v>
      </c>
      <c r="F109" s="205">
        <v>920034</v>
      </c>
      <c r="G109" s="205">
        <v>920035</v>
      </c>
      <c r="H109" s="205" t="s">
        <v>355</v>
      </c>
      <c r="I109" s="205" t="s">
        <v>356</v>
      </c>
      <c r="J109" s="205" t="s">
        <v>357</v>
      </c>
      <c r="K109" s="205" t="s">
        <v>285</v>
      </c>
      <c r="L109" s="205" t="s">
        <v>193</v>
      </c>
      <c r="M109" s="273">
        <v>0</v>
      </c>
      <c r="N109" s="273">
        <v>0</v>
      </c>
      <c r="O109" s="273">
        <v>0</v>
      </c>
      <c r="P109" s="273">
        <v>0.5</v>
      </c>
      <c r="Q109" s="274">
        <v>0.5</v>
      </c>
    </row>
    <row r="110" spans="2:17" x14ac:dyDescent="0.3">
      <c r="B110" s="185" t="s">
        <v>399</v>
      </c>
      <c r="C110" s="186">
        <v>920036</v>
      </c>
      <c r="D110" s="186">
        <v>920037</v>
      </c>
      <c r="E110" s="186">
        <v>920038</v>
      </c>
      <c r="F110" s="186">
        <v>0</v>
      </c>
      <c r="G110" s="186">
        <v>0</v>
      </c>
      <c r="H110" s="186" t="s">
        <v>358</v>
      </c>
      <c r="I110" s="186" t="s">
        <v>359</v>
      </c>
      <c r="J110" s="186" t="s">
        <v>360</v>
      </c>
      <c r="K110" s="186">
        <v>0</v>
      </c>
      <c r="L110" s="186">
        <v>0</v>
      </c>
      <c r="M110" s="270">
        <v>0.5</v>
      </c>
      <c r="N110" s="270">
        <v>0.25</v>
      </c>
      <c r="O110" s="270">
        <v>0.25</v>
      </c>
      <c r="P110" s="270">
        <v>0</v>
      </c>
      <c r="Q110" s="271">
        <v>0</v>
      </c>
    </row>
    <row r="111" spans="2:17" x14ac:dyDescent="0.3">
      <c r="B111" s="202" t="s">
        <v>400</v>
      </c>
      <c r="C111" s="96">
        <v>920036</v>
      </c>
      <c r="D111" s="96">
        <v>920037</v>
      </c>
      <c r="E111" s="96">
        <v>920038</v>
      </c>
      <c r="F111" s="96">
        <v>0</v>
      </c>
      <c r="G111" s="96">
        <v>0</v>
      </c>
      <c r="H111" s="96" t="s">
        <v>358</v>
      </c>
      <c r="I111" s="96" t="s">
        <v>359</v>
      </c>
      <c r="J111" s="96" t="s">
        <v>360</v>
      </c>
      <c r="K111" s="96">
        <v>0</v>
      </c>
      <c r="L111" s="96">
        <v>0</v>
      </c>
      <c r="M111" s="269">
        <v>0.25</v>
      </c>
      <c r="N111" s="269">
        <v>0.5</v>
      </c>
      <c r="O111" s="269">
        <v>0.25</v>
      </c>
      <c r="P111" s="269">
        <v>0</v>
      </c>
      <c r="Q111" s="272">
        <v>0</v>
      </c>
    </row>
    <row r="112" spans="2:17" x14ac:dyDescent="0.3">
      <c r="B112" s="202" t="s">
        <v>401</v>
      </c>
      <c r="C112" s="96">
        <v>920036</v>
      </c>
      <c r="D112" s="96">
        <v>920037</v>
      </c>
      <c r="E112" s="96">
        <v>920038</v>
      </c>
      <c r="F112" s="96">
        <v>0</v>
      </c>
      <c r="G112" s="96">
        <v>0</v>
      </c>
      <c r="H112" s="96" t="s">
        <v>358</v>
      </c>
      <c r="I112" s="96" t="s">
        <v>359</v>
      </c>
      <c r="J112" s="96" t="s">
        <v>360</v>
      </c>
      <c r="K112" s="96">
        <v>0</v>
      </c>
      <c r="L112" s="96">
        <v>0</v>
      </c>
      <c r="M112" s="269">
        <v>0.25</v>
      </c>
      <c r="N112" s="269">
        <v>0.25</v>
      </c>
      <c r="O112" s="269">
        <v>0.5</v>
      </c>
      <c r="P112" s="269">
        <v>0</v>
      </c>
      <c r="Q112" s="272">
        <v>0</v>
      </c>
    </row>
    <row r="113" spans="2:17" x14ac:dyDescent="0.3">
      <c r="B113" s="202" t="s">
        <v>402</v>
      </c>
      <c r="C113" s="96">
        <v>920036</v>
      </c>
      <c r="D113" s="96">
        <v>920037</v>
      </c>
      <c r="E113" s="96">
        <v>920038</v>
      </c>
      <c r="F113" s="96">
        <v>920039</v>
      </c>
      <c r="G113" s="96">
        <v>0</v>
      </c>
      <c r="H113" s="96" t="s">
        <v>358</v>
      </c>
      <c r="I113" s="96" t="s">
        <v>359</v>
      </c>
      <c r="J113" s="96" t="s">
        <v>360</v>
      </c>
      <c r="K113" s="96" t="s">
        <v>286</v>
      </c>
      <c r="L113" s="96">
        <v>0</v>
      </c>
      <c r="M113" s="269">
        <v>0.1</v>
      </c>
      <c r="N113" s="269">
        <v>0.1</v>
      </c>
      <c r="O113" s="269">
        <v>0.1</v>
      </c>
      <c r="P113" s="269">
        <v>0.7</v>
      </c>
      <c r="Q113" s="272">
        <v>0</v>
      </c>
    </row>
    <row r="114" spans="2:17" ht="12.75" thickBot="1" x14ac:dyDescent="0.35">
      <c r="B114" s="204" t="s">
        <v>206</v>
      </c>
      <c r="C114" s="205">
        <v>920036</v>
      </c>
      <c r="D114" s="205">
        <v>920037</v>
      </c>
      <c r="E114" s="205">
        <v>920038</v>
      </c>
      <c r="F114" s="205">
        <v>920039</v>
      </c>
      <c r="G114" s="205">
        <v>920040</v>
      </c>
      <c r="H114" s="205" t="s">
        <v>358</v>
      </c>
      <c r="I114" s="205" t="s">
        <v>359</v>
      </c>
      <c r="J114" s="205" t="s">
        <v>360</v>
      </c>
      <c r="K114" s="205" t="s">
        <v>286</v>
      </c>
      <c r="L114" s="205" t="s">
        <v>194</v>
      </c>
      <c r="M114" s="273">
        <v>0</v>
      </c>
      <c r="N114" s="273">
        <v>0</v>
      </c>
      <c r="O114" s="273">
        <v>0</v>
      </c>
      <c r="P114" s="273">
        <v>0.5</v>
      </c>
      <c r="Q114" s="274">
        <v>0.5</v>
      </c>
    </row>
    <row r="115" spans="2:17" x14ac:dyDescent="0.3">
      <c r="B115" s="185" t="s">
        <v>403</v>
      </c>
      <c r="C115" s="186">
        <v>920041</v>
      </c>
      <c r="D115" s="186">
        <v>920042</v>
      </c>
      <c r="E115" s="186">
        <v>920043</v>
      </c>
      <c r="F115" s="186">
        <v>0</v>
      </c>
      <c r="G115" s="186">
        <v>0</v>
      </c>
      <c r="H115" s="186" t="s">
        <v>361</v>
      </c>
      <c r="I115" s="186" t="s">
        <v>362</v>
      </c>
      <c r="J115" s="186" t="s">
        <v>363</v>
      </c>
      <c r="K115" s="186">
        <v>0</v>
      </c>
      <c r="L115" s="186">
        <v>0</v>
      </c>
      <c r="M115" s="270">
        <v>0.5</v>
      </c>
      <c r="N115" s="270">
        <v>0.25</v>
      </c>
      <c r="O115" s="270">
        <v>0.25</v>
      </c>
      <c r="P115" s="270">
        <v>0</v>
      </c>
      <c r="Q115" s="271">
        <v>0</v>
      </c>
    </row>
    <row r="116" spans="2:17" x14ac:dyDescent="0.3">
      <c r="B116" s="202" t="s">
        <v>404</v>
      </c>
      <c r="C116" s="96">
        <v>920041</v>
      </c>
      <c r="D116" s="96">
        <v>920042</v>
      </c>
      <c r="E116" s="96">
        <v>920043</v>
      </c>
      <c r="F116" s="96">
        <v>0</v>
      </c>
      <c r="G116" s="96">
        <v>0</v>
      </c>
      <c r="H116" s="96" t="s">
        <v>361</v>
      </c>
      <c r="I116" s="96" t="s">
        <v>362</v>
      </c>
      <c r="J116" s="96" t="s">
        <v>363</v>
      </c>
      <c r="K116" s="96">
        <v>0</v>
      </c>
      <c r="L116" s="96">
        <v>0</v>
      </c>
      <c r="M116" s="269">
        <v>0.25</v>
      </c>
      <c r="N116" s="269">
        <v>0.5</v>
      </c>
      <c r="O116" s="269">
        <v>0.25</v>
      </c>
      <c r="P116" s="269">
        <v>0</v>
      </c>
      <c r="Q116" s="272">
        <v>0</v>
      </c>
    </row>
    <row r="117" spans="2:17" x14ac:dyDescent="0.3">
      <c r="B117" s="202" t="s">
        <v>405</v>
      </c>
      <c r="C117" s="96">
        <v>920041</v>
      </c>
      <c r="D117" s="96">
        <v>920042</v>
      </c>
      <c r="E117" s="96">
        <v>920043</v>
      </c>
      <c r="F117" s="96">
        <v>0</v>
      </c>
      <c r="G117" s="96">
        <v>0</v>
      </c>
      <c r="H117" s="96" t="s">
        <v>361</v>
      </c>
      <c r="I117" s="96" t="s">
        <v>362</v>
      </c>
      <c r="J117" s="96" t="s">
        <v>363</v>
      </c>
      <c r="K117" s="96">
        <v>0</v>
      </c>
      <c r="L117" s="96">
        <v>0</v>
      </c>
      <c r="M117" s="269">
        <v>0.25</v>
      </c>
      <c r="N117" s="269">
        <v>0.25</v>
      </c>
      <c r="O117" s="269">
        <v>0.5</v>
      </c>
      <c r="P117" s="269">
        <v>0</v>
      </c>
      <c r="Q117" s="272">
        <v>0</v>
      </c>
    </row>
    <row r="118" spans="2:17" x14ac:dyDescent="0.3">
      <c r="B118" s="202" t="s">
        <v>299</v>
      </c>
      <c r="C118" s="96">
        <v>920041</v>
      </c>
      <c r="D118" s="96">
        <v>920042</v>
      </c>
      <c r="E118" s="96">
        <v>920043</v>
      </c>
      <c r="F118" s="96">
        <v>920044</v>
      </c>
      <c r="G118" s="96">
        <v>0</v>
      </c>
      <c r="H118" s="96" t="s">
        <v>361</v>
      </c>
      <c r="I118" s="96" t="s">
        <v>362</v>
      </c>
      <c r="J118" s="96" t="s">
        <v>363</v>
      </c>
      <c r="K118" s="96" t="s">
        <v>287</v>
      </c>
      <c r="L118" s="96">
        <v>0</v>
      </c>
      <c r="M118" s="269">
        <v>0.1</v>
      </c>
      <c r="N118" s="269">
        <v>0.1</v>
      </c>
      <c r="O118" s="269">
        <v>0.1</v>
      </c>
      <c r="P118" s="269">
        <v>0.7</v>
      </c>
      <c r="Q118" s="272">
        <v>0</v>
      </c>
    </row>
    <row r="119" spans="2:17" ht="12.75" thickBot="1" x14ac:dyDescent="0.35">
      <c r="B119" s="204" t="s">
        <v>207</v>
      </c>
      <c r="C119" s="205">
        <v>920041</v>
      </c>
      <c r="D119" s="205">
        <v>920042</v>
      </c>
      <c r="E119" s="205">
        <v>920043</v>
      </c>
      <c r="F119" s="205">
        <v>920044</v>
      </c>
      <c r="G119" s="205">
        <v>920045</v>
      </c>
      <c r="H119" s="205" t="s">
        <v>361</v>
      </c>
      <c r="I119" s="205" t="s">
        <v>362</v>
      </c>
      <c r="J119" s="205" t="s">
        <v>363</v>
      </c>
      <c r="K119" s="205" t="s">
        <v>287</v>
      </c>
      <c r="L119" s="205" t="s">
        <v>195</v>
      </c>
      <c r="M119" s="273">
        <v>0</v>
      </c>
      <c r="N119" s="273">
        <v>0</v>
      </c>
      <c r="O119" s="273">
        <v>0</v>
      </c>
      <c r="P119" s="273">
        <v>0.5</v>
      </c>
      <c r="Q119" s="274">
        <v>0.5</v>
      </c>
    </row>
    <row r="120" spans="2:17" x14ac:dyDescent="0.3">
      <c r="B120" s="185" t="s">
        <v>406</v>
      </c>
      <c r="C120" s="186">
        <v>920046</v>
      </c>
      <c r="D120" s="186">
        <v>920047</v>
      </c>
      <c r="E120" s="186">
        <v>920048</v>
      </c>
      <c r="F120" s="186">
        <v>0</v>
      </c>
      <c r="G120" s="186">
        <v>0</v>
      </c>
      <c r="H120" s="186" t="s">
        <v>364</v>
      </c>
      <c r="I120" s="186" t="s">
        <v>365</v>
      </c>
      <c r="J120" s="186" t="s">
        <v>366</v>
      </c>
      <c r="K120" s="186">
        <v>0</v>
      </c>
      <c r="L120" s="186">
        <v>0</v>
      </c>
      <c r="M120" s="270">
        <v>0.5</v>
      </c>
      <c r="N120" s="270">
        <v>0.25</v>
      </c>
      <c r="O120" s="270">
        <v>0.25</v>
      </c>
      <c r="P120" s="270">
        <v>0</v>
      </c>
      <c r="Q120" s="271">
        <v>0</v>
      </c>
    </row>
    <row r="121" spans="2:17" x14ac:dyDescent="0.3">
      <c r="B121" s="202" t="s">
        <v>407</v>
      </c>
      <c r="C121" s="96">
        <v>920046</v>
      </c>
      <c r="D121" s="96">
        <v>920047</v>
      </c>
      <c r="E121" s="96">
        <v>920048</v>
      </c>
      <c r="F121" s="96">
        <v>0</v>
      </c>
      <c r="G121" s="96">
        <v>0</v>
      </c>
      <c r="H121" s="96" t="s">
        <v>364</v>
      </c>
      <c r="I121" s="96" t="s">
        <v>365</v>
      </c>
      <c r="J121" s="96" t="s">
        <v>366</v>
      </c>
      <c r="K121" s="96">
        <v>0</v>
      </c>
      <c r="L121" s="96">
        <v>0</v>
      </c>
      <c r="M121" s="269">
        <v>0.25</v>
      </c>
      <c r="N121" s="269">
        <v>0.5</v>
      </c>
      <c r="O121" s="269">
        <v>0.25</v>
      </c>
      <c r="P121" s="269">
        <v>0</v>
      </c>
      <c r="Q121" s="272">
        <v>0</v>
      </c>
    </row>
    <row r="122" spans="2:17" x14ac:dyDescent="0.3">
      <c r="B122" s="202" t="s">
        <v>408</v>
      </c>
      <c r="C122" s="96">
        <v>920046</v>
      </c>
      <c r="D122" s="96">
        <v>920047</v>
      </c>
      <c r="E122" s="96">
        <v>920048</v>
      </c>
      <c r="F122" s="96">
        <v>0</v>
      </c>
      <c r="G122" s="96">
        <v>0</v>
      </c>
      <c r="H122" s="96" t="s">
        <v>364</v>
      </c>
      <c r="I122" s="96" t="s">
        <v>365</v>
      </c>
      <c r="J122" s="96" t="s">
        <v>366</v>
      </c>
      <c r="K122" s="96">
        <v>0</v>
      </c>
      <c r="L122" s="96">
        <v>0</v>
      </c>
      <c r="M122" s="269">
        <v>0.25</v>
      </c>
      <c r="N122" s="269">
        <v>0.25</v>
      </c>
      <c r="O122" s="269">
        <v>0.5</v>
      </c>
      <c r="P122" s="269">
        <v>0</v>
      </c>
      <c r="Q122" s="272">
        <v>0</v>
      </c>
    </row>
    <row r="123" spans="2:17" x14ac:dyDescent="0.3">
      <c r="B123" s="202" t="s">
        <v>300</v>
      </c>
      <c r="C123" s="96">
        <v>920046</v>
      </c>
      <c r="D123" s="96">
        <v>920047</v>
      </c>
      <c r="E123" s="96">
        <v>920048</v>
      </c>
      <c r="F123" s="96">
        <v>920049</v>
      </c>
      <c r="G123" s="96">
        <v>0</v>
      </c>
      <c r="H123" s="96" t="s">
        <v>364</v>
      </c>
      <c r="I123" s="96" t="s">
        <v>365</v>
      </c>
      <c r="J123" s="96" t="s">
        <v>366</v>
      </c>
      <c r="K123" s="96" t="s">
        <v>288</v>
      </c>
      <c r="L123" s="96">
        <v>0</v>
      </c>
      <c r="M123" s="269">
        <v>0.1</v>
      </c>
      <c r="N123" s="269">
        <v>0.1</v>
      </c>
      <c r="O123" s="269">
        <v>0.1</v>
      </c>
      <c r="P123" s="269">
        <v>0.7</v>
      </c>
      <c r="Q123" s="272">
        <v>0</v>
      </c>
    </row>
    <row r="124" spans="2:17" ht="12.75" thickBot="1" x14ac:dyDescent="0.35">
      <c r="B124" s="204" t="s">
        <v>208</v>
      </c>
      <c r="C124" s="205">
        <v>920046</v>
      </c>
      <c r="D124" s="205">
        <v>920047</v>
      </c>
      <c r="E124" s="205">
        <v>920048</v>
      </c>
      <c r="F124" s="205">
        <v>920049</v>
      </c>
      <c r="G124" s="205">
        <v>920050</v>
      </c>
      <c r="H124" s="205" t="s">
        <v>364</v>
      </c>
      <c r="I124" s="205" t="s">
        <v>365</v>
      </c>
      <c r="J124" s="205" t="s">
        <v>366</v>
      </c>
      <c r="K124" s="205" t="s">
        <v>288</v>
      </c>
      <c r="L124" s="205" t="s">
        <v>196</v>
      </c>
      <c r="M124" s="273">
        <v>0</v>
      </c>
      <c r="N124" s="273">
        <v>0</v>
      </c>
      <c r="O124" s="273">
        <v>0</v>
      </c>
      <c r="P124" s="273">
        <v>0.5</v>
      </c>
      <c r="Q124" s="274">
        <v>0.5</v>
      </c>
    </row>
    <row r="125" spans="2:17" x14ac:dyDescent="0.3">
      <c r="B125" s="185" t="s">
        <v>409</v>
      </c>
      <c r="C125" s="186">
        <v>920051</v>
      </c>
      <c r="D125" s="186">
        <v>920052</v>
      </c>
      <c r="E125" s="186">
        <v>920053</v>
      </c>
      <c r="F125" s="186">
        <v>0</v>
      </c>
      <c r="G125" s="186">
        <v>0</v>
      </c>
      <c r="H125" s="186" t="s">
        <v>367</v>
      </c>
      <c r="I125" s="186" t="s">
        <v>368</v>
      </c>
      <c r="J125" s="186" t="s">
        <v>369</v>
      </c>
      <c r="K125" s="186">
        <v>0</v>
      </c>
      <c r="L125" s="186">
        <v>0</v>
      </c>
      <c r="M125" s="270">
        <v>0.5</v>
      </c>
      <c r="N125" s="270">
        <v>0.25</v>
      </c>
      <c r="O125" s="270">
        <v>0.25</v>
      </c>
      <c r="P125" s="270">
        <v>0</v>
      </c>
      <c r="Q125" s="271">
        <v>0</v>
      </c>
    </row>
    <row r="126" spans="2:17" x14ac:dyDescent="0.3">
      <c r="B126" s="202" t="s">
        <v>410</v>
      </c>
      <c r="C126" s="96">
        <v>920051</v>
      </c>
      <c r="D126" s="96">
        <v>920052</v>
      </c>
      <c r="E126" s="96">
        <v>920053</v>
      </c>
      <c r="F126" s="96">
        <v>0</v>
      </c>
      <c r="G126" s="96">
        <v>0</v>
      </c>
      <c r="H126" s="96" t="s">
        <v>367</v>
      </c>
      <c r="I126" s="96" t="s">
        <v>368</v>
      </c>
      <c r="J126" s="96" t="s">
        <v>369</v>
      </c>
      <c r="K126" s="96">
        <v>0</v>
      </c>
      <c r="L126" s="96">
        <v>0</v>
      </c>
      <c r="M126" s="269">
        <v>0.25</v>
      </c>
      <c r="N126" s="269">
        <v>0.5</v>
      </c>
      <c r="O126" s="269">
        <v>0.25</v>
      </c>
      <c r="P126" s="269">
        <v>0</v>
      </c>
      <c r="Q126" s="272">
        <v>0</v>
      </c>
    </row>
    <row r="127" spans="2:17" x14ac:dyDescent="0.3">
      <c r="B127" s="202" t="s">
        <v>411</v>
      </c>
      <c r="C127" s="96">
        <v>920051</v>
      </c>
      <c r="D127" s="96">
        <v>920052</v>
      </c>
      <c r="E127" s="96">
        <v>920053</v>
      </c>
      <c r="F127" s="96">
        <v>0</v>
      </c>
      <c r="G127" s="96">
        <v>0</v>
      </c>
      <c r="H127" s="96" t="s">
        <v>367</v>
      </c>
      <c r="I127" s="96" t="s">
        <v>368</v>
      </c>
      <c r="J127" s="96" t="s">
        <v>369</v>
      </c>
      <c r="K127" s="96">
        <v>0</v>
      </c>
      <c r="L127" s="96">
        <v>0</v>
      </c>
      <c r="M127" s="269">
        <v>0.25</v>
      </c>
      <c r="N127" s="269">
        <v>0.25</v>
      </c>
      <c r="O127" s="269">
        <v>0.5</v>
      </c>
      <c r="P127" s="269">
        <v>0</v>
      </c>
      <c r="Q127" s="272">
        <v>0</v>
      </c>
    </row>
    <row r="128" spans="2:17" x14ac:dyDescent="0.3">
      <c r="B128" s="202" t="s">
        <v>301</v>
      </c>
      <c r="C128" s="96">
        <v>920051</v>
      </c>
      <c r="D128" s="96">
        <v>920052</v>
      </c>
      <c r="E128" s="96">
        <v>920053</v>
      </c>
      <c r="F128" s="96">
        <v>920054</v>
      </c>
      <c r="G128" s="96">
        <v>0</v>
      </c>
      <c r="H128" s="96" t="s">
        <v>367</v>
      </c>
      <c r="I128" s="96" t="s">
        <v>368</v>
      </c>
      <c r="J128" s="96" t="s">
        <v>369</v>
      </c>
      <c r="K128" s="96" t="s">
        <v>289</v>
      </c>
      <c r="L128" s="96">
        <v>0</v>
      </c>
      <c r="M128" s="269">
        <v>0.1</v>
      </c>
      <c r="N128" s="269">
        <v>0.1</v>
      </c>
      <c r="O128" s="269">
        <v>0.1</v>
      </c>
      <c r="P128" s="269">
        <v>0.7</v>
      </c>
      <c r="Q128" s="272">
        <v>0</v>
      </c>
    </row>
    <row r="129" spans="2:17" ht="12.75" thickBot="1" x14ac:dyDescent="0.35">
      <c r="B129" s="204" t="s">
        <v>209</v>
      </c>
      <c r="C129" s="205">
        <v>920051</v>
      </c>
      <c r="D129" s="205">
        <v>920052</v>
      </c>
      <c r="E129" s="205">
        <v>920053</v>
      </c>
      <c r="F129" s="205">
        <v>920054</v>
      </c>
      <c r="G129" s="205">
        <v>920055</v>
      </c>
      <c r="H129" s="205" t="s">
        <v>367</v>
      </c>
      <c r="I129" s="205" t="s">
        <v>368</v>
      </c>
      <c r="J129" s="205" t="s">
        <v>369</v>
      </c>
      <c r="K129" s="205" t="s">
        <v>289</v>
      </c>
      <c r="L129" s="205" t="s">
        <v>197</v>
      </c>
      <c r="M129" s="273">
        <v>0</v>
      </c>
      <c r="N129" s="273">
        <v>0</v>
      </c>
      <c r="O129" s="273">
        <v>0</v>
      </c>
      <c r="P129" s="273">
        <v>0.5</v>
      </c>
      <c r="Q129" s="274">
        <v>0.5</v>
      </c>
    </row>
    <row r="130" spans="2:17" x14ac:dyDescent="0.3">
      <c r="B130" s="185" t="s">
        <v>388</v>
      </c>
      <c r="C130" s="186">
        <v>920056</v>
      </c>
      <c r="D130" s="186">
        <v>920057</v>
      </c>
      <c r="E130" s="186">
        <v>920058</v>
      </c>
      <c r="F130" s="186">
        <v>0</v>
      </c>
      <c r="G130" s="186">
        <v>0</v>
      </c>
      <c r="H130" s="186" t="s">
        <v>370</v>
      </c>
      <c r="I130" s="186" t="s">
        <v>371</v>
      </c>
      <c r="J130" s="186" t="s">
        <v>372</v>
      </c>
      <c r="K130" s="186">
        <v>0</v>
      </c>
      <c r="L130" s="186">
        <v>0</v>
      </c>
      <c r="M130" s="270">
        <v>0.5</v>
      </c>
      <c r="N130" s="270">
        <v>0.25</v>
      </c>
      <c r="O130" s="270">
        <v>0.25</v>
      </c>
      <c r="P130" s="270">
        <v>0</v>
      </c>
      <c r="Q130" s="271">
        <v>0</v>
      </c>
    </row>
    <row r="131" spans="2:17" x14ac:dyDescent="0.3">
      <c r="B131" s="202" t="s">
        <v>389</v>
      </c>
      <c r="C131" s="96">
        <v>920056</v>
      </c>
      <c r="D131" s="96">
        <v>920057</v>
      </c>
      <c r="E131" s="96">
        <v>920058</v>
      </c>
      <c r="F131" s="96">
        <v>0</v>
      </c>
      <c r="G131" s="96">
        <v>0</v>
      </c>
      <c r="H131" s="96" t="s">
        <v>370</v>
      </c>
      <c r="I131" s="96" t="s">
        <v>371</v>
      </c>
      <c r="J131" s="96" t="s">
        <v>372</v>
      </c>
      <c r="K131" s="96">
        <v>0</v>
      </c>
      <c r="L131" s="96">
        <v>0</v>
      </c>
      <c r="M131" s="269">
        <v>0.25</v>
      </c>
      <c r="N131" s="269">
        <v>0.5</v>
      </c>
      <c r="O131" s="269">
        <v>0.25</v>
      </c>
      <c r="P131" s="269">
        <v>0</v>
      </c>
      <c r="Q131" s="272">
        <v>0</v>
      </c>
    </row>
    <row r="132" spans="2:17" x14ac:dyDescent="0.3">
      <c r="B132" s="202" t="s">
        <v>390</v>
      </c>
      <c r="C132" s="96">
        <v>920056</v>
      </c>
      <c r="D132" s="96">
        <v>920057</v>
      </c>
      <c r="E132" s="96">
        <v>920058</v>
      </c>
      <c r="F132" s="96">
        <v>0</v>
      </c>
      <c r="G132" s="96">
        <v>0</v>
      </c>
      <c r="H132" s="96" t="s">
        <v>370</v>
      </c>
      <c r="I132" s="96" t="s">
        <v>371</v>
      </c>
      <c r="J132" s="96" t="s">
        <v>372</v>
      </c>
      <c r="K132" s="96">
        <v>0</v>
      </c>
      <c r="L132" s="96">
        <v>0</v>
      </c>
      <c r="M132" s="269">
        <v>0.25</v>
      </c>
      <c r="N132" s="269">
        <v>0.25</v>
      </c>
      <c r="O132" s="269">
        <v>0.5</v>
      </c>
      <c r="P132" s="269">
        <v>0</v>
      </c>
      <c r="Q132" s="272">
        <v>0</v>
      </c>
    </row>
    <row r="133" spans="2:17" x14ac:dyDescent="0.3">
      <c r="B133" s="202" t="s">
        <v>302</v>
      </c>
      <c r="C133" s="96">
        <v>920056</v>
      </c>
      <c r="D133" s="96">
        <v>920057</v>
      </c>
      <c r="E133" s="96">
        <v>920058</v>
      </c>
      <c r="F133" s="96">
        <v>920059</v>
      </c>
      <c r="G133" s="96">
        <v>0</v>
      </c>
      <c r="H133" s="96" t="s">
        <v>370</v>
      </c>
      <c r="I133" s="96" t="s">
        <v>371</v>
      </c>
      <c r="J133" s="96" t="s">
        <v>372</v>
      </c>
      <c r="K133" s="96" t="s">
        <v>290</v>
      </c>
      <c r="L133" s="96">
        <v>0</v>
      </c>
      <c r="M133" s="269">
        <v>0.1</v>
      </c>
      <c r="N133" s="269">
        <v>0.1</v>
      </c>
      <c r="O133" s="269">
        <v>0.1</v>
      </c>
      <c r="P133" s="269">
        <v>0.7</v>
      </c>
      <c r="Q133" s="272">
        <v>0</v>
      </c>
    </row>
    <row r="134" spans="2:17" ht="12.75" thickBot="1" x14ac:dyDescent="0.35">
      <c r="B134" s="211" t="s">
        <v>210</v>
      </c>
      <c r="C134" s="101">
        <v>920056</v>
      </c>
      <c r="D134" s="101">
        <v>920057</v>
      </c>
      <c r="E134" s="101">
        <v>920058</v>
      </c>
      <c r="F134" s="101">
        <v>920059</v>
      </c>
      <c r="G134" s="101">
        <v>920060</v>
      </c>
      <c r="H134" s="101" t="s">
        <v>370</v>
      </c>
      <c r="I134" s="101" t="s">
        <v>371</v>
      </c>
      <c r="J134" s="101" t="s">
        <v>372</v>
      </c>
      <c r="K134" s="101" t="s">
        <v>290</v>
      </c>
      <c r="L134" s="101" t="s">
        <v>198</v>
      </c>
      <c r="M134" s="273">
        <v>0</v>
      </c>
      <c r="N134" s="273">
        <v>0</v>
      </c>
      <c r="O134" s="273">
        <v>0</v>
      </c>
      <c r="P134" s="273">
        <v>0.5</v>
      </c>
      <c r="Q134" s="274">
        <v>0.5</v>
      </c>
    </row>
    <row r="135" spans="2:17" x14ac:dyDescent="0.3">
      <c r="B135" s="185" t="s">
        <v>446</v>
      </c>
      <c r="C135" s="186">
        <v>930001</v>
      </c>
      <c r="D135" s="186">
        <v>0</v>
      </c>
      <c r="E135" s="186">
        <v>0</v>
      </c>
      <c r="F135" s="186">
        <v>0</v>
      </c>
      <c r="G135" s="186">
        <v>0</v>
      </c>
      <c r="H135" s="186" t="s">
        <v>440</v>
      </c>
      <c r="I135" s="186">
        <v>0</v>
      </c>
      <c r="J135" s="186">
        <v>0</v>
      </c>
      <c r="K135" s="186">
        <v>0</v>
      </c>
      <c r="L135" s="186">
        <v>0</v>
      </c>
      <c r="M135" s="270">
        <v>1</v>
      </c>
      <c r="N135" s="270">
        <v>0</v>
      </c>
      <c r="O135" s="270">
        <v>0</v>
      </c>
      <c r="P135" s="270">
        <v>0</v>
      </c>
      <c r="Q135" s="271">
        <v>0</v>
      </c>
    </row>
    <row r="136" spans="2:17" x14ac:dyDescent="0.3">
      <c r="B136" s="202" t="s">
        <v>457</v>
      </c>
      <c r="C136" s="96">
        <v>930002</v>
      </c>
      <c r="D136" s="96">
        <v>0</v>
      </c>
      <c r="E136" s="96">
        <v>0</v>
      </c>
      <c r="F136" s="96">
        <v>0</v>
      </c>
      <c r="G136" s="96">
        <v>0</v>
      </c>
      <c r="H136" s="96" t="s">
        <v>441</v>
      </c>
      <c r="I136" s="96">
        <v>0</v>
      </c>
      <c r="J136" s="96">
        <v>0</v>
      </c>
      <c r="K136" s="96">
        <v>0</v>
      </c>
      <c r="L136" s="96">
        <v>0</v>
      </c>
      <c r="M136" s="269">
        <v>1</v>
      </c>
      <c r="N136" s="269">
        <v>0</v>
      </c>
      <c r="O136" s="269">
        <v>0</v>
      </c>
      <c r="P136" s="269">
        <v>0</v>
      </c>
      <c r="Q136" s="272">
        <v>0</v>
      </c>
    </row>
    <row r="137" spans="2:17" x14ac:dyDescent="0.3">
      <c r="B137" s="202" t="s">
        <v>458</v>
      </c>
      <c r="C137" s="96">
        <v>930003</v>
      </c>
      <c r="D137" s="96">
        <v>0</v>
      </c>
      <c r="E137" s="96">
        <v>0</v>
      </c>
      <c r="F137" s="96">
        <v>0</v>
      </c>
      <c r="G137" s="96">
        <v>0</v>
      </c>
      <c r="H137" s="96" t="s">
        <v>451</v>
      </c>
      <c r="I137" s="96">
        <v>0</v>
      </c>
      <c r="J137" s="96">
        <v>0</v>
      </c>
      <c r="K137" s="96">
        <v>0</v>
      </c>
      <c r="L137" s="96">
        <v>0</v>
      </c>
      <c r="M137" s="269">
        <v>1</v>
      </c>
      <c r="N137" s="269">
        <v>0</v>
      </c>
      <c r="O137" s="269">
        <v>0</v>
      </c>
      <c r="P137" s="269">
        <v>0</v>
      </c>
      <c r="Q137" s="272">
        <v>0</v>
      </c>
    </row>
    <row r="138" spans="2:17" x14ac:dyDescent="0.3">
      <c r="B138" s="202" t="s">
        <v>459</v>
      </c>
      <c r="C138" s="96">
        <v>930004</v>
      </c>
      <c r="D138" s="96">
        <v>0</v>
      </c>
      <c r="E138" s="96">
        <v>0</v>
      </c>
      <c r="F138" s="96">
        <v>0</v>
      </c>
      <c r="G138" s="96">
        <v>0</v>
      </c>
      <c r="H138" s="96" t="s">
        <v>442</v>
      </c>
      <c r="I138" s="96">
        <v>0</v>
      </c>
      <c r="J138" s="96">
        <v>0</v>
      </c>
      <c r="K138" s="96">
        <v>0</v>
      </c>
      <c r="L138" s="96">
        <v>0</v>
      </c>
      <c r="M138" s="269">
        <v>1</v>
      </c>
      <c r="N138" s="269">
        <v>0</v>
      </c>
      <c r="O138" s="269">
        <v>0</v>
      </c>
      <c r="P138" s="269">
        <v>0</v>
      </c>
      <c r="Q138" s="272">
        <v>0</v>
      </c>
    </row>
    <row r="139" spans="2:17" x14ac:dyDescent="0.3">
      <c r="B139" s="202" t="s">
        <v>460</v>
      </c>
      <c r="C139" s="96">
        <v>930005</v>
      </c>
      <c r="D139" s="96">
        <v>0</v>
      </c>
      <c r="E139" s="96">
        <v>0</v>
      </c>
      <c r="F139" s="96">
        <v>0</v>
      </c>
      <c r="G139" s="96">
        <v>0</v>
      </c>
      <c r="H139" s="96" t="s">
        <v>443</v>
      </c>
      <c r="I139" s="96">
        <v>0</v>
      </c>
      <c r="J139" s="96">
        <v>0</v>
      </c>
      <c r="K139" s="96">
        <v>0</v>
      </c>
      <c r="L139" s="96">
        <v>0</v>
      </c>
      <c r="M139" s="269">
        <v>1</v>
      </c>
      <c r="N139" s="269">
        <v>0</v>
      </c>
      <c r="O139" s="269">
        <v>0</v>
      </c>
      <c r="P139" s="269">
        <v>0</v>
      </c>
      <c r="Q139" s="272">
        <v>0</v>
      </c>
    </row>
    <row r="140" spans="2:17" x14ac:dyDescent="0.3">
      <c r="B140" s="202" t="s">
        <v>461</v>
      </c>
      <c r="C140" s="96">
        <v>930006</v>
      </c>
      <c r="D140" s="96">
        <v>0</v>
      </c>
      <c r="E140" s="96">
        <v>0</v>
      </c>
      <c r="F140" s="96">
        <v>0</v>
      </c>
      <c r="G140" s="96">
        <v>0</v>
      </c>
      <c r="H140" s="96" t="s">
        <v>452</v>
      </c>
      <c r="I140" s="96">
        <v>0</v>
      </c>
      <c r="J140" s="96">
        <v>0</v>
      </c>
      <c r="K140" s="96">
        <v>0</v>
      </c>
      <c r="L140" s="96">
        <v>0</v>
      </c>
      <c r="M140" s="269">
        <v>1</v>
      </c>
      <c r="N140" s="269">
        <v>0</v>
      </c>
      <c r="O140" s="269">
        <v>0</v>
      </c>
      <c r="P140" s="269">
        <v>0</v>
      </c>
      <c r="Q140" s="272">
        <v>0</v>
      </c>
    </row>
    <row r="141" spans="2:17" x14ac:dyDescent="0.3">
      <c r="B141" s="202" t="s">
        <v>462</v>
      </c>
      <c r="C141" s="96">
        <v>930007</v>
      </c>
      <c r="D141" s="96">
        <v>0</v>
      </c>
      <c r="E141" s="96">
        <v>0</v>
      </c>
      <c r="F141" s="96">
        <v>0</v>
      </c>
      <c r="G141" s="96">
        <v>0</v>
      </c>
      <c r="H141" s="96" t="s">
        <v>453</v>
      </c>
      <c r="I141" s="96">
        <v>0</v>
      </c>
      <c r="J141" s="96">
        <v>0</v>
      </c>
      <c r="K141" s="96">
        <v>0</v>
      </c>
      <c r="L141" s="96">
        <v>0</v>
      </c>
      <c r="M141" s="269">
        <v>1</v>
      </c>
      <c r="N141" s="269">
        <v>0</v>
      </c>
      <c r="O141" s="269">
        <v>0</v>
      </c>
      <c r="P141" s="269">
        <v>0</v>
      </c>
      <c r="Q141" s="272">
        <v>0</v>
      </c>
    </row>
    <row r="142" spans="2:17" x14ac:dyDescent="0.3">
      <c r="B142" s="202" t="s">
        <v>463</v>
      </c>
      <c r="C142" s="96">
        <v>930008</v>
      </c>
      <c r="D142" s="96">
        <v>0</v>
      </c>
      <c r="E142" s="96">
        <v>0</v>
      </c>
      <c r="F142" s="96">
        <v>0</v>
      </c>
      <c r="G142" s="96">
        <v>0</v>
      </c>
      <c r="H142" s="96" t="s">
        <v>454</v>
      </c>
      <c r="I142" s="96">
        <v>0</v>
      </c>
      <c r="J142" s="96">
        <v>0</v>
      </c>
      <c r="K142" s="96">
        <v>0</v>
      </c>
      <c r="L142" s="96">
        <v>0</v>
      </c>
      <c r="M142" s="269">
        <v>1</v>
      </c>
      <c r="N142" s="269">
        <v>0</v>
      </c>
      <c r="O142" s="269">
        <v>0</v>
      </c>
      <c r="P142" s="269">
        <v>0</v>
      </c>
      <c r="Q142" s="272">
        <v>0</v>
      </c>
    </row>
    <row r="143" spans="2:17" x14ac:dyDescent="0.3">
      <c r="B143" s="202" t="s">
        <v>447</v>
      </c>
      <c r="C143" s="96">
        <v>930009</v>
      </c>
      <c r="D143" s="96">
        <v>0</v>
      </c>
      <c r="E143" s="96">
        <v>0</v>
      </c>
      <c r="F143" s="96">
        <v>0</v>
      </c>
      <c r="G143" s="96">
        <v>0</v>
      </c>
      <c r="H143" s="96" t="s">
        <v>455</v>
      </c>
      <c r="I143" s="96">
        <v>0</v>
      </c>
      <c r="J143" s="96">
        <v>0</v>
      </c>
      <c r="K143" s="96">
        <v>0</v>
      </c>
      <c r="L143" s="96">
        <v>0</v>
      </c>
      <c r="M143" s="269">
        <v>1</v>
      </c>
      <c r="N143" s="269">
        <v>0</v>
      </c>
      <c r="O143" s="269">
        <v>0</v>
      </c>
      <c r="P143" s="269">
        <v>0</v>
      </c>
      <c r="Q143" s="272">
        <v>0</v>
      </c>
    </row>
    <row r="144" spans="2:17" x14ac:dyDescent="0.3">
      <c r="B144" s="202" t="s">
        <v>448</v>
      </c>
      <c r="C144" s="96">
        <v>930010</v>
      </c>
      <c r="D144" s="96">
        <v>0</v>
      </c>
      <c r="E144" s="96">
        <v>0</v>
      </c>
      <c r="F144" s="96">
        <v>0</v>
      </c>
      <c r="G144" s="96">
        <v>0</v>
      </c>
      <c r="H144" s="96" t="s">
        <v>444</v>
      </c>
      <c r="I144" s="96">
        <v>0</v>
      </c>
      <c r="J144" s="96">
        <v>0</v>
      </c>
      <c r="K144" s="96">
        <v>0</v>
      </c>
      <c r="L144" s="96">
        <v>0</v>
      </c>
      <c r="M144" s="269">
        <v>1</v>
      </c>
      <c r="N144" s="269">
        <v>0</v>
      </c>
      <c r="O144" s="269">
        <v>0</v>
      </c>
      <c r="P144" s="269">
        <v>0</v>
      </c>
      <c r="Q144" s="272">
        <v>0</v>
      </c>
    </row>
    <row r="145" spans="2:17" x14ac:dyDescent="0.3">
      <c r="B145" s="202" t="s">
        <v>449</v>
      </c>
      <c r="C145" s="96">
        <v>930011</v>
      </c>
      <c r="D145" s="96">
        <v>0</v>
      </c>
      <c r="E145" s="96">
        <v>0</v>
      </c>
      <c r="F145" s="96">
        <v>0</v>
      </c>
      <c r="G145" s="96">
        <v>0</v>
      </c>
      <c r="H145" s="96" t="s">
        <v>456</v>
      </c>
      <c r="I145" s="96">
        <v>0</v>
      </c>
      <c r="J145" s="96">
        <v>0</v>
      </c>
      <c r="K145" s="96">
        <v>0</v>
      </c>
      <c r="L145" s="96">
        <v>0</v>
      </c>
      <c r="M145" s="269">
        <v>1</v>
      </c>
      <c r="N145" s="269">
        <v>0</v>
      </c>
      <c r="O145" s="269">
        <v>0</v>
      </c>
      <c r="P145" s="269">
        <v>0</v>
      </c>
      <c r="Q145" s="272">
        <v>0</v>
      </c>
    </row>
    <row r="146" spans="2:17" ht="12.75" thickBot="1" x14ac:dyDescent="0.35">
      <c r="B146" s="204" t="s">
        <v>450</v>
      </c>
      <c r="C146" s="205">
        <v>930012</v>
      </c>
      <c r="D146" s="205">
        <v>0</v>
      </c>
      <c r="E146" s="205">
        <v>0</v>
      </c>
      <c r="F146" s="205">
        <v>0</v>
      </c>
      <c r="G146" s="205">
        <v>0</v>
      </c>
      <c r="H146" s="205" t="s">
        <v>445</v>
      </c>
      <c r="I146" s="205">
        <v>0</v>
      </c>
      <c r="J146" s="205">
        <v>0</v>
      </c>
      <c r="K146" s="205">
        <v>0</v>
      </c>
      <c r="L146" s="205">
        <v>0</v>
      </c>
      <c r="M146" s="273">
        <v>1</v>
      </c>
      <c r="N146" s="273">
        <v>0</v>
      </c>
      <c r="O146" s="273">
        <v>0</v>
      </c>
      <c r="P146" s="273">
        <v>0</v>
      </c>
      <c r="Q146" s="27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75"/>
  <sheetViews>
    <sheetView tabSelected="1" topLeftCell="B1" zoomScaleNormal="100" workbookViewId="0">
      <selection activeCell="H14" sqref="H14"/>
    </sheetView>
  </sheetViews>
  <sheetFormatPr defaultRowHeight="12" x14ac:dyDescent="0.3"/>
  <cols>
    <col min="1" max="1" width="1.625" style="181" customWidth="1"/>
    <col min="2" max="2" width="27.25" style="181" bestFit="1" customWidth="1"/>
    <col min="3" max="3" width="8" style="182" bestFit="1" customWidth="1"/>
    <col min="4" max="4" width="10.5" style="182" bestFit="1" customWidth="1"/>
    <col min="5" max="5" width="10.5" style="182" customWidth="1"/>
    <col min="6" max="6" width="10.5" style="182" bestFit="1" customWidth="1"/>
    <col min="7" max="7" width="7.875" style="182" bestFit="1" customWidth="1"/>
    <col min="8" max="9" width="6" style="182" bestFit="1" customWidth="1"/>
    <col min="10" max="10" width="12.875" style="182" bestFit="1" customWidth="1"/>
    <col min="11" max="11" width="7.5" style="182" bestFit="1" customWidth="1"/>
    <col min="12" max="14" width="6" style="182" bestFit="1" customWidth="1"/>
    <col min="15" max="18" width="5.375" style="181" bestFit="1" customWidth="1"/>
    <col min="19" max="19" width="9" style="181"/>
    <col min="20" max="20" width="21.625" style="181" bestFit="1" customWidth="1"/>
    <col min="21" max="21" width="17.875" style="181" bestFit="1" customWidth="1"/>
    <col min="22" max="22" width="11.125" style="181" bestFit="1" customWidth="1"/>
    <col min="23" max="16384" width="9" style="181"/>
  </cols>
  <sheetData>
    <row r="1" spans="2:28" ht="12.75" thickBot="1" x14ac:dyDescent="0.35"/>
    <row r="2" spans="2:28" ht="12.75" thickBot="1" x14ac:dyDescent="0.35">
      <c r="B2" s="210" t="s">
        <v>224</v>
      </c>
      <c r="C2" s="190" t="s">
        <v>231</v>
      </c>
      <c r="D2" s="191" t="s">
        <v>239</v>
      </c>
      <c r="E2" s="192" t="s">
        <v>240</v>
      </c>
      <c r="F2" s="192" t="s">
        <v>242</v>
      </c>
      <c r="G2" s="193" t="s">
        <v>234</v>
      </c>
      <c r="H2" s="194" t="s">
        <v>235</v>
      </c>
      <c r="I2" s="194" t="s">
        <v>236</v>
      </c>
      <c r="J2" s="194" t="s">
        <v>482</v>
      </c>
      <c r="K2" s="401" t="s">
        <v>233</v>
      </c>
      <c r="L2" s="194" t="s">
        <v>232</v>
      </c>
      <c r="M2" s="194" t="s">
        <v>139</v>
      </c>
      <c r="N2" s="195" t="s">
        <v>140</v>
      </c>
      <c r="O2" s="190" t="s">
        <v>226</v>
      </c>
      <c r="P2" s="191" t="s">
        <v>227</v>
      </c>
      <c r="Q2" s="191" t="s">
        <v>228</v>
      </c>
      <c r="R2" s="192" t="s">
        <v>229</v>
      </c>
      <c r="S2" s="201" t="s">
        <v>230</v>
      </c>
      <c r="T2" s="207" t="s">
        <v>238</v>
      </c>
      <c r="U2" s="208" t="s">
        <v>240</v>
      </c>
      <c r="V2" s="209" t="s">
        <v>241</v>
      </c>
    </row>
    <row r="3" spans="2:28" x14ac:dyDescent="0.3">
      <c r="B3" s="196" t="s">
        <v>143</v>
      </c>
      <c r="C3" s="215">
        <v>0</v>
      </c>
      <c r="D3" s="216">
        <v>0</v>
      </c>
      <c r="E3" s="217">
        <v>0</v>
      </c>
      <c r="F3" s="218">
        <v>0</v>
      </c>
      <c r="G3" s="219">
        <v>0</v>
      </c>
      <c r="H3" s="216">
        <v>0</v>
      </c>
      <c r="I3" s="216">
        <v>0</v>
      </c>
      <c r="J3" s="216">
        <v>0</v>
      </c>
      <c r="K3" s="216">
        <v>0</v>
      </c>
      <c r="L3" s="216">
        <v>0</v>
      </c>
      <c r="M3" s="216">
        <v>0.15</v>
      </c>
      <c r="N3" s="220">
        <v>0.35</v>
      </c>
      <c r="O3" s="221">
        <v>0.13</v>
      </c>
      <c r="P3" s="222">
        <v>0.13</v>
      </c>
      <c r="Q3" s="222">
        <v>7.0000000000000007E-2</v>
      </c>
      <c r="R3" s="223">
        <v>0.02</v>
      </c>
      <c r="S3" s="220">
        <f t="shared" ref="S3:S36" si="0">1-SUM(C3:R3)</f>
        <v>0.14999999999999991</v>
      </c>
      <c r="T3" s="400">
        <f>SUM(O3:S3)</f>
        <v>0.49999999999999994</v>
      </c>
      <c r="U3" s="257"/>
      <c r="V3" s="258"/>
      <c r="X3" s="399">
        <v>0.09</v>
      </c>
      <c r="Y3" s="399">
        <v>0.09</v>
      </c>
      <c r="Z3" s="399">
        <v>0.04</v>
      </c>
      <c r="AA3" s="399">
        <v>0.02</v>
      </c>
      <c r="AB3" s="399">
        <v>6.0000000000000053E-2</v>
      </c>
    </row>
    <row r="4" spans="2:28" x14ac:dyDescent="0.3">
      <c r="B4" s="197" t="s">
        <v>144</v>
      </c>
      <c r="C4" s="224">
        <v>0</v>
      </c>
      <c r="D4" s="225">
        <v>0</v>
      </c>
      <c r="E4" s="226">
        <v>0</v>
      </c>
      <c r="F4" s="227">
        <v>0</v>
      </c>
      <c r="G4" s="228">
        <v>0</v>
      </c>
      <c r="H4" s="225">
        <v>0</v>
      </c>
      <c r="I4" s="225">
        <v>0</v>
      </c>
      <c r="J4" s="225">
        <v>0</v>
      </c>
      <c r="K4" s="225">
        <v>0</v>
      </c>
      <c r="L4" s="225">
        <v>0</v>
      </c>
      <c r="M4" s="225">
        <v>0.15</v>
      </c>
      <c r="N4" s="229">
        <v>0.35</v>
      </c>
      <c r="O4" s="230">
        <v>0.13</v>
      </c>
      <c r="P4" s="231">
        <v>0.13</v>
      </c>
      <c r="Q4" s="231">
        <v>7.0000000000000007E-2</v>
      </c>
      <c r="R4" s="232">
        <v>0.02</v>
      </c>
      <c r="S4" s="229">
        <f t="shared" si="0"/>
        <v>0.14999999999999991</v>
      </c>
      <c r="T4" s="400">
        <f>SUM(O4:S4)</f>
        <v>0.49999999999999994</v>
      </c>
      <c r="U4" s="260"/>
      <c r="V4" s="261"/>
      <c r="X4" s="399">
        <v>0.09</v>
      </c>
      <c r="Y4" s="399">
        <v>0.09</v>
      </c>
      <c r="Z4" s="399">
        <v>0.04</v>
      </c>
      <c r="AA4" s="399">
        <v>0.02</v>
      </c>
      <c r="AB4" s="399">
        <v>6.0000000000000053E-2</v>
      </c>
    </row>
    <row r="5" spans="2:28" x14ac:dyDescent="0.3">
      <c r="B5" s="197" t="s">
        <v>145</v>
      </c>
      <c r="C5" s="224">
        <v>0</v>
      </c>
      <c r="D5" s="225">
        <v>0</v>
      </c>
      <c r="E5" s="226">
        <v>0</v>
      </c>
      <c r="F5" s="227">
        <v>0</v>
      </c>
      <c r="G5" s="228">
        <v>0</v>
      </c>
      <c r="H5" s="225">
        <v>0</v>
      </c>
      <c r="I5" s="225">
        <v>0</v>
      </c>
      <c r="J5" s="225">
        <v>0</v>
      </c>
      <c r="K5" s="225">
        <v>0</v>
      </c>
      <c r="L5" s="225">
        <v>0</v>
      </c>
      <c r="M5" s="225">
        <v>0.15</v>
      </c>
      <c r="N5" s="229">
        <v>0.35</v>
      </c>
      <c r="O5" s="230">
        <v>0.13</v>
      </c>
      <c r="P5" s="231">
        <v>0.13</v>
      </c>
      <c r="Q5" s="231">
        <v>7.0000000000000007E-2</v>
      </c>
      <c r="R5" s="232">
        <v>0.02</v>
      </c>
      <c r="S5" s="229">
        <f t="shared" si="0"/>
        <v>0.14999999999999991</v>
      </c>
      <c r="T5" s="400">
        <f t="shared" ref="T5:T14" si="1">SUM(O5:S5)</f>
        <v>0.49999999999999994</v>
      </c>
      <c r="U5" s="260"/>
      <c r="V5" s="261"/>
      <c r="X5" s="399">
        <v>0.09</v>
      </c>
      <c r="Y5" s="399">
        <v>0.09</v>
      </c>
      <c r="Z5" s="399">
        <v>0.04</v>
      </c>
      <c r="AA5" s="399">
        <v>0.02</v>
      </c>
      <c r="AB5" s="399">
        <v>6.0000000000000053E-2</v>
      </c>
    </row>
    <row r="6" spans="2:28" x14ac:dyDescent="0.3">
      <c r="B6" s="197"/>
      <c r="C6" s="224"/>
      <c r="D6" s="225"/>
      <c r="E6" s="226"/>
      <c r="F6" s="227"/>
      <c r="G6" s="228"/>
      <c r="H6" s="225"/>
      <c r="I6" s="225"/>
      <c r="J6" s="225"/>
      <c r="K6" s="225"/>
      <c r="L6" s="225"/>
      <c r="M6" s="225"/>
      <c r="N6" s="229"/>
      <c r="O6" s="230"/>
      <c r="P6" s="231"/>
      <c r="Q6" s="231"/>
      <c r="R6" s="232"/>
      <c r="S6" s="229"/>
      <c r="T6" s="400"/>
      <c r="U6" s="260"/>
      <c r="V6" s="261"/>
      <c r="X6" s="399"/>
      <c r="Y6" s="399"/>
      <c r="Z6" s="399"/>
      <c r="AA6" s="399"/>
      <c r="AB6" s="399"/>
    </row>
    <row r="7" spans="2:28" x14ac:dyDescent="0.3">
      <c r="B7" s="198" t="s">
        <v>484</v>
      </c>
      <c r="C7" s="230">
        <v>0</v>
      </c>
      <c r="D7" s="231">
        <v>0</v>
      </c>
      <c r="E7" s="233">
        <v>0</v>
      </c>
      <c r="F7" s="232">
        <v>0</v>
      </c>
      <c r="G7" s="234">
        <v>0</v>
      </c>
      <c r="H7" s="231">
        <v>0</v>
      </c>
      <c r="I7" s="231">
        <v>0</v>
      </c>
      <c r="J7" s="231">
        <v>0</v>
      </c>
      <c r="K7" s="231">
        <v>0</v>
      </c>
      <c r="L7" s="225">
        <v>0.15</v>
      </c>
      <c r="M7" s="231">
        <v>0.05</v>
      </c>
      <c r="N7" s="229">
        <v>0.3</v>
      </c>
      <c r="O7" s="230">
        <v>0.1</v>
      </c>
      <c r="P7" s="231">
        <v>0.1</v>
      </c>
      <c r="Q7" s="231">
        <v>0.12</v>
      </c>
      <c r="R7" s="232">
        <v>0.03</v>
      </c>
      <c r="S7" s="235">
        <f t="shared" si="0"/>
        <v>0.15000000000000002</v>
      </c>
      <c r="T7" s="400">
        <f t="shared" si="1"/>
        <v>0.5</v>
      </c>
      <c r="U7" s="260"/>
      <c r="V7" s="261"/>
      <c r="X7" s="399">
        <v>0.09</v>
      </c>
      <c r="Y7" s="399">
        <v>0.09</v>
      </c>
      <c r="Z7" s="399">
        <v>0.04</v>
      </c>
      <c r="AA7" s="399">
        <v>0.02</v>
      </c>
      <c r="AB7" s="399">
        <v>6.0000000000000053E-2</v>
      </c>
    </row>
    <row r="8" spans="2:28" ht="12.75" thickBot="1" x14ac:dyDescent="0.35">
      <c r="B8" s="197" t="s">
        <v>146</v>
      </c>
      <c r="C8" s="224">
        <v>0</v>
      </c>
      <c r="D8" s="225">
        <v>0</v>
      </c>
      <c r="E8" s="226">
        <v>0</v>
      </c>
      <c r="F8" s="227">
        <v>0</v>
      </c>
      <c r="G8" s="228">
        <v>0</v>
      </c>
      <c r="H8" s="225">
        <v>0</v>
      </c>
      <c r="I8" s="225">
        <v>0</v>
      </c>
      <c r="J8" s="225">
        <v>0</v>
      </c>
      <c r="K8" s="225">
        <v>0.15</v>
      </c>
      <c r="L8" s="225">
        <v>0.05</v>
      </c>
      <c r="M8" s="225">
        <v>0.1</v>
      </c>
      <c r="N8" s="229">
        <v>0.2</v>
      </c>
      <c r="O8" s="230">
        <v>0.1</v>
      </c>
      <c r="P8" s="231">
        <v>0.1</v>
      </c>
      <c r="Q8" s="231">
        <v>0.12</v>
      </c>
      <c r="R8" s="232">
        <v>0.03</v>
      </c>
      <c r="S8" s="229">
        <f t="shared" si="0"/>
        <v>0.15000000000000002</v>
      </c>
      <c r="T8" s="400">
        <f t="shared" si="1"/>
        <v>0.5</v>
      </c>
      <c r="U8" s="260"/>
      <c r="V8" s="261"/>
      <c r="X8" s="399">
        <v>0.09</v>
      </c>
      <c r="Y8" s="399">
        <v>0.09</v>
      </c>
      <c r="Z8" s="399">
        <v>0.04</v>
      </c>
      <c r="AA8" s="399">
        <v>0.02</v>
      </c>
      <c r="AB8" s="399">
        <v>6.0000000000000053E-2</v>
      </c>
    </row>
    <row r="9" spans="2:28" ht="12.75" thickBot="1" x14ac:dyDescent="0.35">
      <c r="B9" s="294" t="s">
        <v>147</v>
      </c>
      <c r="C9" s="224">
        <v>0</v>
      </c>
      <c r="D9" s="225">
        <v>0</v>
      </c>
      <c r="E9" s="226">
        <v>0</v>
      </c>
      <c r="F9" s="227">
        <v>0</v>
      </c>
      <c r="G9" s="228">
        <v>0</v>
      </c>
      <c r="H9" s="225">
        <v>0</v>
      </c>
      <c r="I9" s="225">
        <v>0</v>
      </c>
      <c r="J9" s="225">
        <v>0.2</v>
      </c>
      <c r="K9" s="225">
        <v>0.05</v>
      </c>
      <c r="L9" s="226">
        <v>0.05</v>
      </c>
      <c r="M9" s="291">
        <v>0.05</v>
      </c>
      <c r="N9" s="292">
        <v>0.15</v>
      </c>
      <c r="O9" s="230">
        <v>0.1</v>
      </c>
      <c r="P9" s="231">
        <v>0.1</v>
      </c>
      <c r="Q9" s="231">
        <v>0.12</v>
      </c>
      <c r="R9" s="232">
        <v>0.03</v>
      </c>
      <c r="S9" s="229">
        <f t="shared" si="0"/>
        <v>0.15000000000000002</v>
      </c>
      <c r="T9" s="400">
        <f t="shared" si="1"/>
        <v>0.5</v>
      </c>
      <c r="U9" s="260"/>
      <c r="V9" s="261"/>
      <c r="X9" s="399">
        <v>0.09</v>
      </c>
      <c r="Y9" s="399">
        <v>0.09</v>
      </c>
      <c r="Z9" s="399">
        <v>0.09</v>
      </c>
      <c r="AA9" s="399">
        <v>0.02</v>
      </c>
      <c r="AB9" s="399">
        <v>1.000000000000012E-2</v>
      </c>
    </row>
    <row r="10" spans="2:28" ht="12.75" thickBot="1" x14ac:dyDescent="0.35">
      <c r="B10" s="294" t="s">
        <v>148</v>
      </c>
      <c r="C10" s="224">
        <v>0</v>
      </c>
      <c r="D10" s="225">
        <v>0</v>
      </c>
      <c r="E10" s="226">
        <v>0</v>
      </c>
      <c r="F10" s="227">
        <v>0</v>
      </c>
      <c r="G10" s="228">
        <v>0</v>
      </c>
      <c r="H10" s="225">
        <v>0</v>
      </c>
      <c r="I10" s="225">
        <v>0</v>
      </c>
      <c r="J10" s="225">
        <v>0.2</v>
      </c>
      <c r="K10" s="225">
        <v>0.05</v>
      </c>
      <c r="L10" s="226">
        <v>0.05</v>
      </c>
      <c r="M10" s="291">
        <v>0.05</v>
      </c>
      <c r="N10" s="292">
        <v>0.15</v>
      </c>
      <c r="O10" s="230">
        <v>0.1</v>
      </c>
      <c r="P10" s="231">
        <v>0.1</v>
      </c>
      <c r="Q10" s="231">
        <v>0.12</v>
      </c>
      <c r="R10" s="232">
        <v>0.03</v>
      </c>
      <c r="S10" s="229">
        <f t="shared" si="0"/>
        <v>0.15000000000000002</v>
      </c>
      <c r="T10" s="400">
        <f t="shared" si="1"/>
        <v>0.5</v>
      </c>
      <c r="U10" s="260"/>
      <c r="V10" s="261"/>
      <c r="X10" s="399">
        <v>0.09</v>
      </c>
      <c r="Y10" s="399">
        <v>0.09</v>
      </c>
      <c r="Z10" s="399">
        <v>0.09</v>
      </c>
      <c r="AA10" s="399">
        <v>0.02</v>
      </c>
      <c r="AB10" s="399">
        <v>1.000000000000012E-2</v>
      </c>
    </row>
    <row r="11" spans="2:28" x14ac:dyDescent="0.3">
      <c r="B11" s="294"/>
      <c r="C11" s="224"/>
      <c r="D11" s="225"/>
      <c r="E11" s="226"/>
      <c r="F11" s="227"/>
      <c r="G11" s="228"/>
      <c r="H11" s="225"/>
      <c r="I11" s="225"/>
      <c r="J11" s="225"/>
      <c r="K11" s="225"/>
      <c r="L11" s="226"/>
      <c r="M11" s="402"/>
      <c r="N11" s="288"/>
      <c r="O11" s="230"/>
      <c r="P11" s="231"/>
      <c r="Q11" s="231"/>
      <c r="R11" s="232"/>
      <c r="S11" s="229"/>
      <c r="T11" s="400"/>
      <c r="U11" s="260"/>
      <c r="V11" s="261"/>
      <c r="X11" s="399"/>
      <c r="Y11" s="399"/>
      <c r="Z11" s="399"/>
      <c r="AA11" s="399"/>
      <c r="AB11" s="399"/>
    </row>
    <row r="12" spans="2:28" ht="12.75" thickBot="1" x14ac:dyDescent="0.35">
      <c r="B12" s="197" t="s">
        <v>236</v>
      </c>
      <c r="C12" s="224">
        <v>0</v>
      </c>
      <c r="D12" s="225">
        <v>0</v>
      </c>
      <c r="E12" s="226">
        <v>0</v>
      </c>
      <c r="F12" s="227">
        <v>0</v>
      </c>
      <c r="G12" s="228">
        <v>0</v>
      </c>
      <c r="H12" s="225">
        <v>0</v>
      </c>
      <c r="I12" s="225">
        <v>0.25</v>
      </c>
      <c r="J12" s="225">
        <v>0</v>
      </c>
      <c r="K12" s="225">
        <v>0</v>
      </c>
      <c r="L12" s="225">
        <v>0</v>
      </c>
      <c r="M12" s="287">
        <v>0</v>
      </c>
      <c r="N12" s="288">
        <v>0.25</v>
      </c>
      <c r="O12" s="230">
        <v>0.1</v>
      </c>
      <c r="P12" s="231">
        <v>0.1</v>
      </c>
      <c r="Q12" s="231">
        <v>0.1</v>
      </c>
      <c r="R12" s="232">
        <v>0.05</v>
      </c>
      <c r="S12" s="229">
        <f t="shared" si="0"/>
        <v>0.15000000000000002</v>
      </c>
      <c r="T12" s="400">
        <f t="shared" si="1"/>
        <v>0.5</v>
      </c>
      <c r="U12" s="260"/>
      <c r="V12" s="261"/>
      <c r="X12" s="399">
        <v>0.09</v>
      </c>
      <c r="Y12" s="399">
        <v>0.09</v>
      </c>
      <c r="Z12" s="399">
        <v>0.04</v>
      </c>
      <c r="AA12" s="399">
        <v>0.02</v>
      </c>
      <c r="AB12" s="399">
        <v>6.0000000000000053E-2</v>
      </c>
    </row>
    <row r="13" spans="2:28" ht="12.75" thickBot="1" x14ac:dyDescent="0.35">
      <c r="B13" s="294" t="s">
        <v>235</v>
      </c>
      <c r="C13" s="224">
        <v>0</v>
      </c>
      <c r="D13" s="225">
        <v>0</v>
      </c>
      <c r="E13" s="226">
        <v>0</v>
      </c>
      <c r="F13" s="227">
        <v>0</v>
      </c>
      <c r="G13" s="228">
        <v>0</v>
      </c>
      <c r="H13" s="245">
        <v>0.2</v>
      </c>
      <c r="I13" s="245">
        <v>0.1</v>
      </c>
      <c r="J13" s="225">
        <v>0</v>
      </c>
      <c r="K13" s="225">
        <v>0.05</v>
      </c>
      <c r="L13" s="226">
        <v>0.05</v>
      </c>
      <c r="M13" s="291">
        <v>0</v>
      </c>
      <c r="N13" s="292">
        <v>0.1</v>
      </c>
      <c r="O13" s="230">
        <v>0.1</v>
      </c>
      <c r="P13" s="231">
        <v>0.1</v>
      </c>
      <c r="Q13" s="231">
        <v>0.1</v>
      </c>
      <c r="R13" s="232">
        <v>0.05</v>
      </c>
      <c r="S13" s="229">
        <f t="shared" si="0"/>
        <v>0.15000000000000002</v>
      </c>
      <c r="T13" s="400">
        <f t="shared" si="1"/>
        <v>0.5</v>
      </c>
      <c r="U13" s="260"/>
      <c r="V13" s="261"/>
      <c r="X13" s="399">
        <v>0.09</v>
      </c>
      <c r="Y13" s="399">
        <v>0.09</v>
      </c>
      <c r="Z13" s="399">
        <v>0.09</v>
      </c>
      <c r="AA13" s="399">
        <v>0.02</v>
      </c>
      <c r="AB13" s="399">
        <v>9.9999999999998979E-3</v>
      </c>
    </row>
    <row r="14" spans="2:28" ht="12.75" thickBot="1" x14ac:dyDescent="0.35">
      <c r="B14" s="295" t="s">
        <v>237</v>
      </c>
      <c r="C14" s="236">
        <v>0</v>
      </c>
      <c r="D14" s="237">
        <v>0</v>
      </c>
      <c r="E14" s="238">
        <v>0</v>
      </c>
      <c r="F14" s="239">
        <v>0</v>
      </c>
      <c r="G14" s="241">
        <v>0.2</v>
      </c>
      <c r="H14" s="291">
        <v>0.1</v>
      </c>
      <c r="I14" s="293">
        <v>0.05</v>
      </c>
      <c r="J14" s="237">
        <v>0</v>
      </c>
      <c r="K14" s="237">
        <v>0.02</v>
      </c>
      <c r="L14" s="238">
        <v>0.02</v>
      </c>
      <c r="M14" s="291">
        <v>0</v>
      </c>
      <c r="N14" s="292">
        <v>0.11</v>
      </c>
      <c r="O14" s="286">
        <v>0.1</v>
      </c>
      <c r="P14" s="231">
        <v>0.1</v>
      </c>
      <c r="Q14" s="231">
        <v>0.1</v>
      </c>
      <c r="R14" s="243">
        <v>0.05</v>
      </c>
      <c r="S14" s="241">
        <f t="shared" si="0"/>
        <v>0.14999999999999991</v>
      </c>
      <c r="T14" s="400">
        <f t="shared" si="1"/>
        <v>0.49999999999999994</v>
      </c>
      <c r="U14" s="263"/>
      <c r="V14" s="264"/>
      <c r="X14" s="399">
        <v>0.09</v>
      </c>
      <c r="Y14" s="399">
        <v>0.09</v>
      </c>
      <c r="Z14" s="399">
        <v>0.09</v>
      </c>
      <c r="AA14" s="399">
        <v>0.02</v>
      </c>
      <c r="AB14" s="399">
        <v>9.9999999999998979E-3</v>
      </c>
    </row>
    <row r="15" spans="2:28" ht="12.75" hidden="1" thickBot="1" x14ac:dyDescent="0.35">
      <c r="B15" s="307" t="s">
        <v>149</v>
      </c>
      <c r="C15" s="308">
        <v>0.5</v>
      </c>
      <c r="D15" s="309">
        <v>0.4</v>
      </c>
      <c r="E15" s="310">
        <v>0.1</v>
      </c>
      <c r="F15" s="311">
        <v>0</v>
      </c>
      <c r="G15" s="312">
        <v>0</v>
      </c>
      <c r="H15" s="313">
        <v>0</v>
      </c>
      <c r="I15" s="313">
        <v>0</v>
      </c>
      <c r="J15" s="309">
        <v>0</v>
      </c>
      <c r="K15" s="309">
        <v>0</v>
      </c>
      <c r="L15" s="310">
        <v>0</v>
      </c>
      <c r="M15" s="313">
        <v>0</v>
      </c>
      <c r="N15" s="314">
        <v>0</v>
      </c>
      <c r="O15" s="308">
        <v>0</v>
      </c>
      <c r="P15" s="309">
        <v>0</v>
      </c>
      <c r="Q15" s="309">
        <v>0</v>
      </c>
      <c r="R15" s="311">
        <v>0</v>
      </c>
      <c r="S15" s="315">
        <f t="shared" si="0"/>
        <v>0</v>
      </c>
      <c r="T15" s="316" t="s">
        <v>257</v>
      </c>
      <c r="U15" s="317" t="s">
        <v>243</v>
      </c>
      <c r="V15" s="265"/>
      <c r="W15" s="181" t="s">
        <v>483</v>
      </c>
    </row>
    <row r="16" spans="2:28" ht="12.75" hidden="1" thickBot="1" x14ac:dyDescent="0.35">
      <c r="B16" s="318" t="s">
        <v>150</v>
      </c>
      <c r="C16" s="319">
        <v>0.5</v>
      </c>
      <c r="D16" s="320">
        <v>0.4</v>
      </c>
      <c r="E16" s="321">
        <v>0.1</v>
      </c>
      <c r="F16" s="322">
        <v>0</v>
      </c>
      <c r="G16" s="323">
        <v>0</v>
      </c>
      <c r="H16" s="320">
        <v>0</v>
      </c>
      <c r="I16" s="320">
        <v>0</v>
      </c>
      <c r="J16" s="320">
        <v>0</v>
      </c>
      <c r="K16" s="320">
        <v>0</v>
      </c>
      <c r="L16" s="321">
        <v>0</v>
      </c>
      <c r="M16" s="320">
        <v>0</v>
      </c>
      <c r="N16" s="321">
        <v>0</v>
      </c>
      <c r="O16" s="319">
        <v>0</v>
      </c>
      <c r="P16" s="320">
        <v>0</v>
      </c>
      <c r="Q16" s="320">
        <v>0</v>
      </c>
      <c r="R16" s="322">
        <v>0</v>
      </c>
      <c r="S16" s="324">
        <f t="shared" si="0"/>
        <v>0</v>
      </c>
      <c r="T16" s="259" t="s">
        <v>258</v>
      </c>
      <c r="U16" s="260" t="s">
        <v>254</v>
      </c>
      <c r="V16" s="261"/>
    </row>
    <row r="17" spans="2:22" ht="12.75" hidden="1" thickBot="1" x14ac:dyDescent="0.35">
      <c r="B17" s="318" t="s">
        <v>151</v>
      </c>
      <c r="C17" s="319">
        <v>0.5</v>
      </c>
      <c r="D17" s="320">
        <v>0.4</v>
      </c>
      <c r="E17" s="321">
        <v>0.1</v>
      </c>
      <c r="F17" s="322">
        <v>0</v>
      </c>
      <c r="G17" s="323">
        <v>0</v>
      </c>
      <c r="H17" s="320">
        <v>0</v>
      </c>
      <c r="I17" s="320">
        <v>0</v>
      </c>
      <c r="J17" s="320">
        <v>0</v>
      </c>
      <c r="K17" s="320">
        <v>0</v>
      </c>
      <c r="L17" s="321">
        <v>0</v>
      </c>
      <c r="M17" s="320">
        <v>0</v>
      </c>
      <c r="N17" s="321">
        <v>0</v>
      </c>
      <c r="O17" s="319">
        <v>0</v>
      </c>
      <c r="P17" s="320">
        <v>0</v>
      </c>
      <c r="Q17" s="320">
        <v>0</v>
      </c>
      <c r="R17" s="322">
        <v>0</v>
      </c>
      <c r="S17" s="324">
        <f t="shared" si="0"/>
        <v>0</v>
      </c>
      <c r="T17" s="259" t="s">
        <v>259</v>
      </c>
      <c r="U17" s="260" t="s">
        <v>244</v>
      </c>
      <c r="V17" s="261"/>
    </row>
    <row r="18" spans="2:22" ht="12.75" hidden="1" thickBot="1" x14ac:dyDescent="0.35">
      <c r="B18" s="318" t="s">
        <v>152</v>
      </c>
      <c r="C18" s="319">
        <v>0.5</v>
      </c>
      <c r="D18" s="320">
        <v>0.4</v>
      </c>
      <c r="E18" s="321">
        <v>0.1</v>
      </c>
      <c r="F18" s="322">
        <v>0</v>
      </c>
      <c r="G18" s="323">
        <v>0</v>
      </c>
      <c r="H18" s="320">
        <v>0</v>
      </c>
      <c r="I18" s="320">
        <v>0</v>
      </c>
      <c r="J18" s="320">
        <v>0</v>
      </c>
      <c r="K18" s="320">
        <v>0</v>
      </c>
      <c r="L18" s="321">
        <v>0</v>
      </c>
      <c r="M18" s="320">
        <v>0</v>
      </c>
      <c r="N18" s="321">
        <v>0</v>
      </c>
      <c r="O18" s="319">
        <v>0</v>
      </c>
      <c r="P18" s="320">
        <v>0</v>
      </c>
      <c r="Q18" s="320">
        <v>0</v>
      </c>
      <c r="R18" s="322">
        <v>0</v>
      </c>
      <c r="S18" s="324">
        <f t="shared" si="0"/>
        <v>0</v>
      </c>
      <c r="T18" s="259" t="s">
        <v>260</v>
      </c>
      <c r="U18" s="260" t="s">
        <v>245</v>
      </c>
      <c r="V18" s="261"/>
    </row>
    <row r="19" spans="2:22" ht="12.75" hidden="1" thickBot="1" x14ac:dyDescent="0.35">
      <c r="B19" s="318" t="s">
        <v>153</v>
      </c>
      <c r="C19" s="319">
        <v>0.5</v>
      </c>
      <c r="D19" s="320">
        <v>0.4</v>
      </c>
      <c r="E19" s="321">
        <v>0.1</v>
      </c>
      <c r="F19" s="322">
        <v>0</v>
      </c>
      <c r="G19" s="323">
        <v>0</v>
      </c>
      <c r="H19" s="320">
        <v>0</v>
      </c>
      <c r="I19" s="320">
        <v>0</v>
      </c>
      <c r="J19" s="320">
        <v>0</v>
      </c>
      <c r="K19" s="320">
        <v>0</v>
      </c>
      <c r="L19" s="321">
        <v>0</v>
      </c>
      <c r="M19" s="320">
        <v>0</v>
      </c>
      <c r="N19" s="321">
        <v>0</v>
      </c>
      <c r="O19" s="319">
        <v>0</v>
      </c>
      <c r="P19" s="320">
        <v>0</v>
      </c>
      <c r="Q19" s="320">
        <v>0</v>
      </c>
      <c r="R19" s="322">
        <v>0</v>
      </c>
      <c r="S19" s="324">
        <f t="shared" si="0"/>
        <v>0</v>
      </c>
      <c r="T19" s="259" t="s">
        <v>261</v>
      </c>
      <c r="U19" s="260" t="s">
        <v>246</v>
      </c>
      <c r="V19" s="261"/>
    </row>
    <row r="20" spans="2:22" ht="12.75" hidden="1" thickBot="1" x14ac:dyDescent="0.35">
      <c r="B20" s="318" t="s">
        <v>154</v>
      </c>
      <c r="C20" s="319">
        <v>0.5</v>
      </c>
      <c r="D20" s="320">
        <v>0.4</v>
      </c>
      <c r="E20" s="321">
        <v>0.1</v>
      </c>
      <c r="F20" s="322">
        <v>0</v>
      </c>
      <c r="G20" s="323">
        <v>0</v>
      </c>
      <c r="H20" s="320">
        <v>0</v>
      </c>
      <c r="I20" s="320">
        <v>0</v>
      </c>
      <c r="J20" s="320">
        <v>0</v>
      </c>
      <c r="K20" s="320">
        <v>0</v>
      </c>
      <c r="L20" s="321">
        <v>0</v>
      </c>
      <c r="M20" s="320">
        <v>0</v>
      </c>
      <c r="N20" s="321">
        <v>0</v>
      </c>
      <c r="O20" s="319">
        <v>0</v>
      </c>
      <c r="P20" s="320">
        <v>0</v>
      </c>
      <c r="Q20" s="320">
        <v>0</v>
      </c>
      <c r="R20" s="322">
        <v>0</v>
      </c>
      <c r="S20" s="324">
        <f t="shared" si="0"/>
        <v>0</v>
      </c>
      <c r="T20" s="259" t="s">
        <v>262</v>
      </c>
      <c r="U20" s="260" t="s">
        <v>247</v>
      </c>
      <c r="V20" s="261"/>
    </row>
    <row r="21" spans="2:22" ht="12.75" hidden="1" thickBot="1" x14ac:dyDescent="0.35">
      <c r="B21" s="318" t="s">
        <v>155</v>
      </c>
      <c r="C21" s="319">
        <v>0.5</v>
      </c>
      <c r="D21" s="320">
        <v>0.4</v>
      </c>
      <c r="E21" s="321">
        <v>0.1</v>
      </c>
      <c r="F21" s="322">
        <v>0</v>
      </c>
      <c r="G21" s="323">
        <v>0</v>
      </c>
      <c r="H21" s="320">
        <v>0</v>
      </c>
      <c r="I21" s="320">
        <v>0</v>
      </c>
      <c r="J21" s="320">
        <v>0</v>
      </c>
      <c r="K21" s="320">
        <v>0</v>
      </c>
      <c r="L21" s="321">
        <v>0</v>
      </c>
      <c r="M21" s="320">
        <v>0</v>
      </c>
      <c r="N21" s="321">
        <v>0</v>
      </c>
      <c r="O21" s="319">
        <v>0</v>
      </c>
      <c r="P21" s="320">
        <v>0</v>
      </c>
      <c r="Q21" s="320">
        <v>0</v>
      </c>
      <c r="R21" s="322">
        <v>0</v>
      </c>
      <c r="S21" s="324">
        <f t="shared" si="0"/>
        <v>0</v>
      </c>
      <c r="T21" s="259" t="s">
        <v>263</v>
      </c>
      <c r="U21" s="260" t="s">
        <v>248</v>
      </c>
      <c r="V21" s="261"/>
    </row>
    <row r="22" spans="2:22" ht="12.75" hidden="1" thickBot="1" x14ac:dyDescent="0.35">
      <c r="B22" s="318" t="s">
        <v>156</v>
      </c>
      <c r="C22" s="319">
        <v>0.5</v>
      </c>
      <c r="D22" s="320">
        <v>0.4</v>
      </c>
      <c r="E22" s="321">
        <v>0.1</v>
      </c>
      <c r="F22" s="322">
        <v>0</v>
      </c>
      <c r="G22" s="323">
        <v>0</v>
      </c>
      <c r="H22" s="320">
        <v>0</v>
      </c>
      <c r="I22" s="320">
        <v>0</v>
      </c>
      <c r="J22" s="320">
        <v>0</v>
      </c>
      <c r="K22" s="320">
        <v>0</v>
      </c>
      <c r="L22" s="321">
        <v>0</v>
      </c>
      <c r="M22" s="320">
        <v>0</v>
      </c>
      <c r="N22" s="321">
        <v>0</v>
      </c>
      <c r="O22" s="319">
        <v>0</v>
      </c>
      <c r="P22" s="320">
        <v>0</v>
      </c>
      <c r="Q22" s="320">
        <v>0</v>
      </c>
      <c r="R22" s="322">
        <v>0</v>
      </c>
      <c r="S22" s="324">
        <f t="shared" si="0"/>
        <v>0</v>
      </c>
      <c r="T22" s="259" t="s">
        <v>264</v>
      </c>
      <c r="U22" s="260" t="s">
        <v>249</v>
      </c>
      <c r="V22" s="261"/>
    </row>
    <row r="23" spans="2:22" ht="12.75" hidden="1" thickBot="1" x14ac:dyDescent="0.35">
      <c r="B23" s="318" t="s">
        <v>157</v>
      </c>
      <c r="C23" s="319">
        <v>0.5</v>
      </c>
      <c r="D23" s="320">
        <v>0.4</v>
      </c>
      <c r="E23" s="321">
        <v>0.1</v>
      </c>
      <c r="F23" s="322">
        <v>0</v>
      </c>
      <c r="G23" s="323">
        <v>0</v>
      </c>
      <c r="H23" s="320">
        <v>0</v>
      </c>
      <c r="I23" s="320">
        <v>0</v>
      </c>
      <c r="J23" s="320">
        <v>0</v>
      </c>
      <c r="K23" s="320">
        <v>0</v>
      </c>
      <c r="L23" s="321">
        <v>0</v>
      </c>
      <c r="M23" s="320">
        <v>0</v>
      </c>
      <c r="N23" s="321">
        <v>0</v>
      </c>
      <c r="O23" s="319">
        <v>0</v>
      </c>
      <c r="P23" s="320">
        <v>0</v>
      </c>
      <c r="Q23" s="320">
        <v>0</v>
      </c>
      <c r="R23" s="322">
        <v>0</v>
      </c>
      <c r="S23" s="324">
        <f t="shared" si="0"/>
        <v>0</v>
      </c>
      <c r="T23" s="259" t="s">
        <v>265</v>
      </c>
      <c r="U23" s="260" t="s">
        <v>250</v>
      </c>
      <c r="V23" s="261"/>
    </row>
    <row r="24" spans="2:22" ht="12.75" hidden="1" thickBot="1" x14ac:dyDescent="0.35">
      <c r="B24" s="318" t="s">
        <v>158</v>
      </c>
      <c r="C24" s="319">
        <v>0.5</v>
      </c>
      <c r="D24" s="320">
        <v>0.4</v>
      </c>
      <c r="E24" s="321">
        <v>0.1</v>
      </c>
      <c r="F24" s="322">
        <v>0</v>
      </c>
      <c r="G24" s="323">
        <v>0</v>
      </c>
      <c r="H24" s="320">
        <v>0</v>
      </c>
      <c r="I24" s="320">
        <v>0</v>
      </c>
      <c r="J24" s="320">
        <v>0</v>
      </c>
      <c r="K24" s="320">
        <v>0</v>
      </c>
      <c r="L24" s="321">
        <v>0</v>
      </c>
      <c r="M24" s="320">
        <v>0</v>
      </c>
      <c r="N24" s="321">
        <v>0</v>
      </c>
      <c r="O24" s="319">
        <v>0</v>
      </c>
      <c r="P24" s="320">
        <v>0</v>
      </c>
      <c r="Q24" s="320">
        <v>0</v>
      </c>
      <c r="R24" s="322">
        <v>0</v>
      </c>
      <c r="S24" s="324">
        <f t="shared" si="0"/>
        <v>0</v>
      </c>
      <c r="T24" s="259" t="s">
        <v>266</v>
      </c>
      <c r="U24" s="260" t="s">
        <v>251</v>
      </c>
      <c r="V24" s="261"/>
    </row>
    <row r="25" spans="2:22" ht="12.75" hidden="1" thickBot="1" x14ac:dyDescent="0.35">
      <c r="B25" s="318" t="s">
        <v>159</v>
      </c>
      <c r="C25" s="319">
        <v>0.5</v>
      </c>
      <c r="D25" s="320">
        <v>0.4</v>
      </c>
      <c r="E25" s="321">
        <v>0.1</v>
      </c>
      <c r="F25" s="322">
        <v>0</v>
      </c>
      <c r="G25" s="323">
        <v>0</v>
      </c>
      <c r="H25" s="320">
        <v>0</v>
      </c>
      <c r="I25" s="320">
        <v>0</v>
      </c>
      <c r="J25" s="320">
        <v>0</v>
      </c>
      <c r="K25" s="320">
        <v>0</v>
      </c>
      <c r="L25" s="321">
        <v>0</v>
      </c>
      <c r="M25" s="320">
        <v>0</v>
      </c>
      <c r="N25" s="321">
        <v>0</v>
      </c>
      <c r="O25" s="319">
        <v>0</v>
      </c>
      <c r="P25" s="320">
        <v>0</v>
      </c>
      <c r="Q25" s="320">
        <v>0</v>
      </c>
      <c r="R25" s="322">
        <v>0</v>
      </c>
      <c r="S25" s="324">
        <f t="shared" si="0"/>
        <v>0</v>
      </c>
      <c r="T25" s="259" t="s">
        <v>267</v>
      </c>
      <c r="U25" s="260" t="s">
        <v>252</v>
      </c>
      <c r="V25" s="261"/>
    </row>
    <row r="26" spans="2:22" ht="12.75" hidden="1" thickBot="1" x14ac:dyDescent="0.35">
      <c r="B26" s="318" t="s">
        <v>160</v>
      </c>
      <c r="C26" s="319">
        <v>0.5</v>
      </c>
      <c r="D26" s="320">
        <v>0.4</v>
      </c>
      <c r="E26" s="321">
        <v>0.1</v>
      </c>
      <c r="F26" s="322">
        <v>0</v>
      </c>
      <c r="G26" s="323">
        <v>0</v>
      </c>
      <c r="H26" s="320">
        <v>0</v>
      </c>
      <c r="I26" s="320">
        <v>0</v>
      </c>
      <c r="J26" s="320">
        <v>0</v>
      </c>
      <c r="K26" s="320">
        <v>0</v>
      </c>
      <c r="L26" s="321">
        <v>0</v>
      </c>
      <c r="M26" s="320">
        <v>0</v>
      </c>
      <c r="N26" s="321">
        <v>0</v>
      </c>
      <c r="O26" s="319">
        <v>0</v>
      </c>
      <c r="P26" s="320">
        <v>0</v>
      </c>
      <c r="Q26" s="320">
        <v>0</v>
      </c>
      <c r="R26" s="322">
        <v>0</v>
      </c>
      <c r="S26" s="324">
        <f t="shared" si="0"/>
        <v>0</v>
      </c>
      <c r="T26" s="259" t="s">
        <v>268</v>
      </c>
      <c r="U26" s="260" t="s">
        <v>253</v>
      </c>
      <c r="V26" s="261"/>
    </row>
    <row r="27" spans="2:22" ht="12.75" hidden="1" thickBot="1" x14ac:dyDescent="0.35">
      <c r="B27" s="318" t="s">
        <v>161</v>
      </c>
      <c r="C27" s="319">
        <v>0.5</v>
      </c>
      <c r="D27" s="320">
        <v>0.4</v>
      </c>
      <c r="E27" s="321">
        <v>0.1</v>
      </c>
      <c r="F27" s="322">
        <v>0</v>
      </c>
      <c r="G27" s="323">
        <v>0</v>
      </c>
      <c r="H27" s="320">
        <v>0</v>
      </c>
      <c r="I27" s="320">
        <v>0</v>
      </c>
      <c r="J27" s="320">
        <v>0</v>
      </c>
      <c r="K27" s="320">
        <v>0</v>
      </c>
      <c r="L27" s="321">
        <v>0</v>
      </c>
      <c r="M27" s="320">
        <v>0</v>
      </c>
      <c r="N27" s="321">
        <v>0</v>
      </c>
      <c r="O27" s="319">
        <v>0</v>
      </c>
      <c r="P27" s="320">
        <v>0</v>
      </c>
      <c r="Q27" s="320">
        <v>0</v>
      </c>
      <c r="R27" s="322">
        <v>0</v>
      </c>
      <c r="S27" s="324">
        <f t="shared" si="0"/>
        <v>0</v>
      </c>
      <c r="T27" s="259" t="s">
        <v>269</v>
      </c>
      <c r="U27" s="260" t="s">
        <v>243</v>
      </c>
      <c r="V27" s="261"/>
    </row>
    <row r="28" spans="2:22" ht="12.75" hidden="1" thickBot="1" x14ac:dyDescent="0.35">
      <c r="B28" s="318" t="s">
        <v>162</v>
      </c>
      <c r="C28" s="319">
        <v>0.5</v>
      </c>
      <c r="D28" s="320">
        <v>0.4</v>
      </c>
      <c r="E28" s="321">
        <v>0.1</v>
      </c>
      <c r="F28" s="322">
        <v>0</v>
      </c>
      <c r="G28" s="323">
        <v>0</v>
      </c>
      <c r="H28" s="320">
        <v>0</v>
      </c>
      <c r="I28" s="320">
        <v>0</v>
      </c>
      <c r="J28" s="320">
        <v>0</v>
      </c>
      <c r="K28" s="320">
        <v>0</v>
      </c>
      <c r="L28" s="321">
        <v>0</v>
      </c>
      <c r="M28" s="320">
        <v>0</v>
      </c>
      <c r="N28" s="321">
        <v>0</v>
      </c>
      <c r="O28" s="319">
        <v>0</v>
      </c>
      <c r="P28" s="320">
        <v>0</v>
      </c>
      <c r="Q28" s="320">
        <v>0</v>
      </c>
      <c r="R28" s="322">
        <v>0</v>
      </c>
      <c r="S28" s="324">
        <f t="shared" si="0"/>
        <v>0</v>
      </c>
      <c r="T28" s="259" t="s">
        <v>270</v>
      </c>
      <c r="U28" s="260" t="s">
        <v>254</v>
      </c>
      <c r="V28" s="261"/>
    </row>
    <row r="29" spans="2:22" ht="12.75" hidden="1" thickBot="1" x14ac:dyDescent="0.35">
      <c r="B29" s="318" t="s">
        <v>163</v>
      </c>
      <c r="C29" s="319">
        <v>0.5</v>
      </c>
      <c r="D29" s="320">
        <v>0.4</v>
      </c>
      <c r="E29" s="321">
        <v>0.1</v>
      </c>
      <c r="F29" s="322">
        <v>0</v>
      </c>
      <c r="G29" s="323">
        <v>0</v>
      </c>
      <c r="H29" s="320">
        <v>0</v>
      </c>
      <c r="I29" s="320">
        <v>0</v>
      </c>
      <c r="J29" s="320">
        <v>0</v>
      </c>
      <c r="K29" s="320">
        <v>0</v>
      </c>
      <c r="L29" s="321">
        <v>0</v>
      </c>
      <c r="M29" s="320">
        <v>0</v>
      </c>
      <c r="N29" s="321">
        <v>0</v>
      </c>
      <c r="O29" s="319">
        <v>0</v>
      </c>
      <c r="P29" s="320">
        <v>0</v>
      </c>
      <c r="Q29" s="320">
        <v>0</v>
      </c>
      <c r="R29" s="322">
        <v>0</v>
      </c>
      <c r="S29" s="324">
        <f t="shared" si="0"/>
        <v>0</v>
      </c>
      <c r="T29" s="259" t="s">
        <v>271</v>
      </c>
      <c r="U29" s="260" t="s">
        <v>244</v>
      </c>
      <c r="V29" s="261"/>
    </row>
    <row r="30" spans="2:22" ht="12.75" hidden="1" thickBot="1" x14ac:dyDescent="0.35">
      <c r="B30" s="318" t="s">
        <v>164</v>
      </c>
      <c r="C30" s="319">
        <v>0.5</v>
      </c>
      <c r="D30" s="320">
        <v>0.4</v>
      </c>
      <c r="E30" s="321">
        <v>0.1</v>
      </c>
      <c r="F30" s="322">
        <v>0</v>
      </c>
      <c r="G30" s="323">
        <v>0</v>
      </c>
      <c r="H30" s="320">
        <v>0</v>
      </c>
      <c r="I30" s="320">
        <v>0</v>
      </c>
      <c r="J30" s="320">
        <v>0</v>
      </c>
      <c r="K30" s="320">
        <v>0</v>
      </c>
      <c r="L30" s="321">
        <v>0</v>
      </c>
      <c r="M30" s="320">
        <v>0</v>
      </c>
      <c r="N30" s="321">
        <v>0</v>
      </c>
      <c r="O30" s="319">
        <v>0</v>
      </c>
      <c r="P30" s="320">
        <v>0</v>
      </c>
      <c r="Q30" s="320">
        <v>0</v>
      </c>
      <c r="R30" s="322">
        <v>0</v>
      </c>
      <c r="S30" s="324">
        <f t="shared" si="0"/>
        <v>0</v>
      </c>
      <c r="T30" s="259" t="s">
        <v>272</v>
      </c>
      <c r="U30" s="260" t="s">
        <v>245</v>
      </c>
      <c r="V30" s="261"/>
    </row>
    <row r="31" spans="2:22" ht="12.75" hidden="1" thickBot="1" x14ac:dyDescent="0.35">
      <c r="B31" s="318" t="s">
        <v>165</v>
      </c>
      <c r="C31" s="319">
        <v>0.5</v>
      </c>
      <c r="D31" s="320">
        <v>0.4</v>
      </c>
      <c r="E31" s="321">
        <v>0.1</v>
      </c>
      <c r="F31" s="322">
        <v>0</v>
      </c>
      <c r="G31" s="323">
        <v>0</v>
      </c>
      <c r="H31" s="320">
        <v>0</v>
      </c>
      <c r="I31" s="320">
        <v>0</v>
      </c>
      <c r="J31" s="320">
        <v>0</v>
      </c>
      <c r="K31" s="320">
        <v>0</v>
      </c>
      <c r="L31" s="321">
        <v>0</v>
      </c>
      <c r="M31" s="320">
        <v>0</v>
      </c>
      <c r="N31" s="321">
        <v>0</v>
      </c>
      <c r="O31" s="319">
        <v>0</v>
      </c>
      <c r="P31" s="320">
        <v>0</v>
      </c>
      <c r="Q31" s="320">
        <v>0</v>
      </c>
      <c r="R31" s="322">
        <v>0</v>
      </c>
      <c r="S31" s="324">
        <f t="shared" si="0"/>
        <v>0</v>
      </c>
      <c r="T31" s="259" t="s">
        <v>273</v>
      </c>
      <c r="U31" s="260" t="s">
        <v>246</v>
      </c>
      <c r="V31" s="261"/>
    </row>
    <row r="32" spans="2:22" ht="12.75" hidden="1" thickBot="1" x14ac:dyDescent="0.35">
      <c r="B32" s="318" t="s">
        <v>166</v>
      </c>
      <c r="C32" s="319">
        <v>0.5</v>
      </c>
      <c r="D32" s="320">
        <v>0.4</v>
      </c>
      <c r="E32" s="321">
        <v>0.1</v>
      </c>
      <c r="F32" s="322">
        <v>0</v>
      </c>
      <c r="G32" s="323">
        <v>0</v>
      </c>
      <c r="H32" s="320">
        <v>0</v>
      </c>
      <c r="I32" s="320">
        <v>0</v>
      </c>
      <c r="J32" s="320">
        <v>0</v>
      </c>
      <c r="K32" s="320">
        <v>0</v>
      </c>
      <c r="L32" s="321">
        <v>0</v>
      </c>
      <c r="M32" s="320">
        <v>0</v>
      </c>
      <c r="N32" s="321">
        <v>0</v>
      </c>
      <c r="O32" s="319">
        <v>0</v>
      </c>
      <c r="P32" s="320">
        <v>0</v>
      </c>
      <c r="Q32" s="320">
        <v>0</v>
      </c>
      <c r="R32" s="322">
        <v>0</v>
      </c>
      <c r="S32" s="324">
        <f t="shared" si="0"/>
        <v>0</v>
      </c>
      <c r="T32" s="259" t="s">
        <v>274</v>
      </c>
      <c r="U32" s="260" t="s">
        <v>247</v>
      </c>
      <c r="V32" s="261"/>
    </row>
    <row r="33" spans="2:22" ht="12.75" hidden="1" thickBot="1" x14ac:dyDescent="0.35">
      <c r="B33" s="318" t="s">
        <v>167</v>
      </c>
      <c r="C33" s="319">
        <v>0.5</v>
      </c>
      <c r="D33" s="320">
        <v>0.4</v>
      </c>
      <c r="E33" s="321">
        <v>0.1</v>
      </c>
      <c r="F33" s="322">
        <v>0</v>
      </c>
      <c r="G33" s="323">
        <v>0</v>
      </c>
      <c r="H33" s="320">
        <v>0</v>
      </c>
      <c r="I33" s="320">
        <v>0</v>
      </c>
      <c r="J33" s="320">
        <v>0</v>
      </c>
      <c r="K33" s="320">
        <v>0</v>
      </c>
      <c r="L33" s="321">
        <v>0</v>
      </c>
      <c r="M33" s="320">
        <v>0</v>
      </c>
      <c r="N33" s="321">
        <v>0</v>
      </c>
      <c r="O33" s="319">
        <v>0</v>
      </c>
      <c r="P33" s="320">
        <v>0</v>
      </c>
      <c r="Q33" s="320">
        <v>0</v>
      </c>
      <c r="R33" s="322">
        <v>0</v>
      </c>
      <c r="S33" s="324">
        <f t="shared" si="0"/>
        <v>0</v>
      </c>
      <c r="T33" s="259" t="s">
        <v>275</v>
      </c>
      <c r="U33" s="260" t="s">
        <v>248</v>
      </c>
      <c r="V33" s="261"/>
    </row>
    <row r="34" spans="2:22" ht="12.75" hidden="1" thickBot="1" x14ac:dyDescent="0.35">
      <c r="B34" s="318" t="s">
        <v>168</v>
      </c>
      <c r="C34" s="319">
        <v>0.5</v>
      </c>
      <c r="D34" s="320">
        <v>0.4</v>
      </c>
      <c r="E34" s="321">
        <v>0.1</v>
      </c>
      <c r="F34" s="322">
        <v>0</v>
      </c>
      <c r="G34" s="323">
        <v>0</v>
      </c>
      <c r="H34" s="320">
        <v>0</v>
      </c>
      <c r="I34" s="320">
        <v>0</v>
      </c>
      <c r="J34" s="320">
        <v>0</v>
      </c>
      <c r="K34" s="320">
        <v>0</v>
      </c>
      <c r="L34" s="321">
        <v>0</v>
      </c>
      <c r="M34" s="320">
        <v>0</v>
      </c>
      <c r="N34" s="321">
        <v>0</v>
      </c>
      <c r="O34" s="319">
        <v>0</v>
      </c>
      <c r="P34" s="320">
        <v>0</v>
      </c>
      <c r="Q34" s="320">
        <v>0</v>
      </c>
      <c r="R34" s="322">
        <v>0</v>
      </c>
      <c r="S34" s="324">
        <f t="shared" si="0"/>
        <v>0</v>
      </c>
      <c r="T34" s="259" t="s">
        <v>276</v>
      </c>
      <c r="U34" s="260" t="s">
        <v>249</v>
      </c>
      <c r="V34" s="261"/>
    </row>
    <row r="35" spans="2:22" ht="12.75" hidden="1" thickBot="1" x14ac:dyDescent="0.35">
      <c r="B35" s="318" t="s">
        <v>169</v>
      </c>
      <c r="C35" s="319">
        <v>0.5</v>
      </c>
      <c r="D35" s="320">
        <v>0.4</v>
      </c>
      <c r="E35" s="321">
        <v>0.1</v>
      </c>
      <c r="F35" s="322">
        <v>0</v>
      </c>
      <c r="G35" s="323">
        <v>0</v>
      </c>
      <c r="H35" s="320">
        <v>0</v>
      </c>
      <c r="I35" s="320">
        <v>0</v>
      </c>
      <c r="J35" s="320">
        <v>0</v>
      </c>
      <c r="K35" s="320">
        <v>0</v>
      </c>
      <c r="L35" s="321">
        <v>0</v>
      </c>
      <c r="M35" s="320">
        <v>0</v>
      </c>
      <c r="N35" s="321">
        <v>0</v>
      </c>
      <c r="O35" s="319">
        <v>0</v>
      </c>
      <c r="P35" s="320">
        <v>0</v>
      </c>
      <c r="Q35" s="320">
        <v>0</v>
      </c>
      <c r="R35" s="322">
        <v>0</v>
      </c>
      <c r="S35" s="324">
        <f t="shared" si="0"/>
        <v>0</v>
      </c>
      <c r="T35" s="259" t="s">
        <v>277</v>
      </c>
      <c r="U35" s="260" t="s">
        <v>250</v>
      </c>
      <c r="V35" s="261"/>
    </row>
    <row r="36" spans="2:22" ht="12.75" hidden="1" thickBot="1" x14ac:dyDescent="0.35">
      <c r="B36" s="325" t="s">
        <v>170</v>
      </c>
      <c r="C36" s="326">
        <v>0.5</v>
      </c>
      <c r="D36" s="327">
        <v>0.4</v>
      </c>
      <c r="E36" s="328">
        <v>0.1</v>
      </c>
      <c r="F36" s="329">
        <v>0</v>
      </c>
      <c r="G36" s="330">
        <v>0</v>
      </c>
      <c r="H36" s="327">
        <v>0</v>
      </c>
      <c r="I36" s="327">
        <v>0</v>
      </c>
      <c r="J36" s="327">
        <v>0</v>
      </c>
      <c r="K36" s="327">
        <v>0</v>
      </c>
      <c r="L36" s="328">
        <v>0</v>
      </c>
      <c r="M36" s="327">
        <v>0</v>
      </c>
      <c r="N36" s="328">
        <v>0</v>
      </c>
      <c r="O36" s="326">
        <v>0</v>
      </c>
      <c r="P36" s="327">
        <v>0</v>
      </c>
      <c r="Q36" s="327">
        <v>0</v>
      </c>
      <c r="R36" s="329">
        <v>0</v>
      </c>
      <c r="S36" s="331">
        <f t="shared" si="0"/>
        <v>0</v>
      </c>
      <c r="T36" s="267" t="s">
        <v>278</v>
      </c>
      <c r="U36" s="268" t="s">
        <v>251</v>
      </c>
      <c r="V36" s="266"/>
    </row>
    <row r="37" spans="2:22" ht="36" x14ac:dyDescent="0.3">
      <c r="B37" s="196" t="s">
        <v>187</v>
      </c>
      <c r="C37" s="215">
        <v>0.4</v>
      </c>
      <c r="D37" s="216">
        <v>0.1</v>
      </c>
      <c r="E37" s="217">
        <v>0.5</v>
      </c>
      <c r="F37" s="218">
        <v>0</v>
      </c>
      <c r="G37" s="219">
        <v>0</v>
      </c>
      <c r="H37" s="216">
        <v>0</v>
      </c>
      <c r="I37" s="216">
        <v>0</v>
      </c>
      <c r="J37" s="216">
        <v>0</v>
      </c>
      <c r="K37" s="216">
        <v>0</v>
      </c>
      <c r="L37" s="217">
        <v>0</v>
      </c>
      <c r="M37" s="216">
        <v>0</v>
      </c>
      <c r="N37" s="217">
        <v>0</v>
      </c>
      <c r="O37" s="215">
        <v>0</v>
      </c>
      <c r="P37" s="216">
        <v>0</v>
      </c>
      <c r="Q37" s="216">
        <v>0</v>
      </c>
      <c r="R37" s="218">
        <v>0</v>
      </c>
      <c r="S37" s="220">
        <f t="shared" ref="S37:S68" si="2">1-SUM(C37:R37)</f>
        <v>0</v>
      </c>
      <c r="T37" s="185" t="s">
        <v>279</v>
      </c>
      <c r="U37" s="212" t="s">
        <v>412</v>
      </c>
      <c r="V37" s="265"/>
    </row>
    <row r="38" spans="2:22" ht="36" x14ac:dyDescent="0.3">
      <c r="B38" s="197" t="s">
        <v>188</v>
      </c>
      <c r="C38" s="224">
        <v>0.4</v>
      </c>
      <c r="D38" s="225">
        <v>0.1</v>
      </c>
      <c r="E38" s="226">
        <v>0.5</v>
      </c>
      <c r="F38" s="227">
        <v>0</v>
      </c>
      <c r="G38" s="228">
        <v>0</v>
      </c>
      <c r="H38" s="225">
        <v>0</v>
      </c>
      <c r="I38" s="225">
        <v>0</v>
      </c>
      <c r="J38" s="225">
        <v>0</v>
      </c>
      <c r="K38" s="225">
        <v>0</v>
      </c>
      <c r="L38" s="226">
        <v>0</v>
      </c>
      <c r="M38" s="225">
        <v>0</v>
      </c>
      <c r="N38" s="226">
        <v>0</v>
      </c>
      <c r="O38" s="224">
        <v>0</v>
      </c>
      <c r="P38" s="225">
        <v>0</v>
      </c>
      <c r="Q38" s="225">
        <v>0</v>
      </c>
      <c r="R38" s="227">
        <v>0</v>
      </c>
      <c r="S38" s="229">
        <f t="shared" si="2"/>
        <v>0</v>
      </c>
      <c r="T38" s="202" t="s">
        <v>280</v>
      </c>
      <c r="U38" s="213" t="s">
        <v>413</v>
      </c>
      <c r="V38" s="261"/>
    </row>
    <row r="39" spans="2:22" ht="36" x14ac:dyDescent="0.3">
      <c r="B39" s="197" t="s">
        <v>189</v>
      </c>
      <c r="C39" s="224">
        <v>0.4</v>
      </c>
      <c r="D39" s="225">
        <v>0.1</v>
      </c>
      <c r="E39" s="226">
        <v>0.5</v>
      </c>
      <c r="F39" s="227">
        <v>0</v>
      </c>
      <c r="G39" s="228">
        <v>0</v>
      </c>
      <c r="H39" s="225">
        <v>0</v>
      </c>
      <c r="I39" s="225">
        <v>0</v>
      </c>
      <c r="J39" s="225">
        <v>0</v>
      </c>
      <c r="K39" s="225">
        <v>0</v>
      </c>
      <c r="L39" s="226">
        <v>0</v>
      </c>
      <c r="M39" s="225">
        <v>0</v>
      </c>
      <c r="N39" s="226">
        <v>0</v>
      </c>
      <c r="O39" s="224">
        <v>0</v>
      </c>
      <c r="P39" s="225">
        <v>0</v>
      </c>
      <c r="Q39" s="225">
        <v>0</v>
      </c>
      <c r="R39" s="227">
        <v>0</v>
      </c>
      <c r="S39" s="229">
        <f t="shared" si="2"/>
        <v>0</v>
      </c>
      <c r="T39" s="202" t="s">
        <v>281</v>
      </c>
      <c r="U39" s="213" t="s">
        <v>414</v>
      </c>
      <c r="V39" s="261"/>
    </row>
    <row r="40" spans="2:22" ht="36" x14ac:dyDescent="0.3">
      <c r="B40" s="197" t="s">
        <v>190</v>
      </c>
      <c r="C40" s="224">
        <v>0.4</v>
      </c>
      <c r="D40" s="225">
        <v>0.1</v>
      </c>
      <c r="E40" s="226">
        <v>0.5</v>
      </c>
      <c r="F40" s="227">
        <v>0</v>
      </c>
      <c r="G40" s="228">
        <v>0</v>
      </c>
      <c r="H40" s="225">
        <v>0</v>
      </c>
      <c r="I40" s="225">
        <v>0</v>
      </c>
      <c r="J40" s="225">
        <v>0</v>
      </c>
      <c r="K40" s="225">
        <v>0</v>
      </c>
      <c r="L40" s="226">
        <v>0</v>
      </c>
      <c r="M40" s="225">
        <v>0</v>
      </c>
      <c r="N40" s="226">
        <v>0</v>
      </c>
      <c r="O40" s="224">
        <v>0</v>
      </c>
      <c r="P40" s="225">
        <v>0</v>
      </c>
      <c r="Q40" s="225">
        <v>0</v>
      </c>
      <c r="R40" s="227">
        <v>0</v>
      </c>
      <c r="S40" s="229">
        <f t="shared" si="2"/>
        <v>0</v>
      </c>
      <c r="T40" s="202" t="s">
        <v>282</v>
      </c>
      <c r="U40" s="213" t="s">
        <v>415</v>
      </c>
      <c r="V40" s="261"/>
    </row>
    <row r="41" spans="2:22" ht="36" x14ac:dyDescent="0.3">
      <c r="B41" s="197" t="s">
        <v>191</v>
      </c>
      <c r="C41" s="224">
        <v>0.4</v>
      </c>
      <c r="D41" s="225">
        <v>0.1</v>
      </c>
      <c r="E41" s="226">
        <v>0.5</v>
      </c>
      <c r="F41" s="227">
        <v>0</v>
      </c>
      <c r="G41" s="228">
        <v>0</v>
      </c>
      <c r="H41" s="225">
        <v>0</v>
      </c>
      <c r="I41" s="225">
        <v>0</v>
      </c>
      <c r="J41" s="225">
        <v>0</v>
      </c>
      <c r="K41" s="225">
        <v>0</v>
      </c>
      <c r="L41" s="226">
        <v>0</v>
      </c>
      <c r="M41" s="225">
        <v>0</v>
      </c>
      <c r="N41" s="226">
        <v>0</v>
      </c>
      <c r="O41" s="224">
        <v>0</v>
      </c>
      <c r="P41" s="225">
        <v>0</v>
      </c>
      <c r="Q41" s="225">
        <v>0</v>
      </c>
      <c r="R41" s="227">
        <v>0</v>
      </c>
      <c r="S41" s="229">
        <f t="shared" si="2"/>
        <v>0</v>
      </c>
      <c r="T41" s="202" t="s">
        <v>283</v>
      </c>
      <c r="U41" s="213" t="s">
        <v>416</v>
      </c>
      <c r="V41" s="261"/>
    </row>
    <row r="42" spans="2:22" ht="36" x14ac:dyDescent="0.3">
      <c r="B42" s="197" t="s">
        <v>192</v>
      </c>
      <c r="C42" s="224">
        <v>0.4</v>
      </c>
      <c r="D42" s="225">
        <v>0.1</v>
      </c>
      <c r="E42" s="226">
        <v>0.5</v>
      </c>
      <c r="F42" s="227">
        <v>0</v>
      </c>
      <c r="G42" s="228">
        <v>0</v>
      </c>
      <c r="H42" s="225">
        <v>0</v>
      </c>
      <c r="I42" s="225">
        <v>0</v>
      </c>
      <c r="J42" s="225">
        <v>0</v>
      </c>
      <c r="K42" s="225">
        <v>0</v>
      </c>
      <c r="L42" s="226">
        <v>0</v>
      </c>
      <c r="M42" s="225">
        <v>0</v>
      </c>
      <c r="N42" s="226">
        <v>0</v>
      </c>
      <c r="O42" s="224">
        <v>0</v>
      </c>
      <c r="P42" s="225">
        <v>0</v>
      </c>
      <c r="Q42" s="225">
        <v>0</v>
      </c>
      <c r="R42" s="227">
        <v>0</v>
      </c>
      <c r="S42" s="229">
        <f t="shared" si="2"/>
        <v>0</v>
      </c>
      <c r="T42" s="202" t="s">
        <v>284</v>
      </c>
      <c r="U42" s="213" t="s">
        <v>417</v>
      </c>
      <c r="V42" s="261"/>
    </row>
    <row r="43" spans="2:22" ht="36" x14ac:dyDescent="0.3">
      <c r="B43" s="197" t="s">
        <v>193</v>
      </c>
      <c r="C43" s="224">
        <v>0.4</v>
      </c>
      <c r="D43" s="225">
        <v>0.1</v>
      </c>
      <c r="E43" s="226">
        <v>0.5</v>
      </c>
      <c r="F43" s="227">
        <v>0</v>
      </c>
      <c r="G43" s="228">
        <v>0</v>
      </c>
      <c r="H43" s="225">
        <v>0</v>
      </c>
      <c r="I43" s="225">
        <v>0</v>
      </c>
      <c r="J43" s="225">
        <v>0</v>
      </c>
      <c r="K43" s="225">
        <v>0</v>
      </c>
      <c r="L43" s="226">
        <v>0</v>
      </c>
      <c r="M43" s="225">
        <v>0</v>
      </c>
      <c r="N43" s="226">
        <v>0</v>
      </c>
      <c r="O43" s="224">
        <v>0</v>
      </c>
      <c r="P43" s="225">
        <v>0</v>
      </c>
      <c r="Q43" s="225">
        <v>0</v>
      </c>
      <c r="R43" s="227">
        <v>0</v>
      </c>
      <c r="S43" s="229">
        <f t="shared" si="2"/>
        <v>0</v>
      </c>
      <c r="T43" s="202" t="s">
        <v>285</v>
      </c>
      <c r="U43" s="213" t="s">
        <v>418</v>
      </c>
      <c r="V43" s="261"/>
    </row>
    <row r="44" spans="2:22" ht="36" x14ac:dyDescent="0.3">
      <c r="B44" s="197" t="s">
        <v>194</v>
      </c>
      <c r="C44" s="224">
        <v>0.4</v>
      </c>
      <c r="D44" s="225">
        <v>0.1</v>
      </c>
      <c r="E44" s="226">
        <v>0.5</v>
      </c>
      <c r="F44" s="227">
        <v>0</v>
      </c>
      <c r="G44" s="228">
        <v>0</v>
      </c>
      <c r="H44" s="225">
        <v>0</v>
      </c>
      <c r="I44" s="225">
        <v>0</v>
      </c>
      <c r="J44" s="225">
        <v>0</v>
      </c>
      <c r="K44" s="225">
        <v>0</v>
      </c>
      <c r="L44" s="226">
        <v>0</v>
      </c>
      <c r="M44" s="225">
        <v>0</v>
      </c>
      <c r="N44" s="226">
        <v>0</v>
      </c>
      <c r="O44" s="224">
        <v>0</v>
      </c>
      <c r="P44" s="225">
        <v>0</v>
      </c>
      <c r="Q44" s="225">
        <v>0</v>
      </c>
      <c r="R44" s="227">
        <v>0</v>
      </c>
      <c r="S44" s="229">
        <f t="shared" si="2"/>
        <v>0</v>
      </c>
      <c r="T44" s="202" t="s">
        <v>286</v>
      </c>
      <c r="U44" s="213" t="s">
        <v>419</v>
      </c>
      <c r="V44" s="261"/>
    </row>
    <row r="45" spans="2:22" ht="36" x14ac:dyDescent="0.3">
      <c r="B45" s="197" t="s">
        <v>195</v>
      </c>
      <c r="C45" s="224">
        <v>0.4</v>
      </c>
      <c r="D45" s="225">
        <v>0.1</v>
      </c>
      <c r="E45" s="226">
        <v>0.5</v>
      </c>
      <c r="F45" s="227">
        <v>0</v>
      </c>
      <c r="G45" s="228">
        <v>0</v>
      </c>
      <c r="H45" s="225">
        <v>0</v>
      </c>
      <c r="I45" s="225">
        <v>0</v>
      </c>
      <c r="J45" s="225">
        <v>0</v>
      </c>
      <c r="K45" s="225">
        <v>0</v>
      </c>
      <c r="L45" s="226">
        <v>0</v>
      </c>
      <c r="M45" s="225">
        <v>0</v>
      </c>
      <c r="N45" s="226">
        <v>0</v>
      </c>
      <c r="O45" s="224">
        <v>0</v>
      </c>
      <c r="P45" s="225">
        <v>0</v>
      </c>
      <c r="Q45" s="225">
        <v>0</v>
      </c>
      <c r="R45" s="227">
        <v>0</v>
      </c>
      <c r="S45" s="229">
        <f t="shared" si="2"/>
        <v>0</v>
      </c>
      <c r="T45" s="202" t="s">
        <v>287</v>
      </c>
      <c r="U45" s="213" t="s">
        <v>420</v>
      </c>
      <c r="V45" s="261"/>
    </row>
    <row r="46" spans="2:22" ht="36" x14ac:dyDescent="0.3">
      <c r="B46" s="197" t="s">
        <v>196</v>
      </c>
      <c r="C46" s="224">
        <v>0.4</v>
      </c>
      <c r="D46" s="225">
        <v>0.1</v>
      </c>
      <c r="E46" s="226">
        <v>0.5</v>
      </c>
      <c r="F46" s="227">
        <v>0</v>
      </c>
      <c r="G46" s="228">
        <v>0</v>
      </c>
      <c r="H46" s="225">
        <v>0</v>
      </c>
      <c r="I46" s="225">
        <v>0</v>
      </c>
      <c r="J46" s="225">
        <v>0</v>
      </c>
      <c r="K46" s="225">
        <v>0</v>
      </c>
      <c r="L46" s="226">
        <v>0</v>
      </c>
      <c r="M46" s="225">
        <v>0</v>
      </c>
      <c r="N46" s="226">
        <v>0</v>
      </c>
      <c r="O46" s="224">
        <v>0</v>
      </c>
      <c r="P46" s="225">
        <v>0</v>
      </c>
      <c r="Q46" s="225">
        <v>0</v>
      </c>
      <c r="R46" s="227">
        <v>0</v>
      </c>
      <c r="S46" s="229">
        <f t="shared" si="2"/>
        <v>0</v>
      </c>
      <c r="T46" s="202" t="s">
        <v>288</v>
      </c>
      <c r="U46" s="213" t="s">
        <v>421</v>
      </c>
      <c r="V46" s="261"/>
    </row>
    <row r="47" spans="2:22" ht="36" x14ac:dyDescent="0.3">
      <c r="B47" s="197" t="s">
        <v>197</v>
      </c>
      <c r="C47" s="224">
        <v>0.4</v>
      </c>
      <c r="D47" s="225">
        <v>0.1</v>
      </c>
      <c r="E47" s="226">
        <v>0.5</v>
      </c>
      <c r="F47" s="227">
        <v>0</v>
      </c>
      <c r="G47" s="228">
        <v>0</v>
      </c>
      <c r="H47" s="225">
        <v>0</v>
      </c>
      <c r="I47" s="225">
        <v>0</v>
      </c>
      <c r="J47" s="225">
        <v>0</v>
      </c>
      <c r="K47" s="225">
        <v>0</v>
      </c>
      <c r="L47" s="226">
        <v>0</v>
      </c>
      <c r="M47" s="225">
        <v>0</v>
      </c>
      <c r="N47" s="226">
        <v>0</v>
      </c>
      <c r="O47" s="224">
        <v>0</v>
      </c>
      <c r="P47" s="225">
        <v>0</v>
      </c>
      <c r="Q47" s="225">
        <v>0</v>
      </c>
      <c r="R47" s="227">
        <v>0</v>
      </c>
      <c r="S47" s="229">
        <f t="shared" si="2"/>
        <v>0</v>
      </c>
      <c r="T47" s="202" t="s">
        <v>289</v>
      </c>
      <c r="U47" s="213" t="s">
        <v>422</v>
      </c>
      <c r="V47" s="261"/>
    </row>
    <row r="48" spans="2:22" ht="36" x14ac:dyDescent="0.3">
      <c r="B48" s="197" t="s">
        <v>198</v>
      </c>
      <c r="C48" s="224">
        <v>0.4</v>
      </c>
      <c r="D48" s="225">
        <v>0.1</v>
      </c>
      <c r="E48" s="226">
        <v>0.5</v>
      </c>
      <c r="F48" s="227">
        <v>0</v>
      </c>
      <c r="G48" s="228">
        <v>0</v>
      </c>
      <c r="H48" s="225">
        <v>0</v>
      </c>
      <c r="I48" s="225">
        <v>0</v>
      </c>
      <c r="J48" s="225">
        <v>0</v>
      </c>
      <c r="K48" s="225">
        <v>0</v>
      </c>
      <c r="L48" s="226">
        <v>0</v>
      </c>
      <c r="M48" s="225">
        <v>0</v>
      </c>
      <c r="N48" s="226">
        <v>0</v>
      </c>
      <c r="O48" s="224">
        <v>0</v>
      </c>
      <c r="P48" s="225">
        <v>0</v>
      </c>
      <c r="Q48" s="225">
        <v>0</v>
      </c>
      <c r="R48" s="227">
        <v>0</v>
      </c>
      <c r="S48" s="229">
        <f t="shared" si="2"/>
        <v>0</v>
      </c>
      <c r="T48" s="202" t="s">
        <v>290</v>
      </c>
      <c r="U48" s="213" t="s">
        <v>423</v>
      </c>
      <c r="V48" s="261"/>
    </row>
    <row r="49" spans="2:22" ht="36" x14ac:dyDescent="0.3">
      <c r="B49" s="197" t="s">
        <v>199</v>
      </c>
      <c r="C49" s="224">
        <v>0.4</v>
      </c>
      <c r="D49" s="225">
        <v>0.1</v>
      </c>
      <c r="E49" s="226">
        <v>0.5</v>
      </c>
      <c r="F49" s="227">
        <v>0</v>
      </c>
      <c r="G49" s="228">
        <v>0</v>
      </c>
      <c r="H49" s="225">
        <v>0</v>
      </c>
      <c r="I49" s="225">
        <v>0</v>
      </c>
      <c r="J49" s="225">
        <v>0</v>
      </c>
      <c r="K49" s="225">
        <v>0</v>
      </c>
      <c r="L49" s="226">
        <v>0</v>
      </c>
      <c r="M49" s="225">
        <v>0</v>
      </c>
      <c r="N49" s="226">
        <v>0</v>
      </c>
      <c r="O49" s="224">
        <v>0</v>
      </c>
      <c r="P49" s="225">
        <v>0</v>
      </c>
      <c r="Q49" s="225">
        <v>0</v>
      </c>
      <c r="R49" s="227">
        <v>0</v>
      </c>
      <c r="S49" s="229">
        <f t="shared" si="2"/>
        <v>0</v>
      </c>
      <c r="T49" s="202" t="s">
        <v>291</v>
      </c>
      <c r="U49" s="213" t="s">
        <v>424</v>
      </c>
      <c r="V49" s="261"/>
    </row>
    <row r="50" spans="2:22" ht="36" x14ac:dyDescent="0.3">
      <c r="B50" s="197" t="s">
        <v>200</v>
      </c>
      <c r="C50" s="224">
        <v>0.4</v>
      </c>
      <c r="D50" s="225">
        <v>0.1</v>
      </c>
      <c r="E50" s="226">
        <v>0.5</v>
      </c>
      <c r="F50" s="227">
        <v>0</v>
      </c>
      <c r="G50" s="228">
        <v>0</v>
      </c>
      <c r="H50" s="225">
        <v>0</v>
      </c>
      <c r="I50" s="225">
        <v>0</v>
      </c>
      <c r="J50" s="225">
        <v>0</v>
      </c>
      <c r="K50" s="225">
        <v>0</v>
      </c>
      <c r="L50" s="226">
        <v>0</v>
      </c>
      <c r="M50" s="225">
        <v>0</v>
      </c>
      <c r="N50" s="226">
        <v>0</v>
      </c>
      <c r="O50" s="224">
        <v>0</v>
      </c>
      <c r="P50" s="225">
        <v>0</v>
      </c>
      <c r="Q50" s="225">
        <v>0</v>
      </c>
      <c r="R50" s="227">
        <v>0</v>
      </c>
      <c r="S50" s="229">
        <f t="shared" si="2"/>
        <v>0</v>
      </c>
      <c r="T50" s="202" t="s">
        <v>292</v>
      </c>
      <c r="U50" s="213" t="s">
        <v>425</v>
      </c>
      <c r="V50" s="261"/>
    </row>
    <row r="51" spans="2:22" ht="36" x14ac:dyDescent="0.3">
      <c r="B51" s="197" t="s">
        <v>201</v>
      </c>
      <c r="C51" s="224">
        <v>0.4</v>
      </c>
      <c r="D51" s="225">
        <v>0.1</v>
      </c>
      <c r="E51" s="226">
        <v>0.5</v>
      </c>
      <c r="F51" s="227">
        <v>0</v>
      </c>
      <c r="G51" s="228">
        <v>0</v>
      </c>
      <c r="H51" s="225">
        <v>0</v>
      </c>
      <c r="I51" s="225">
        <v>0</v>
      </c>
      <c r="J51" s="225">
        <v>0</v>
      </c>
      <c r="K51" s="225">
        <v>0</v>
      </c>
      <c r="L51" s="226">
        <v>0</v>
      </c>
      <c r="M51" s="225">
        <v>0</v>
      </c>
      <c r="N51" s="226">
        <v>0</v>
      </c>
      <c r="O51" s="224">
        <v>0</v>
      </c>
      <c r="P51" s="225">
        <v>0</v>
      </c>
      <c r="Q51" s="225">
        <v>0</v>
      </c>
      <c r="R51" s="227">
        <v>0</v>
      </c>
      <c r="S51" s="229">
        <f t="shared" si="2"/>
        <v>0</v>
      </c>
      <c r="T51" s="202" t="s">
        <v>293</v>
      </c>
      <c r="U51" s="213" t="s">
        <v>426</v>
      </c>
      <c r="V51" s="261"/>
    </row>
    <row r="52" spans="2:22" ht="36" x14ac:dyDescent="0.3">
      <c r="B52" s="197" t="s">
        <v>202</v>
      </c>
      <c r="C52" s="224">
        <v>0.4</v>
      </c>
      <c r="D52" s="225">
        <v>0.1</v>
      </c>
      <c r="E52" s="226">
        <v>0.5</v>
      </c>
      <c r="F52" s="227">
        <v>0</v>
      </c>
      <c r="G52" s="228">
        <v>0</v>
      </c>
      <c r="H52" s="225">
        <v>0</v>
      </c>
      <c r="I52" s="225">
        <v>0</v>
      </c>
      <c r="J52" s="225">
        <v>0</v>
      </c>
      <c r="K52" s="225">
        <v>0</v>
      </c>
      <c r="L52" s="226">
        <v>0</v>
      </c>
      <c r="M52" s="225">
        <v>0</v>
      </c>
      <c r="N52" s="226">
        <v>0</v>
      </c>
      <c r="O52" s="224">
        <v>0</v>
      </c>
      <c r="P52" s="225">
        <v>0</v>
      </c>
      <c r="Q52" s="225">
        <v>0</v>
      </c>
      <c r="R52" s="227">
        <v>0</v>
      </c>
      <c r="S52" s="229">
        <f t="shared" si="2"/>
        <v>0</v>
      </c>
      <c r="T52" s="202" t="s">
        <v>294</v>
      </c>
      <c r="U52" s="213" t="s">
        <v>427</v>
      </c>
      <c r="V52" s="261"/>
    </row>
    <row r="53" spans="2:22" ht="36" x14ac:dyDescent="0.3">
      <c r="B53" s="197" t="s">
        <v>203</v>
      </c>
      <c r="C53" s="224">
        <v>0.4</v>
      </c>
      <c r="D53" s="225">
        <v>0.1</v>
      </c>
      <c r="E53" s="226">
        <v>0.5</v>
      </c>
      <c r="F53" s="227">
        <v>0</v>
      </c>
      <c r="G53" s="228">
        <v>0</v>
      </c>
      <c r="H53" s="225">
        <v>0</v>
      </c>
      <c r="I53" s="225">
        <v>0</v>
      </c>
      <c r="J53" s="225">
        <v>0</v>
      </c>
      <c r="K53" s="225">
        <v>0</v>
      </c>
      <c r="L53" s="226">
        <v>0</v>
      </c>
      <c r="M53" s="225">
        <v>0</v>
      </c>
      <c r="N53" s="226">
        <v>0</v>
      </c>
      <c r="O53" s="224">
        <v>0</v>
      </c>
      <c r="P53" s="225">
        <v>0</v>
      </c>
      <c r="Q53" s="225">
        <v>0</v>
      </c>
      <c r="R53" s="227">
        <v>0</v>
      </c>
      <c r="S53" s="229">
        <f t="shared" si="2"/>
        <v>0</v>
      </c>
      <c r="T53" s="202" t="s">
        <v>295</v>
      </c>
      <c r="U53" s="213" t="s">
        <v>428</v>
      </c>
      <c r="V53" s="261"/>
    </row>
    <row r="54" spans="2:22" ht="36" x14ac:dyDescent="0.3">
      <c r="B54" s="197" t="s">
        <v>204</v>
      </c>
      <c r="C54" s="224">
        <v>0.4</v>
      </c>
      <c r="D54" s="225">
        <v>0.1</v>
      </c>
      <c r="E54" s="226">
        <v>0.5</v>
      </c>
      <c r="F54" s="227">
        <v>0</v>
      </c>
      <c r="G54" s="228">
        <v>0</v>
      </c>
      <c r="H54" s="225">
        <v>0</v>
      </c>
      <c r="I54" s="225">
        <v>0</v>
      </c>
      <c r="J54" s="225">
        <v>0</v>
      </c>
      <c r="K54" s="225">
        <v>0</v>
      </c>
      <c r="L54" s="226">
        <v>0</v>
      </c>
      <c r="M54" s="225">
        <v>0</v>
      </c>
      <c r="N54" s="226">
        <v>0</v>
      </c>
      <c r="O54" s="224">
        <v>0</v>
      </c>
      <c r="P54" s="225">
        <v>0</v>
      </c>
      <c r="Q54" s="225">
        <v>0</v>
      </c>
      <c r="R54" s="227">
        <v>0</v>
      </c>
      <c r="S54" s="229">
        <f t="shared" si="2"/>
        <v>0</v>
      </c>
      <c r="T54" s="202" t="s">
        <v>296</v>
      </c>
      <c r="U54" s="213" t="s">
        <v>429</v>
      </c>
      <c r="V54" s="261"/>
    </row>
    <row r="55" spans="2:22" ht="36" x14ac:dyDescent="0.3">
      <c r="B55" s="197" t="s">
        <v>205</v>
      </c>
      <c r="C55" s="224">
        <v>0.4</v>
      </c>
      <c r="D55" s="225">
        <v>0.1</v>
      </c>
      <c r="E55" s="226">
        <v>0.5</v>
      </c>
      <c r="F55" s="227">
        <v>0</v>
      </c>
      <c r="G55" s="228">
        <v>0</v>
      </c>
      <c r="H55" s="225">
        <v>0</v>
      </c>
      <c r="I55" s="225">
        <v>0</v>
      </c>
      <c r="J55" s="225">
        <v>0</v>
      </c>
      <c r="K55" s="225">
        <v>0</v>
      </c>
      <c r="L55" s="226">
        <v>0</v>
      </c>
      <c r="M55" s="225">
        <v>0</v>
      </c>
      <c r="N55" s="226">
        <v>0</v>
      </c>
      <c r="O55" s="224">
        <v>0</v>
      </c>
      <c r="P55" s="225">
        <v>0</v>
      </c>
      <c r="Q55" s="225">
        <v>0</v>
      </c>
      <c r="R55" s="227">
        <v>0</v>
      </c>
      <c r="S55" s="229">
        <f t="shared" si="2"/>
        <v>0</v>
      </c>
      <c r="T55" s="202" t="s">
        <v>297</v>
      </c>
      <c r="U55" s="213" t="s">
        <v>430</v>
      </c>
      <c r="V55" s="261"/>
    </row>
    <row r="56" spans="2:22" ht="36" x14ac:dyDescent="0.3">
      <c r="B56" s="197" t="s">
        <v>206</v>
      </c>
      <c r="C56" s="224">
        <v>0.4</v>
      </c>
      <c r="D56" s="225">
        <v>0.1</v>
      </c>
      <c r="E56" s="226">
        <v>0.5</v>
      </c>
      <c r="F56" s="227">
        <v>0</v>
      </c>
      <c r="G56" s="228">
        <v>0</v>
      </c>
      <c r="H56" s="225">
        <v>0</v>
      </c>
      <c r="I56" s="225">
        <v>0</v>
      </c>
      <c r="J56" s="225">
        <v>0</v>
      </c>
      <c r="K56" s="225">
        <v>0</v>
      </c>
      <c r="L56" s="226">
        <v>0</v>
      </c>
      <c r="M56" s="225">
        <v>0</v>
      </c>
      <c r="N56" s="226">
        <v>0</v>
      </c>
      <c r="O56" s="224">
        <v>0</v>
      </c>
      <c r="P56" s="225">
        <v>0</v>
      </c>
      <c r="Q56" s="225">
        <v>0</v>
      </c>
      <c r="R56" s="227">
        <v>0</v>
      </c>
      <c r="S56" s="229">
        <f t="shared" si="2"/>
        <v>0</v>
      </c>
      <c r="T56" s="202" t="s">
        <v>298</v>
      </c>
      <c r="U56" s="213" t="s">
        <v>431</v>
      </c>
      <c r="V56" s="261"/>
    </row>
    <row r="57" spans="2:22" ht="36" x14ac:dyDescent="0.3">
      <c r="B57" s="197" t="s">
        <v>207</v>
      </c>
      <c r="C57" s="224">
        <v>0.4</v>
      </c>
      <c r="D57" s="225">
        <v>0.1</v>
      </c>
      <c r="E57" s="226">
        <v>0.5</v>
      </c>
      <c r="F57" s="227">
        <v>0</v>
      </c>
      <c r="G57" s="228">
        <v>0</v>
      </c>
      <c r="H57" s="225">
        <v>0</v>
      </c>
      <c r="I57" s="225">
        <v>0</v>
      </c>
      <c r="J57" s="225">
        <v>0</v>
      </c>
      <c r="K57" s="225">
        <v>0</v>
      </c>
      <c r="L57" s="226">
        <v>0</v>
      </c>
      <c r="M57" s="225">
        <v>0</v>
      </c>
      <c r="N57" s="226">
        <v>0</v>
      </c>
      <c r="O57" s="224">
        <v>0</v>
      </c>
      <c r="P57" s="225">
        <v>0</v>
      </c>
      <c r="Q57" s="225">
        <v>0</v>
      </c>
      <c r="R57" s="227">
        <v>0</v>
      </c>
      <c r="S57" s="229">
        <f t="shared" si="2"/>
        <v>0</v>
      </c>
      <c r="T57" s="202" t="s">
        <v>299</v>
      </c>
      <c r="U57" s="213" t="s">
        <v>432</v>
      </c>
      <c r="V57" s="261"/>
    </row>
    <row r="58" spans="2:22" ht="36" x14ac:dyDescent="0.3">
      <c r="B58" s="197" t="s">
        <v>208</v>
      </c>
      <c r="C58" s="224">
        <v>0.4</v>
      </c>
      <c r="D58" s="225">
        <v>0.1</v>
      </c>
      <c r="E58" s="226">
        <v>0.5</v>
      </c>
      <c r="F58" s="227">
        <v>0</v>
      </c>
      <c r="G58" s="228">
        <v>0</v>
      </c>
      <c r="H58" s="225">
        <v>0</v>
      </c>
      <c r="I58" s="225">
        <v>0</v>
      </c>
      <c r="J58" s="225">
        <v>0</v>
      </c>
      <c r="K58" s="225">
        <v>0</v>
      </c>
      <c r="L58" s="226">
        <v>0</v>
      </c>
      <c r="M58" s="225">
        <v>0</v>
      </c>
      <c r="N58" s="226">
        <v>0</v>
      </c>
      <c r="O58" s="224">
        <v>0</v>
      </c>
      <c r="P58" s="225">
        <v>0</v>
      </c>
      <c r="Q58" s="225">
        <v>0</v>
      </c>
      <c r="R58" s="227">
        <v>0</v>
      </c>
      <c r="S58" s="229">
        <f t="shared" si="2"/>
        <v>0</v>
      </c>
      <c r="T58" s="202" t="s">
        <v>300</v>
      </c>
      <c r="U58" s="213" t="s">
        <v>433</v>
      </c>
      <c r="V58" s="261"/>
    </row>
    <row r="59" spans="2:22" ht="36" x14ac:dyDescent="0.3">
      <c r="B59" s="197" t="s">
        <v>209</v>
      </c>
      <c r="C59" s="224">
        <v>0.4</v>
      </c>
      <c r="D59" s="225">
        <v>0.1</v>
      </c>
      <c r="E59" s="226">
        <v>0.5</v>
      </c>
      <c r="F59" s="227">
        <v>0</v>
      </c>
      <c r="G59" s="228">
        <v>0</v>
      </c>
      <c r="H59" s="225">
        <v>0</v>
      </c>
      <c r="I59" s="225">
        <v>0</v>
      </c>
      <c r="J59" s="225">
        <v>0</v>
      </c>
      <c r="K59" s="225">
        <v>0</v>
      </c>
      <c r="L59" s="226">
        <v>0</v>
      </c>
      <c r="M59" s="225">
        <v>0</v>
      </c>
      <c r="N59" s="226">
        <v>0</v>
      </c>
      <c r="O59" s="224">
        <v>0</v>
      </c>
      <c r="P59" s="225">
        <v>0</v>
      </c>
      <c r="Q59" s="225">
        <v>0</v>
      </c>
      <c r="R59" s="227">
        <v>0</v>
      </c>
      <c r="S59" s="229">
        <f t="shared" si="2"/>
        <v>0</v>
      </c>
      <c r="T59" s="202" t="s">
        <v>301</v>
      </c>
      <c r="U59" s="213" t="s">
        <v>434</v>
      </c>
      <c r="V59" s="261"/>
    </row>
    <row r="60" spans="2:22" ht="36.75" thickBot="1" x14ac:dyDescent="0.35">
      <c r="B60" s="200" t="s">
        <v>210</v>
      </c>
      <c r="C60" s="244">
        <v>0.4</v>
      </c>
      <c r="D60" s="245">
        <v>0.1</v>
      </c>
      <c r="E60" s="246">
        <v>0.5</v>
      </c>
      <c r="F60" s="247">
        <v>0</v>
      </c>
      <c r="G60" s="248">
        <v>0</v>
      </c>
      <c r="H60" s="245">
        <v>0</v>
      </c>
      <c r="I60" s="245">
        <v>0</v>
      </c>
      <c r="J60" s="245">
        <v>0</v>
      </c>
      <c r="K60" s="245">
        <v>0</v>
      </c>
      <c r="L60" s="246">
        <v>0</v>
      </c>
      <c r="M60" s="245">
        <v>0</v>
      </c>
      <c r="N60" s="246">
        <v>0</v>
      </c>
      <c r="O60" s="244">
        <v>0</v>
      </c>
      <c r="P60" s="245">
        <v>0</v>
      </c>
      <c r="Q60" s="245">
        <v>0</v>
      </c>
      <c r="R60" s="247">
        <v>0</v>
      </c>
      <c r="S60" s="249">
        <f t="shared" si="2"/>
        <v>0</v>
      </c>
      <c r="T60" s="204" t="s">
        <v>302</v>
      </c>
      <c r="U60" s="214" t="s">
        <v>435</v>
      </c>
      <c r="V60" s="266"/>
    </row>
    <row r="61" spans="2:22" x14ac:dyDescent="0.3">
      <c r="B61" s="196" t="s">
        <v>211</v>
      </c>
      <c r="C61" s="215">
        <v>0.4</v>
      </c>
      <c r="D61" s="216">
        <v>0.3</v>
      </c>
      <c r="E61" s="217">
        <v>0.25</v>
      </c>
      <c r="F61" s="218">
        <v>0.05</v>
      </c>
      <c r="G61" s="219">
        <v>0</v>
      </c>
      <c r="H61" s="216">
        <v>0</v>
      </c>
      <c r="I61" s="216">
        <v>0</v>
      </c>
      <c r="J61" s="216">
        <v>0</v>
      </c>
      <c r="K61" s="216">
        <v>0</v>
      </c>
      <c r="L61" s="217">
        <v>0</v>
      </c>
      <c r="M61" s="216">
        <v>0</v>
      </c>
      <c r="N61" s="217">
        <v>0</v>
      </c>
      <c r="O61" s="215">
        <v>0</v>
      </c>
      <c r="P61" s="216">
        <v>0</v>
      </c>
      <c r="Q61" s="216">
        <v>0</v>
      </c>
      <c r="R61" s="218">
        <v>0</v>
      </c>
      <c r="S61" s="220">
        <f t="shared" si="2"/>
        <v>0</v>
      </c>
      <c r="T61" s="185" t="s">
        <v>255</v>
      </c>
      <c r="U61" s="186" t="s">
        <v>256</v>
      </c>
      <c r="V61" s="187" t="s">
        <v>303</v>
      </c>
    </row>
    <row r="62" spans="2:22" x14ac:dyDescent="0.3">
      <c r="B62" s="197" t="s">
        <v>212</v>
      </c>
      <c r="C62" s="224">
        <v>0.4</v>
      </c>
      <c r="D62" s="225">
        <v>0.3</v>
      </c>
      <c r="E62" s="226">
        <v>0.25</v>
      </c>
      <c r="F62" s="227">
        <v>0.05</v>
      </c>
      <c r="G62" s="228">
        <v>0</v>
      </c>
      <c r="H62" s="225">
        <v>0</v>
      </c>
      <c r="I62" s="225">
        <v>0</v>
      </c>
      <c r="J62" s="225">
        <v>0</v>
      </c>
      <c r="K62" s="225">
        <v>0</v>
      </c>
      <c r="L62" s="226">
        <v>0</v>
      </c>
      <c r="M62" s="225">
        <v>0</v>
      </c>
      <c r="N62" s="226">
        <v>0</v>
      </c>
      <c r="O62" s="224">
        <v>0</v>
      </c>
      <c r="P62" s="225">
        <v>0</v>
      </c>
      <c r="Q62" s="225">
        <v>0</v>
      </c>
      <c r="R62" s="227">
        <v>0</v>
      </c>
      <c r="S62" s="229">
        <f t="shared" si="2"/>
        <v>0</v>
      </c>
      <c r="T62" s="202" t="s">
        <v>304</v>
      </c>
      <c r="U62" s="96" t="s">
        <v>305</v>
      </c>
      <c r="V62" s="203" t="s">
        <v>306</v>
      </c>
    </row>
    <row r="63" spans="2:22" x14ac:dyDescent="0.3">
      <c r="B63" s="197" t="s">
        <v>213</v>
      </c>
      <c r="C63" s="224">
        <v>0.4</v>
      </c>
      <c r="D63" s="225">
        <v>0.3</v>
      </c>
      <c r="E63" s="226">
        <v>0.25</v>
      </c>
      <c r="F63" s="227">
        <v>0.05</v>
      </c>
      <c r="G63" s="228">
        <v>0</v>
      </c>
      <c r="H63" s="225">
        <v>0</v>
      </c>
      <c r="I63" s="225">
        <v>0</v>
      </c>
      <c r="J63" s="225">
        <v>0</v>
      </c>
      <c r="K63" s="225">
        <v>0</v>
      </c>
      <c r="L63" s="226">
        <v>0</v>
      </c>
      <c r="M63" s="225">
        <v>0</v>
      </c>
      <c r="N63" s="226">
        <v>0</v>
      </c>
      <c r="O63" s="224">
        <v>0</v>
      </c>
      <c r="P63" s="225">
        <v>0</v>
      </c>
      <c r="Q63" s="225">
        <v>0</v>
      </c>
      <c r="R63" s="227">
        <v>0</v>
      </c>
      <c r="S63" s="229">
        <f t="shared" si="2"/>
        <v>0</v>
      </c>
      <c r="T63" s="202" t="s">
        <v>307</v>
      </c>
      <c r="U63" s="96" t="s">
        <v>308</v>
      </c>
      <c r="V63" s="203" t="s">
        <v>309</v>
      </c>
    </row>
    <row r="64" spans="2:22" x14ac:dyDescent="0.3">
      <c r="B64" s="197" t="s">
        <v>214</v>
      </c>
      <c r="C64" s="224">
        <v>0.4</v>
      </c>
      <c r="D64" s="225">
        <v>0.3</v>
      </c>
      <c r="E64" s="226">
        <v>0.25</v>
      </c>
      <c r="F64" s="227">
        <v>0.05</v>
      </c>
      <c r="G64" s="228">
        <v>0</v>
      </c>
      <c r="H64" s="225">
        <v>0</v>
      </c>
      <c r="I64" s="225">
        <v>0</v>
      </c>
      <c r="J64" s="225">
        <v>0</v>
      </c>
      <c r="K64" s="225">
        <v>0</v>
      </c>
      <c r="L64" s="226">
        <v>0</v>
      </c>
      <c r="M64" s="225">
        <v>0</v>
      </c>
      <c r="N64" s="226">
        <v>0</v>
      </c>
      <c r="O64" s="224">
        <v>0</v>
      </c>
      <c r="P64" s="225">
        <v>0</v>
      </c>
      <c r="Q64" s="225">
        <v>0</v>
      </c>
      <c r="R64" s="227">
        <v>0</v>
      </c>
      <c r="S64" s="229">
        <f t="shared" si="2"/>
        <v>0</v>
      </c>
      <c r="T64" s="202" t="s">
        <v>310</v>
      </c>
      <c r="U64" s="96" t="s">
        <v>311</v>
      </c>
      <c r="V64" s="203" t="s">
        <v>312</v>
      </c>
    </row>
    <row r="65" spans="2:22" x14ac:dyDescent="0.3">
      <c r="B65" s="197" t="s">
        <v>215</v>
      </c>
      <c r="C65" s="224">
        <v>0.4</v>
      </c>
      <c r="D65" s="225">
        <v>0.3</v>
      </c>
      <c r="E65" s="226">
        <v>0.25</v>
      </c>
      <c r="F65" s="227">
        <v>0.05</v>
      </c>
      <c r="G65" s="228">
        <v>0</v>
      </c>
      <c r="H65" s="225">
        <v>0</v>
      </c>
      <c r="I65" s="225">
        <v>0</v>
      </c>
      <c r="J65" s="225">
        <v>0</v>
      </c>
      <c r="K65" s="225">
        <v>0</v>
      </c>
      <c r="L65" s="226">
        <v>0</v>
      </c>
      <c r="M65" s="225">
        <v>0</v>
      </c>
      <c r="N65" s="226">
        <v>0</v>
      </c>
      <c r="O65" s="224">
        <v>0</v>
      </c>
      <c r="P65" s="225">
        <v>0</v>
      </c>
      <c r="Q65" s="225">
        <v>0</v>
      </c>
      <c r="R65" s="227">
        <v>0</v>
      </c>
      <c r="S65" s="229">
        <f t="shared" si="2"/>
        <v>0</v>
      </c>
      <c r="T65" s="202" t="s">
        <v>313</v>
      </c>
      <c r="U65" s="96" t="s">
        <v>314</v>
      </c>
      <c r="V65" s="203" t="s">
        <v>315</v>
      </c>
    </row>
    <row r="66" spans="2:22" x14ac:dyDescent="0.3">
      <c r="B66" s="197" t="s">
        <v>216</v>
      </c>
      <c r="C66" s="224">
        <v>0.4</v>
      </c>
      <c r="D66" s="225">
        <v>0.3</v>
      </c>
      <c r="E66" s="226">
        <v>0.25</v>
      </c>
      <c r="F66" s="227">
        <v>0.05</v>
      </c>
      <c r="G66" s="228">
        <v>0</v>
      </c>
      <c r="H66" s="225">
        <v>0</v>
      </c>
      <c r="I66" s="225">
        <v>0</v>
      </c>
      <c r="J66" s="225">
        <v>0</v>
      </c>
      <c r="K66" s="225">
        <v>0</v>
      </c>
      <c r="L66" s="226">
        <v>0</v>
      </c>
      <c r="M66" s="225">
        <v>0</v>
      </c>
      <c r="N66" s="226">
        <v>0</v>
      </c>
      <c r="O66" s="224">
        <v>0</v>
      </c>
      <c r="P66" s="225">
        <v>0</v>
      </c>
      <c r="Q66" s="225">
        <v>0</v>
      </c>
      <c r="R66" s="227">
        <v>0</v>
      </c>
      <c r="S66" s="229">
        <f t="shared" si="2"/>
        <v>0</v>
      </c>
      <c r="T66" s="202" t="s">
        <v>316</v>
      </c>
      <c r="U66" s="96" t="s">
        <v>317</v>
      </c>
      <c r="V66" s="203" t="s">
        <v>318</v>
      </c>
    </row>
    <row r="67" spans="2:22" x14ac:dyDescent="0.3">
      <c r="B67" s="197" t="s">
        <v>217</v>
      </c>
      <c r="C67" s="224">
        <v>0.4</v>
      </c>
      <c r="D67" s="225">
        <v>0.3</v>
      </c>
      <c r="E67" s="226">
        <v>0.25</v>
      </c>
      <c r="F67" s="227">
        <v>0.05</v>
      </c>
      <c r="G67" s="228">
        <v>0</v>
      </c>
      <c r="H67" s="225">
        <v>0</v>
      </c>
      <c r="I67" s="225">
        <v>0</v>
      </c>
      <c r="J67" s="225">
        <v>0</v>
      </c>
      <c r="K67" s="225">
        <v>0</v>
      </c>
      <c r="L67" s="226">
        <v>0</v>
      </c>
      <c r="M67" s="225">
        <v>0</v>
      </c>
      <c r="N67" s="226">
        <v>0</v>
      </c>
      <c r="O67" s="224">
        <v>0</v>
      </c>
      <c r="P67" s="225">
        <v>0</v>
      </c>
      <c r="Q67" s="225">
        <v>0</v>
      </c>
      <c r="R67" s="227">
        <v>0</v>
      </c>
      <c r="S67" s="229">
        <f t="shared" si="2"/>
        <v>0</v>
      </c>
      <c r="T67" s="202" t="s">
        <v>319</v>
      </c>
      <c r="U67" s="96" t="s">
        <v>320</v>
      </c>
      <c r="V67" s="203" t="s">
        <v>321</v>
      </c>
    </row>
    <row r="68" spans="2:22" x14ac:dyDescent="0.3">
      <c r="B68" s="197" t="s">
        <v>218</v>
      </c>
      <c r="C68" s="224">
        <v>0.4</v>
      </c>
      <c r="D68" s="225">
        <v>0.3</v>
      </c>
      <c r="E68" s="226">
        <v>0.25</v>
      </c>
      <c r="F68" s="227">
        <v>0.05</v>
      </c>
      <c r="G68" s="228">
        <v>0</v>
      </c>
      <c r="H68" s="225">
        <v>0</v>
      </c>
      <c r="I68" s="225">
        <v>0</v>
      </c>
      <c r="J68" s="225">
        <v>0</v>
      </c>
      <c r="K68" s="225">
        <v>0</v>
      </c>
      <c r="L68" s="226">
        <v>0</v>
      </c>
      <c r="M68" s="225">
        <v>0</v>
      </c>
      <c r="N68" s="226">
        <v>0</v>
      </c>
      <c r="O68" s="224">
        <v>0</v>
      </c>
      <c r="P68" s="225">
        <v>0</v>
      </c>
      <c r="Q68" s="225">
        <v>0</v>
      </c>
      <c r="R68" s="227">
        <v>0</v>
      </c>
      <c r="S68" s="229">
        <f t="shared" si="2"/>
        <v>0</v>
      </c>
      <c r="T68" s="202" t="s">
        <v>322</v>
      </c>
      <c r="U68" s="96" t="s">
        <v>323</v>
      </c>
      <c r="V68" s="203" t="s">
        <v>324</v>
      </c>
    </row>
    <row r="69" spans="2:22" x14ac:dyDescent="0.3">
      <c r="B69" s="197" t="s">
        <v>219</v>
      </c>
      <c r="C69" s="224">
        <v>0.4</v>
      </c>
      <c r="D69" s="225">
        <v>0.3</v>
      </c>
      <c r="E69" s="226">
        <v>0.25</v>
      </c>
      <c r="F69" s="227">
        <v>0.05</v>
      </c>
      <c r="G69" s="228">
        <v>0</v>
      </c>
      <c r="H69" s="225">
        <v>0</v>
      </c>
      <c r="I69" s="225">
        <v>0</v>
      </c>
      <c r="J69" s="225">
        <v>0</v>
      </c>
      <c r="K69" s="225">
        <v>0</v>
      </c>
      <c r="L69" s="226">
        <v>0</v>
      </c>
      <c r="M69" s="225">
        <v>0</v>
      </c>
      <c r="N69" s="226">
        <v>0</v>
      </c>
      <c r="O69" s="224">
        <v>0</v>
      </c>
      <c r="P69" s="225">
        <v>0</v>
      </c>
      <c r="Q69" s="225">
        <v>0</v>
      </c>
      <c r="R69" s="227">
        <v>0</v>
      </c>
      <c r="S69" s="229">
        <f t="shared" ref="S69:S89" si="3">1-SUM(C69:R69)</f>
        <v>0</v>
      </c>
      <c r="T69" s="202" t="s">
        <v>325</v>
      </c>
      <c r="U69" s="96" t="s">
        <v>326</v>
      </c>
      <c r="V69" s="203" t="s">
        <v>327</v>
      </c>
    </row>
    <row r="70" spans="2:22" x14ac:dyDescent="0.3">
      <c r="B70" s="197" t="s">
        <v>220</v>
      </c>
      <c r="C70" s="224">
        <v>0.4</v>
      </c>
      <c r="D70" s="225">
        <v>0.3</v>
      </c>
      <c r="E70" s="226">
        <v>0.25</v>
      </c>
      <c r="F70" s="227">
        <v>0.05</v>
      </c>
      <c r="G70" s="228">
        <v>0</v>
      </c>
      <c r="H70" s="225">
        <v>0</v>
      </c>
      <c r="I70" s="225">
        <v>0</v>
      </c>
      <c r="J70" s="225">
        <v>0</v>
      </c>
      <c r="K70" s="225">
        <v>0</v>
      </c>
      <c r="L70" s="226">
        <v>0</v>
      </c>
      <c r="M70" s="225">
        <v>0</v>
      </c>
      <c r="N70" s="226">
        <v>0</v>
      </c>
      <c r="O70" s="224">
        <v>0</v>
      </c>
      <c r="P70" s="225">
        <v>0</v>
      </c>
      <c r="Q70" s="225">
        <v>0</v>
      </c>
      <c r="R70" s="227">
        <v>0</v>
      </c>
      <c r="S70" s="229">
        <f t="shared" si="3"/>
        <v>0</v>
      </c>
      <c r="T70" s="202" t="s">
        <v>328</v>
      </c>
      <c r="U70" s="96" t="s">
        <v>329</v>
      </c>
      <c r="V70" s="203" t="s">
        <v>330</v>
      </c>
    </row>
    <row r="71" spans="2:22" x14ac:dyDescent="0.3">
      <c r="B71" s="197" t="s">
        <v>221</v>
      </c>
      <c r="C71" s="224">
        <v>0.4</v>
      </c>
      <c r="D71" s="225">
        <v>0.3</v>
      </c>
      <c r="E71" s="226">
        <v>0.25</v>
      </c>
      <c r="F71" s="227">
        <v>0.05</v>
      </c>
      <c r="G71" s="228">
        <v>0</v>
      </c>
      <c r="H71" s="225">
        <v>0</v>
      </c>
      <c r="I71" s="225">
        <v>0</v>
      </c>
      <c r="J71" s="225">
        <v>0</v>
      </c>
      <c r="K71" s="225">
        <v>0</v>
      </c>
      <c r="L71" s="226">
        <v>0</v>
      </c>
      <c r="M71" s="225">
        <v>0</v>
      </c>
      <c r="N71" s="226">
        <v>0</v>
      </c>
      <c r="O71" s="224">
        <v>0</v>
      </c>
      <c r="P71" s="225">
        <v>0</v>
      </c>
      <c r="Q71" s="225">
        <v>0</v>
      </c>
      <c r="R71" s="227">
        <v>0</v>
      </c>
      <c r="S71" s="229">
        <f t="shared" si="3"/>
        <v>0</v>
      </c>
      <c r="T71" s="202" t="s">
        <v>331</v>
      </c>
      <c r="U71" s="96" t="s">
        <v>332</v>
      </c>
      <c r="V71" s="203" t="s">
        <v>333</v>
      </c>
    </row>
    <row r="72" spans="2:22" ht="12.75" thickBot="1" x14ac:dyDescent="0.35">
      <c r="B72" s="199" t="s">
        <v>222</v>
      </c>
      <c r="C72" s="236">
        <v>0.4</v>
      </c>
      <c r="D72" s="237">
        <v>0.3</v>
      </c>
      <c r="E72" s="238">
        <v>0.25</v>
      </c>
      <c r="F72" s="239">
        <v>0.05</v>
      </c>
      <c r="G72" s="240">
        <v>0</v>
      </c>
      <c r="H72" s="237">
        <v>0</v>
      </c>
      <c r="I72" s="237">
        <v>0</v>
      </c>
      <c r="J72" s="237">
        <v>0</v>
      </c>
      <c r="K72" s="237">
        <v>0</v>
      </c>
      <c r="L72" s="238">
        <v>0</v>
      </c>
      <c r="M72" s="237">
        <v>0</v>
      </c>
      <c r="N72" s="238">
        <v>0</v>
      </c>
      <c r="O72" s="236">
        <v>0</v>
      </c>
      <c r="P72" s="237">
        <v>0</v>
      </c>
      <c r="Q72" s="237">
        <v>0</v>
      </c>
      <c r="R72" s="239">
        <v>0</v>
      </c>
      <c r="S72" s="241">
        <f t="shared" si="3"/>
        <v>0</v>
      </c>
      <c r="T72" s="204" t="s">
        <v>334</v>
      </c>
      <c r="U72" s="205" t="s">
        <v>335</v>
      </c>
      <c r="V72" s="206" t="s">
        <v>336</v>
      </c>
    </row>
    <row r="73" spans="2:22" x14ac:dyDescent="0.3">
      <c r="B73" s="196" t="s">
        <v>223</v>
      </c>
      <c r="C73" s="215">
        <v>1</v>
      </c>
      <c r="D73" s="216">
        <v>0</v>
      </c>
      <c r="E73" s="217">
        <v>0</v>
      </c>
      <c r="F73" s="218">
        <v>0</v>
      </c>
      <c r="G73" s="219">
        <v>0</v>
      </c>
      <c r="H73" s="216">
        <v>0</v>
      </c>
      <c r="I73" s="216">
        <v>0</v>
      </c>
      <c r="J73" s="216">
        <v>0</v>
      </c>
      <c r="K73" s="216">
        <v>0</v>
      </c>
      <c r="L73" s="217">
        <v>0</v>
      </c>
      <c r="M73" s="216">
        <v>0</v>
      </c>
      <c r="N73" s="217">
        <v>0</v>
      </c>
      <c r="O73" s="215">
        <v>0</v>
      </c>
      <c r="P73" s="216">
        <v>0</v>
      </c>
      <c r="Q73" s="216">
        <v>0</v>
      </c>
      <c r="R73" s="218">
        <v>0</v>
      </c>
      <c r="S73" s="220">
        <f t="shared" si="3"/>
        <v>0</v>
      </c>
      <c r="T73" s="256"/>
      <c r="U73" s="257"/>
      <c r="V73" s="258"/>
    </row>
    <row r="74" spans="2:22" x14ac:dyDescent="0.3">
      <c r="B74" s="197" t="s">
        <v>171</v>
      </c>
      <c r="C74" s="224">
        <v>1</v>
      </c>
      <c r="D74" s="225">
        <v>0</v>
      </c>
      <c r="E74" s="226">
        <v>0</v>
      </c>
      <c r="F74" s="227">
        <v>0</v>
      </c>
      <c r="G74" s="228">
        <v>0</v>
      </c>
      <c r="H74" s="225">
        <v>0</v>
      </c>
      <c r="I74" s="225">
        <v>0</v>
      </c>
      <c r="J74" s="225">
        <v>0</v>
      </c>
      <c r="K74" s="225">
        <v>0</v>
      </c>
      <c r="L74" s="226">
        <v>0</v>
      </c>
      <c r="M74" s="225">
        <v>0</v>
      </c>
      <c r="N74" s="226">
        <v>0</v>
      </c>
      <c r="O74" s="224">
        <v>0</v>
      </c>
      <c r="P74" s="225">
        <v>0</v>
      </c>
      <c r="Q74" s="225">
        <v>0</v>
      </c>
      <c r="R74" s="227">
        <v>0</v>
      </c>
      <c r="S74" s="229">
        <f t="shared" si="3"/>
        <v>0</v>
      </c>
      <c r="T74" s="259"/>
      <c r="U74" s="260"/>
      <c r="V74" s="261"/>
    </row>
    <row r="75" spans="2:22" x14ac:dyDescent="0.3">
      <c r="B75" s="197" t="s">
        <v>172</v>
      </c>
      <c r="C75" s="224">
        <v>1</v>
      </c>
      <c r="D75" s="225">
        <v>0</v>
      </c>
      <c r="E75" s="226">
        <v>0</v>
      </c>
      <c r="F75" s="227">
        <v>0</v>
      </c>
      <c r="G75" s="228">
        <v>0</v>
      </c>
      <c r="H75" s="225">
        <v>0</v>
      </c>
      <c r="I75" s="225">
        <v>0</v>
      </c>
      <c r="J75" s="225">
        <v>0</v>
      </c>
      <c r="K75" s="225">
        <v>0</v>
      </c>
      <c r="L75" s="226">
        <v>0</v>
      </c>
      <c r="M75" s="225">
        <v>0</v>
      </c>
      <c r="N75" s="226">
        <v>0</v>
      </c>
      <c r="O75" s="224">
        <v>0</v>
      </c>
      <c r="P75" s="225">
        <v>0</v>
      </c>
      <c r="Q75" s="225">
        <v>0</v>
      </c>
      <c r="R75" s="227">
        <v>0</v>
      </c>
      <c r="S75" s="229">
        <f t="shared" si="3"/>
        <v>0</v>
      </c>
      <c r="T75" s="259"/>
      <c r="U75" s="260"/>
      <c r="V75" s="261"/>
    </row>
    <row r="76" spans="2:22" x14ac:dyDescent="0.3">
      <c r="B76" s="197" t="s">
        <v>173</v>
      </c>
      <c r="C76" s="224">
        <v>1</v>
      </c>
      <c r="D76" s="225">
        <v>0</v>
      </c>
      <c r="E76" s="226">
        <v>0</v>
      </c>
      <c r="F76" s="227">
        <v>0</v>
      </c>
      <c r="G76" s="228">
        <v>0</v>
      </c>
      <c r="H76" s="225">
        <v>0</v>
      </c>
      <c r="I76" s="225">
        <v>0</v>
      </c>
      <c r="J76" s="225">
        <v>0</v>
      </c>
      <c r="K76" s="225">
        <v>0</v>
      </c>
      <c r="L76" s="226">
        <v>0</v>
      </c>
      <c r="M76" s="225">
        <v>0</v>
      </c>
      <c r="N76" s="226">
        <v>0</v>
      </c>
      <c r="O76" s="224">
        <v>0</v>
      </c>
      <c r="P76" s="225">
        <v>0</v>
      </c>
      <c r="Q76" s="225">
        <v>0</v>
      </c>
      <c r="R76" s="227">
        <v>0</v>
      </c>
      <c r="S76" s="229">
        <f t="shared" si="3"/>
        <v>0</v>
      </c>
      <c r="T76" s="259"/>
      <c r="U76" s="260"/>
      <c r="V76" s="261"/>
    </row>
    <row r="77" spans="2:22" x14ac:dyDescent="0.3">
      <c r="B77" s="197" t="s">
        <v>174</v>
      </c>
      <c r="C77" s="224">
        <v>1</v>
      </c>
      <c r="D77" s="225">
        <v>0</v>
      </c>
      <c r="E77" s="226">
        <v>0</v>
      </c>
      <c r="F77" s="227">
        <v>0</v>
      </c>
      <c r="G77" s="228">
        <v>0</v>
      </c>
      <c r="H77" s="225">
        <v>0</v>
      </c>
      <c r="I77" s="225">
        <v>0</v>
      </c>
      <c r="J77" s="225">
        <v>0</v>
      </c>
      <c r="K77" s="225">
        <v>0</v>
      </c>
      <c r="L77" s="226">
        <v>0</v>
      </c>
      <c r="M77" s="225">
        <v>0</v>
      </c>
      <c r="N77" s="226">
        <v>0</v>
      </c>
      <c r="O77" s="224">
        <v>0</v>
      </c>
      <c r="P77" s="225">
        <v>0</v>
      </c>
      <c r="Q77" s="225">
        <v>0</v>
      </c>
      <c r="R77" s="227">
        <v>0</v>
      </c>
      <c r="S77" s="229">
        <f t="shared" si="3"/>
        <v>0</v>
      </c>
      <c r="T77" s="259"/>
      <c r="U77" s="260"/>
      <c r="V77" s="261"/>
    </row>
    <row r="78" spans="2:22" x14ac:dyDescent="0.3">
      <c r="B78" s="197" t="s">
        <v>175</v>
      </c>
      <c r="C78" s="224">
        <v>1</v>
      </c>
      <c r="D78" s="225">
        <v>0</v>
      </c>
      <c r="E78" s="226">
        <v>0</v>
      </c>
      <c r="F78" s="227">
        <v>0</v>
      </c>
      <c r="G78" s="228">
        <v>0</v>
      </c>
      <c r="H78" s="225">
        <v>0</v>
      </c>
      <c r="I78" s="225">
        <v>0</v>
      </c>
      <c r="J78" s="225">
        <v>0</v>
      </c>
      <c r="K78" s="225">
        <v>0</v>
      </c>
      <c r="L78" s="226">
        <v>0</v>
      </c>
      <c r="M78" s="225">
        <v>0</v>
      </c>
      <c r="N78" s="226">
        <v>0</v>
      </c>
      <c r="O78" s="224">
        <v>0</v>
      </c>
      <c r="P78" s="225">
        <v>0</v>
      </c>
      <c r="Q78" s="225">
        <v>0</v>
      </c>
      <c r="R78" s="227">
        <v>0</v>
      </c>
      <c r="S78" s="229">
        <f t="shared" si="3"/>
        <v>0</v>
      </c>
      <c r="T78" s="259"/>
      <c r="U78" s="260"/>
      <c r="V78" s="261"/>
    </row>
    <row r="79" spans="2:22" x14ac:dyDescent="0.3">
      <c r="B79" s="197" t="s">
        <v>176</v>
      </c>
      <c r="C79" s="224">
        <v>1</v>
      </c>
      <c r="D79" s="225">
        <v>0</v>
      </c>
      <c r="E79" s="226">
        <v>0</v>
      </c>
      <c r="F79" s="227">
        <v>0</v>
      </c>
      <c r="G79" s="228">
        <v>0</v>
      </c>
      <c r="H79" s="225">
        <v>0</v>
      </c>
      <c r="I79" s="225">
        <v>0</v>
      </c>
      <c r="J79" s="225">
        <v>0</v>
      </c>
      <c r="K79" s="225">
        <v>0</v>
      </c>
      <c r="L79" s="226">
        <v>0</v>
      </c>
      <c r="M79" s="225">
        <v>0</v>
      </c>
      <c r="N79" s="226">
        <v>0</v>
      </c>
      <c r="O79" s="224">
        <v>0</v>
      </c>
      <c r="P79" s="225">
        <v>0</v>
      </c>
      <c r="Q79" s="225">
        <v>0</v>
      </c>
      <c r="R79" s="227">
        <v>0</v>
      </c>
      <c r="S79" s="229">
        <f t="shared" si="3"/>
        <v>0</v>
      </c>
      <c r="T79" s="259"/>
      <c r="U79" s="260"/>
      <c r="V79" s="261"/>
    </row>
    <row r="80" spans="2:22" x14ac:dyDescent="0.3">
      <c r="B80" s="197" t="s">
        <v>177</v>
      </c>
      <c r="C80" s="224">
        <v>1</v>
      </c>
      <c r="D80" s="225">
        <v>0</v>
      </c>
      <c r="E80" s="226">
        <v>0</v>
      </c>
      <c r="F80" s="227">
        <v>0</v>
      </c>
      <c r="G80" s="228">
        <v>0</v>
      </c>
      <c r="H80" s="225">
        <v>0</v>
      </c>
      <c r="I80" s="225">
        <v>0</v>
      </c>
      <c r="J80" s="225">
        <v>0</v>
      </c>
      <c r="K80" s="225">
        <v>0</v>
      </c>
      <c r="L80" s="226">
        <v>0</v>
      </c>
      <c r="M80" s="225">
        <v>0</v>
      </c>
      <c r="N80" s="226">
        <v>0</v>
      </c>
      <c r="O80" s="224">
        <v>0</v>
      </c>
      <c r="P80" s="225">
        <v>0</v>
      </c>
      <c r="Q80" s="225">
        <v>0</v>
      </c>
      <c r="R80" s="227">
        <v>0</v>
      </c>
      <c r="S80" s="229">
        <f t="shared" si="3"/>
        <v>0</v>
      </c>
      <c r="T80" s="259"/>
      <c r="U80" s="260"/>
      <c r="V80" s="261"/>
    </row>
    <row r="81" spans="2:22" x14ac:dyDescent="0.3">
      <c r="B81" s="197" t="s">
        <v>178</v>
      </c>
      <c r="C81" s="224">
        <v>1</v>
      </c>
      <c r="D81" s="225">
        <v>0</v>
      </c>
      <c r="E81" s="226">
        <v>0</v>
      </c>
      <c r="F81" s="227">
        <v>0</v>
      </c>
      <c r="G81" s="228">
        <v>0</v>
      </c>
      <c r="H81" s="225">
        <v>0</v>
      </c>
      <c r="I81" s="225">
        <v>0</v>
      </c>
      <c r="J81" s="225">
        <v>0</v>
      </c>
      <c r="K81" s="225">
        <v>0</v>
      </c>
      <c r="L81" s="226">
        <v>0</v>
      </c>
      <c r="M81" s="225">
        <v>0</v>
      </c>
      <c r="N81" s="226">
        <v>0</v>
      </c>
      <c r="O81" s="224">
        <v>0</v>
      </c>
      <c r="P81" s="225">
        <v>0</v>
      </c>
      <c r="Q81" s="225">
        <v>0</v>
      </c>
      <c r="R81" s="227">
        <v>0</v>
      </c>
      <c r="S81" s="229">
        <f t="shared" si="3"/>
        <v>0</v>
      </c>
      <c r="T81" s="259"/>
      <c r="U81" s="260"/>
      <c r="V81" s="261"/>
    </row>
    <row r="82" spans="2:22" x14ac:dyDescent="0.3">
      <c r="B82" s="197" t="s">
        <v>179</v>
      </c>
      <c r="C82" s="224">
        <v>1</v>
      </c>
      <c r="D82" s="225">
        <v>0</v>
      </c>
      <c r="E82" s="226">
        <v>0</v>
      </c>
      <c r="F82" s="227">
        <v>0</v>
      </c>
      <c r="G82" s="228">
        <v>0</v>
      </c>
      <c r="H82" s="225">
        <v>0</v>
      </c>
      <c r="I82" s="225">
        <v>0</v>
      </c>
      <c r="J82" s="225">
        <v>0</v>
      </c>
      <c r="K82" s="225">
        <v>0</v>
      </c>
      <c r="L82" s="226">
        <v>0</v>
      </c>
      <c r="M82" s="225">
        <v>0</v>
      </c>
      <c r="N82" s="226">
        <v>0</v>
      </c>
      <c r="O82" s="224">
        <v>0</v>
      </c>
      <c r="P82" s="225">
        <v>0</v>
      </c>
      <c r="Q82" s="225">
        <v>0</v>
      </c>
      <c r="R82" s="227">
        <v>0</v>
      </c>
      <c r="S82" s="229">
        <f t="shared" si="3"/>
        <v>0</v>
      </c>
      <c r="T82" s="259"/>
      <c r="U82" s="260"/>
      <c r="V82" s="261"/>
    </row>
    <row r="83" spans="2:22" x14ac:dyDescent="0.3">
      <c r="B83" s="197" t="s">
        <v>180</v>
      </c>
      <c r="C83" s="224">
        <v>1</v>
      </c>
      <c r="D83" s="225">
        <v>0</v>
      </c>
      <c r="E83" s="226">
        <v>0</v>
      </c>
      <c r="F83" s="227">
        <v>0</v>
      </c>
      <c r="G83" s="228">
        <v>0</v>
      </c>
      <c r="H83" s="225">
        <v>0</v>
      </c>
      <c r="I83" s="225">
        <v>0</v>
      </c>
      <c r="J83" s="225">
        <v>0</v>
      </c>
      <c r="K83" s="225">
        <v>0</v>
      </c>
      <c r="L83" s="226">
        <v>0</v>
      </c>
      <c r="M83" s="225">
        <v>0</v>
      </c>
      <c r="N83" s="226">
        <v>0</v>
      </c>
      <c r="O83" s="224">
        <v>0</v>
      </c>
      <c r="P83" s="225">
        <v>0</v>
      </c>
      <c r="Q83" s="225">
        <v>0</v>
      </c>
      <c r="R83" s="227">
        <v>0</v>
      </c>
      <c r="S83" s="229">
        <f t="shared" si="3"/>
        <v>0</v>
      </c>
      <c r="T83" s="259"/>
      <c r="U83" s="260"/>
      <c r="V83" s="261"/>
    </row>
    <row r="84" spans="2:22" x14ac:dyDescent="0.3">
      <c r="B84" s="197" t="s">
        <v>181</v>
      </c>
      <c r="C84" s="224">
        <v>1</v>
      </c>
      <c r="D84" s="225">
        <v>0</v>
      </c>
      <c r="E84" s="226">
        <v>0</v>
      </c>
      <c r="F84" s="227">
        <v>0</v>
      </c>
      <c r="G84" s="228">
        <v>0</v>
      </c>
      <c r="H84" s="225">
        <v>0</v>
      </c>
      <c r="I84" s="225">
        <v>0</v>
      </c>
      <c r="J84" s="225">
        <v>0</v>
      </c>
      <c r="K84" s="225">
        <v>0</v>
      </c>
      <c r="L84" s="226">
        <v>0</v>
      </c>
      <c r="M84" s="225">
        <v>0</v>
      </c>
      <c r="N84" s="226">
        <v>0</v>
      </c>
      <c r="O84" s="224">
        <v>0</v>
      </c>
      <c r="P84" s="225">
        <v>0</v>
      </c>
      <c r="Q84" s="225">
        <v>0</v>
      </c>
      <c r="R84" s="227">
        <v>0</v>
      </c>
      <c r="S84" s="229">
        <f t="shared" si="3"/>
        <v>0</v>
      </c>
      <c r="T84" s="259"/>
      <c r="U84" s="260"/>
      <c r="V84" s="261"/>
    </row>
    <row r="85" spans="2:22" x14ac:dyDescent="0.3">
      <c r="B85" s="197" t="s">
        <v>182</v>
      </c>
      <c r="C85" s="224">
        <v>1</v>
      </c>
      <c r="D85" s="225">
        <v>0</v>
      </c>
      <c r="E85" s="226">
        <v>0</v>
      </c>
      <c r="F85" s="227">
        <v>0</v>
      </c>
      <c r="G85" s="228">
        <v>0</v>
      </c>
      <c r="H85" s="225">
        <v>0</v>
      </c>
      <c r="I85" s="225">
        <v>0</v>
      </c>
      <c r="J85" s="225">
        <v>0</v>
      </c>
      <c r="K85" s="225">
        <v>0</v>
      </c>
      <c r="L85" s="226">
        <v>0</v>
      </c>
      <c r="M85" s="225">
        <v>0</v>
      </c>
      <c r="N85" s="226">
        <v>0</v>
      </c>
      <c r="O85" s="224">
        <v>0</v>
      </c>
      <c r="P85" s="225">
        <v>0</v>
      </c>
      <c r="Q85" s="225">
        <v>0</v>
      </c>
      <c r="R85" s="227">
        <v>0</v>
      </c>
      <c r="S85" s="229">
        <f t="shared" si="3"/>
        <v>0</v>
      </c>
      <c r="T85" s="259"/>
      <c r="U85" s="260"/>
      <c r="V85" s="261"/>
    </row>
    <row r="86" spans="2:22" x14ac:dyDescent="0.3">
      <c r="B86" s="197" t="s">
        <v>183</v>
      </c>
      <c r="C86" s="224">
        <v>1</v>
      </c>
      <c r="D86" s="225">
        <v>0</v>
      </c>
      <c r="E86" s="226">
        <v>0</v>
      </c>
      <c r="F86" s="227">
        <v>0</v>
      </c>
      <c r="G86" s="228">
        <v>0</v>
      </c>
      <c r="H86" s="225">
        <v>0</v>
      </c>
      <c r="I86" s="225">
        <v>0</v>
      </c>
      <c r="J86" s="225">
        <v>0</v>
      </c>
      <c r="K86" s="225">
        <v>0</v>
      </c>
      <c r="L86" s="226">
        <v>0</v>
      </c>
      <c r="M86" s="225">
        <v>0</v>
      </c>
      <c r="N86" s="226">
        <v>0</v>
      </c>
      <c r="O86" s="224">
        <v>0</v>
      </c>
      <c r="P86" s="225">
        <v>0</v>
      </c>
      <c r="Q86" s="225">
        <v>0</v>
      </c>
      <c r="R86" s="227">
        <v>0</v>
      </c>
      <c r="S86" s="229">
        <f t="shared" si="3"/>
        <v>0</v>
      </c>
      <c r="T86" s="259"/>
      <c r="U86" s="260"/>
      <c r="V86" s="261"/>
    </row>
    <row r="87" spans="2:22" x14ac:dyDescent="0.3">
      <c r="B87" s="197" t="s">
        <v>184</v>
      </c>
      <c r="C87" s="224">
        <v>1</v>
      </c>
      <c r="D87" s="225">
        <v>0</v>
      </c>
      <c r="E87" s="226">
        <v>0</v>
      </c>
      <c r="F87" s="227">
        <v>0</v>
      </c>
      <c r="G87" s="228">
        <v>0</v>
      </c>
      <c r="H87" s="225">
        <v>0</v>
      </c>
      <c r="I87" s="225">
        <v>0</v>
      </c>
      <c r="J87" s="225">
        <v>0</v>
      </c>
      <c r="K87" s="225">
        <v>0</v>
      </c>
      <c r="L87" s="226">
        <v>0</v>
      </c>
      <c r="M87" s="225">
        <v>0</v>
      </c>
      <c r="N87" s="226">
        <v>0</v>
      </c>
      <c r="O87" s="224">
        <v>0</v>
      </c>
      <c r="P87" s="225">
        <v>0</v>
      </c>
      <c r="Q87" s="225">
        <v>0</v>
      </c>
      <c r="R87" s="227">
        <v>0</v>
      </c>
      <c r="S87" s="229">
        <f t="shared" si="3"/>
        <v>0</v>
      </c>
      <c r="T87" s="259"/>
      <c r="U87" s="260"/>
      <c r="V87" s="261"/>
    </row>
    <row r="88" spans="2:22" x14ac:dyDescent="0.3">
      <c r="B88" s="197" t="s">
        <v>185</v>
      </c>
      <c r="C88" s="224">
        <v>1</v>
      </c>
      <c r="D88" s="225">
        <v>0</v>
      </c>
      <c r="E88" s="226">
        <v>0</v>
      </c>
      <c r="F88" s="227">
        <v>0</v>
      </c>
      <c r="G88" s="228">
        <v>0</v>
      </c>
      <c r="H88" s="225">
        <v>0</v>
      </c>
      <c r="I88" s="225">
        <v>0</v>
      </c>
      <c r="J88" s="225">
        <v>0</v>
      </c>
      <c r="K88" s="225">
        <v>0</v>
      </c>
      <c r="L88" s="226">
        <v>0</v>
      </c>
      <c r="M88" s="225">
        <v>0</v>
      </c>
      <c r="N88" s="226">
        <v>0</v>
      </c>
      <c r="O88" s="224">
        <v>0</v>
      </c>
      <c r="P88" s="225">
        <v>0</v>
      </c>
      <c r="Q88" s="225">
        <v>0</v>
      </c>
      <c r="R88" s="227">
        <v>0</v>
      </c>
      <c r="S88" s="229">
        <f t="shared" si="3"/>
        <v>0</v>
      </c>
      <c r="T88" s="259"/>
      <c r="U88" s="260"/>
      <c r="V88" s="261"/>
    </row>
    <row r="89" spans="2:22" ht="12.75" thickBot="1" x14ac:dyDescent="0.35">
      <c r="B89" s="199" t="s">
        <v>186</v>
      </c>
      <c r="C89" s="236">
        <v>1</v>
      </c>
      <c r="D89" s="237">
        <v>0</v>
      </c>
      <c r="E89" s="238">
        <v>0</v>
      </c>
      <c r="F89" s="239">
        <v>0</v>
      </c>
      <c r="G89" s="240">
        <v>0</v>
      </c>
      <c r="H89" s="237">
        <v>0</v>
      </c>
      <c r="I89" s="237">
        <v>0</v>
      </c>
      <c r="J89" s="237">
        <v>0</v>
      </c>
      <c r="K89" s="237">
        <v>0</v>
      </c>
      <c r="L89" s="238">
        <v>0</v>
      </c>
      <c r="M89" s="237">
        <v>0</v>
      </c>
      <c r="N89" s="238">
        <v>0</v>
      </c>
      <c r="O89" s="236">
        <v>0</v>
      </c>
      <c r="P89" s="237">
        <v>0</v>
      </c>
      <c r="Q89" s="237">
        <v>0</v>
      </c>
      <c r="R89" s="239">
        <v>0</v>
      </c>
      <c r="S89" s="241">
        <f t="shared" si="3"/>
        <v>0</v>
      </c>
      <c r="T89" s="267"/>
      <c r="U89" s="268"/>
      <c r="V89" s="266"/>
    </row>
    <row r="91" spans="2:22" ht="12.75" thickBot="1" x14ac:dyDescent="0.35"/>
    <row r="92" spans="2:22" ht="12.75" thickBot="1" x14ac:dyDescent="0.35">
      <c r="B92" s="210" t="s">
        <v>35</v>
      </c>
      <c r="C92" s="190" t="s">
        <v>231</v>
      </c>
      <c r="D92" s="191" t="s">
        <v>239</v>
      </c>
      <c r="E92" s="192" t="s">
        <v>240</v>
      </c>
      <c r="F92" s="192" t="s">
        <v>242</v>
      </c>
      <c r="G92" s="193" t="s">
        <v>234</v>
      </c>
      <c r="H92" s="194" t="s">
        <v>235</v>
      </c>
      <c r="I92" s="194" t="s">
        <v>110</v>
      </c>
      <c r="J92" s="194" t="s">
        <v>481</v>
      </c>
      <c r="K92" s="194" t="s">
        <v>233</v>
      </c>
      <c r="L92" s="194" t="s">
        <v>232</v>
      </c>
      <c r="M92" s="194" t="s">
        <v>1</v>
      </c>
      <c r="N92" s="195" t="s">
        <v>140</v>
      </c>
      <c r="O92" s="190" t="s">
        <v>226</v>
      </c>
      <c r="P92" s="191" t="s">
        <v>227</v>
      </c>
      <c r="Q92" s="191" t="s">
        <v>228</v>
      </c>
      <c r="R92" s="192" t="s">
        <v>229</v>
      </c>
      <c r="S92" s="201" t="s">
        <v>230</v>
      </c>
      <c r="T92" s="207" t="s">
        <v>238</v>
      </c>
      <c r="U92" s="208" t="s">
        <v>240</v>
      </c>
      <c r="V92" s="209" t="s">
        <v>241</v>
      </c>
    </row>
    <row r="93" spans="2:22" x14ac:dyDescent="0.3">
      <c r="B93" s="196" t="s">
        <v>480</v>
      </c>
      <c r="C93" s="215"/>
      <c r="D93" s="216"/>
      <c r="E93" s="217"/>
      <c r="F93" s="217"/>
      <c r="G93" s="225"/>
      <c r="H93" s="225"/>
      <c r="I93" s="225"/>
      <c r="J93" s="225"/>
      <c r="K93" s="225"/>
      <c r="L93" s="225"/>
      <c r="M93" s="304">
        <v>0.3</v>
      </c>
      <c r="N93" s="305">
        <v>0.4</v>
      </c>
      <c r="O93" s="396">
        <v>0.18</v>
      </c>
      <c r="P93" s="396"/>
      <c r="Q93" s="296">
        <v>0.04</v>
      </c>
      <c r="R93" s="306">
        <v>0.02</v>
      </c>
      <c r="S93" s="225">
        <f t="shared" ref="S93:S100" si="4">1-SUM(C93:R93)</f>
        <v>6.0000000000000053E-2</v>
      </c>
      <c r="T93" s="297"/>
      <c r="U93" s="257"/>
      <c r="V93" s="258"/>
    </row>
    <row r="94" spans="2:22" x14ac:dyDescent="0.3">
      <c r="B94" s="198" t="s">
        <v>225</v>
      </c>
      <c r="C94" s="230"/>
      <c r="D94" s="231"/>
      <c r="E94" s="233"/>
      <c r="F94" s="233"/>
      <c r="G94" s="231"/>
      <c r="H94" s="231"/>
      <c r="I94" s="231"/>
      <c r="J94" s="231"/>
      <c r="K94" s="231"/>
      <c r="L94" s="225">
        <v>0.3</v>
      </c>
      <c r="M94" s="231">
        <v>0.1</v>
      </c>
      <c r="N94" s="225">
        <v>0.3</v>
      </c>
      <c r="O94" s="396">
        <v>0.18</v>
      </c>
      <c r="P94" s="396"/>
      <c r="Q94" s="231">
        <v>0.04</v>
      </c>
      <c r="R94" s="231">
        <v>0.02</v>
      </c>
      <c r="S94" s="231">
        <f t="shared" si="4"/>
        <v>6.0000000000000053E-2</v>
      </c>
      <c r="T94" s="298"/>
      <c r="U94" s="260"/>
      <c r="V94" s="261"/>
    </row>
    <row r="95" spans="2:22" x14ac:dyDescent="0.3">
      <c r="B95" s="197" t="s">
        <v>146</v>
      </c>
      <c r="C95" s="224"/>
      <c r="D95" s="225"/>
      <c r="E95" s="226"/>
      <c r="F95" s="226"/>
      <c r="G95" s="225"/>
      <c r="H95" s="225"/>
      <c r="I95" s="225"/>
      <c r="J95" s="225"/>
      <c r="K95" s="225">
        <v>0.3</v>
      </c>
      <c r="L95" s="225">
        <v>0.1</v>
      </c>
      <c r="M95" s="225">
        <v>0.1</v>
      </c>
      <c r="N95" s="225">
        <v>0.2</v>
      </c>
      <c r="O95" s="396">
        <v>0.18</v>
      </c>
      <c r="P95" s="396"/>
      <c r="Q95" s="231">
        <v>0.04</v>
      </c>
      <c r="R95" s="231">
        <v>0.02</v>
      </c>
      <c r="S95" s="225">
        <f t="shared" si="4"/>
        <v>6.0000000000000053E-2</v>
      </c>
      <c r="T95" s="298"/>
      <c r="U95" s="260"/>
      <c r="V95" s="261"/>
    </row>
    <row r="96" spans="2:22" x14ac:dyDescent="0.3">
      <c r="B96" s="294" t="s">
        <v>108</v>
      </c>
      <c r="C96" s="224"/>
      <c r="D96" s="225"/>
      <c r="E96" s="226"/>
      <c r="F96" s="226"/>
      <c r="G96" s="225"/>
      <c r="H96" s="225"/>
      <c r="I96" s="225"/>
      <c r="J96" s="225">
        <v>0.3</v>
      </c>
      <c r="K96" s="225">
        <v>0.1</v>
      </c>
      <c r="L96" s="225">
        <v>0.1</v>
      </c>
      <c r="M96" s="225">
        <v>0.1</v>
      </c>
      <c r="N96" s="225">
        <v>0.1</v>
      </c>
      <c r="O96" s="396">
        <v>0.27</v>
      </c>
      <c r="P96" s="396"/>
      <c r="Q96" s="396"/>
      <c r="R96" s="231">
        <v>0.02</v>
      </c>
      <c r="S96" s="225">
        <f t="shared" si="4"/>
        <v>1.0000000000000009E-2</v>
      </c>
      <c r="T96" s="298"/>
      <c r="U96" s="260"/>
      <c r="V96" s="261"/>
    </row>
    <row r="97" spans="2:22" x14ac:dyDescent="0.3">
      <c r="B97" s="294" t="s">
        <v>148</v>
      </c>
      <c r="C97" s="224"/>
      <c r="D97" s="225"/>
      <c r="E97" s="226"/>
      <c r="F97" s="226"/>
      <c r="G97" s="225"/>
      <c r="H97" s="225"/>
      <c r="I97" s="225"/>
      <c r="J97" s="225">
        <v>0.3</v>
      </c>
      <c r="K97" s="225">
        <v>0.1</v>
      </c>
      <c r="L97" s="225">
        <v>0.1</v>
      </c>
      <c r="M97" s="225">
        <v>0.1</v>
      </c>
      <c r="N97" s="225">
        <v>0.1</v>
      </c>
      <c r="O97" s="396">
        <v>0.27</v>
      </c>
      <c r="P97" s="396"/>
      <c r="Q97" s="396"/>
      <c r="R97" s="231">
        <v>0.02</v>
      </c>
      <c r="S97" s="225">
        <f t="shared" si="4"/>
        <v>1.0000000000000009E-2</v>
      </c>
      <c r="T97" s="298"/>
      <c r="U97" s="260"/>
      <c r="V97" s="261"/>
    </row>
    <row r="98" spans="2:22" x14ac:dyDescent="0.3">
      <c r="B98" s="197" t="s">
        <v>110</v>
      </c>
      <c r="C98" s="224"/>
      <c r="D98" s="225"/>
      <c r="E98" s="226"/>
      <c r="F98" s="226"/>
      <c r="G98" s="225"/>
      <c r="H98" s="225"/>
      <c r="I98" s="225">
        <v>0.3</v>
      </c>
      <c r="J98" s="225"/>
      <c r="K98" s="225"/>
      <c r="L98" s="225"/>
      <c r="M98" s="397">
        <v>0.4</v>
      </c>
      <c r="N98" s="398"/>
      <c r="O98" s="396">
        <v>0.18</v>
      </c>
      <c r="P98" s="396"/>
      <c r="Q98" s="231">
        <v>0.04</v>
      </c>
      <c r="R98" s="231">
        <v>0.02</v>
      </c>
      <c r="S98" s="225">
        <f t="shared" si="4"/>
        <v>6.0000000000000053E-2</v>
      </c>
      <c r="T98" s="298"/>
      <c r="U98" s="260"/>
      <c r="V98" s="261"/>
    </row>
    <row r="99" spans="2:22" x14ac:dyDescent="0.3">
      <c r="B99" s="294" t="s">
        <v>235</v>
      </c>
      <c r="C99" s="224"/>
      <c r="D99" s="225"/>
      <c r="E99" s="226"/>
      <c r="F99" s="226"/>
      <c r="G99" s="225"/>
      <c r="H99" s="225">
        <v>0.3</v>
      </c>
      <c r="I99" s="225">
        <v>0.1</v>
      </c>
      <c r="J99" s="225"/>
      <c r="K99" s="225">
        <v>0.08</v>
      </c>
      <c r="L99" s="225">
        <v>0.08</v>
      </c>
      <c r="M99" s="397">
        <v>0.14000000000000001</v>
      </c>
      <c r="N99" s="398"/>
      <c r="O99" s="396">
        <v>0.27</v>
      </c>
      <c r="P99" s="396"/>
      <c r="Q99" s="396"/>
      <c r="R99" s="231">
        <v>0.02</v>
      </c>
      <c r="S99" s="225">
        <f t="shared" si="4"/>
        <v>9.9999999999998979E-3</v>
      </c>
      <c r="T99" s="298"/>
      <c r="U99" s="260"/>
      <c r="V99" s="261"/>
    </row>
    <row r="100" spans="2:22" ht="12.75" thickBot="1" x14ac:dyDescent="0.35">
      <c r="B100" s="295" t="s">
        <v>237</v>
      </c>
      <c r="C100" s="236"/>
      <c r="D100" s="237"/>
      <c r="E100" s="238"/>
      <c r="F100" s="238"/>
      <c r="G100" s="225">
        <v>0.3</v>
      </c>
      <c r="H100" s="225">
        <v>0.1</v>
      </c>
      <c r="I100" s="225">
        <v>0.1</v>
      </c>
      <c r="J100" s="225"/>
      <c r="K100" s="225">
        <v>7.0000000000000007E-2</v>
      </c>
      <c r="L100" s="225">
        <v>0.05</v>
      </c>
      <c r="M100" s="225">
        <v>0.04</v>
      </c>
      <c r="N100" s="225">
        <v>0.04</v>
      </c>
      <c r="O100" s="231">
        <v>0.09</v>
      </c>
      <c r="P100" s="231">
        <v>0.09</v>
      </c>
      <c r="Q100" s="231">
        <v>0.09</v>
      </c>
      <c r="R100" s="231">
        <v>0.02</v>
      </c>
      <c r="S100" s="225">
        <f t="shared" si="4"/>
        <v>9.9999999999998979E-3</v>
      </c>
      <c r="T100" s="299"/>
      <c r="U100" s="263"/>
      <c r="V100" s="264"/>
    </row>
    <row r="101" spans="2:22" x14ac:dyDescent="0.3">
      <c r="B101" s="196" t="s">
        <v>149</v>
      </c>
      <c r="C101" s="215">
        <v>0.5</v>
      </c>
      <c r="D101" s="216">
        <v>0.4</v>
      </c>
      <c r="E101" s="217">
        <v>0.1</v>
      </c>
      <c r="F101" s="218"/>
      <c r="G101" s="300"/>
      <c r="H101" s="289"/>
      <c r="I101" s="289"/>
      <c r="J101" s="289"/>
      <c r="K101" s="289"/>
      <c r="L101" s="290"/>
      <c r="M101" s="289"/>
      <c r="N101" s="290"/>
      <c r="O101" s="301"/>
      <c r="P101" s="289"/>
      <c r="Q101" s="289"/>
      <c r="R101" s="302"/>
      <c r="S101" s="303"/>
      <c r="T101" s="185" t="s">
        <v>257</v>
      </c>
      <c r="U101" s="186" t="s">
        <v>243</v>
      </c>
      <c r="V101" s="265"/>
    </row>
    <row r="102" spans="2:22" x14ac:dyDescent="0.3">
      <c r="B102" s="197" t="s">
        <v>150</v>
      </c>
      <c r="C102" s="224">
        <v>0.5</v>
      </c>
      <c r="D102" s="225">
        <v>0.4</v>
      </c>
      <c r="E102" s="226">
        <v>0.1</v>
      </c>
      <c r="F102" s="227"/>
      <c r="G102" s="228"/>
      <c r="H102" s="225"/>
      <c r="I102" s="225"/>
      <c r="J102" s="225"/>
      <c r="K102" s="225"/>
      <c r="L102" s="226"/>
      <c r="M102" s="225"/>
      <c r="N102" s="226"/>
      <c r="O102" s="224"/>
      <c r="P102" s="225"/>
      <c r="Q102" s="225"/>
      <c r="R102" s="227"/>
      <c r="S102" s="229"/>
      <c r="T102" s="202" t="s">
        <v>258</v>
      </c>
      <c r="U102" s="96" t="s">
        <v>254</v>
      </c>
      <c r="V102" s="261"/>
    </row>
    <row r="103" spans="2:22" x14ac:dyDescent="0.3">
      <c r="B103" s="197" t="s">
        <v>151</v>
      </c>
      <c r="C103" s="224">
        <v>0.5</v>
      </c>
      <c r="D103" s="225">
        <v>0.4</v>
      </c>
      <c r="E103" s="226">
        <v>0.1</v>
      </c>
      <c r="F103" s="227"/>
      <c r="G103" s="228"/>
      <c r="H103" s="225"/>
      <c r="I103" s="225"/>
      <c r="J103" s="225"/>
      <c r="K103" s="225"/>
      <c r="L103" s="226"/>
      <c r="M103" s="225"/>
      <c r="N103" s="226"/>
      <c r="O103" s="224"/>
      <c r="P103" s="225"/>
      <c r="Q103" s="225"/>
      <c r="R103" s="227"/>
      <c r="S103" s="229"/>
      <c r="T103" s="202" t="s">
        <v>259</v>
      </c>
      <c r="U103" s="96" t="s">
        <v>244</v>
      </c>
      <c r="V103" s="261"/>
    </row>
    <row r="104" spans="2:22" x14ac:dyDescent="0.3">
      <c r="B104" s="197" t="s">
        <v>152</v>
      </c>
      <c r="C104" s="224">
        <v>0.5</v>
      </c>
      <c r="D104" s="225">
        <v>0.4</v>
      </c>
      <c r="E104" s="226">
        <v>0.1</v>
      </c>
      <c r="F104" s="227"/>
      <c r="G104" s="228"/>
      <c r="H104" s="225"/>
      <c r="I104" s="225"/>
      <c r="J104" s="225"/>
      <c r="K104" s="225"/>
      <c r="L104" s="226"/>
      <c r="M104" s="225"/>
      <c r="N104" s="226"/>
      <c r="O104" s="224"/>
      <c r="P104" s="225"/>
      <c r="Q104" s="225"/>
      <c r="R104" s="227"/>
      <c r="S104" s="229"/>
      <c r="T104" s="202" t="s">
        <v>260</v>
      </c>
      <c r="U104" s="96" t="s">
        <v>245</v>
      </c>
      <c r="V104" s="261"/>
    </row>
    <row r="105" spans="2:22" x14ac:dyDescent="0.3">
      <c r="B105" s="197" t="s">
        <v>153</v>
      </c>
      <c r="C105" s="224">
        <v>0.5</v>
      </c>
      <c r="D105" s="225">
        <v>0.4</v>
      </c>
      <c r="E105" s="226">
        <v>0.1</v>
      </c>
      <c r="F105" s="227"/>
      <c r="G105" s="228"/>
      <c r="H105" s="225"/>
      <c r="I105" s="225"/>
      <c r="J105" s="225"/>
      <c r="K105" s="225"/>
      <c r="L105" s="226"/>
      <c r="M105" s="225"/>
      <c r="N105" s="226"/>
      <c r="O105" s="224"/>
      <c r="P105" s="225"/>
      <c r="Q105" s="225"/>
      <c r="R105" s="227"/>
      <c r="S105" s="229"/>
      <c r="T105" s="202" t="s">
        <v>261</v>
      </c>
      <c r="U105" s="96" t="s">
        <v>246</v>
      </c>
      <c r="V105" s="261"/>
    </row>
    <row r="106" spans="2:22" x14ac:dyDescent="0.3">
      <c r="B106" s="197" t="s">
        <v>154</v>
      </c>
      <c r="C106" s="224">
        <v>0.5</v>
      </c>
      <c r="D106" s="225">
        <v>0.4</v>
      </c>
      <c r="E106" s="226">
        <v>0.1</v>
      </c>
      <c r="F106" s="227"/>
      <c r="G106" s="228"/>
      <c r="H106" s="225"/>
      <c r="I106" s="225"/>
      <c r="J106" s="225"/>
      <c r="K106" s="225"/>
      <c r="L106" s="226"/>
      <c r="M106" s="225"/>
      <c r="N106" s="226"/>
      <c r="O106" s="224"/>
      <c r="P106" s="225"/>
      <c r="Q106" s="225"/>
      <c r="R106" s="227"/>
      <c r="S106" s="229"/>
      <c r="T106" s="202" t="s">
        <v>262</v>
      </c>
      <c r="U106" s="96" t="s">
        <v>247</v>
      </c>
      <c r="V106" s="261"/>
    </row>
    <row r="107" spans="2:22" x14ac:dyDescent="0.3">
      <c r="B107" s="197" t="s">
        <v>155</v>
      </c>
      <c r="C107" s="224">
        <v>0.5</v>
      </c>
      <c r="D107" s="225">
        <v>0.4</v>
      </c>
      <c r="E107" s="226">
        <v>0.1</v>
      </c>
      <c r="F107" s="227"/>
      <c r="G107" s="228"/>
      <c r="H107" s="225"/>
      <c r="I107" s="225"/>
      <c r="J107" s="225"/>
      <c r="K107" s="225"/>
      <c r="L107" s="226"/>
      <c r="M107" s="225"/>
      <c r="N107" s="226"/>
      <c r="O107" s="224"/>
      <c r="P107" s="225"/>
      <c r="Q107" s="225"/>
      <c r="R107" s="227"/>
      <c r="S107" s="229"/>
      <c r="T107" s="202" t="s">
        <v>263</v>
      </c>
      <c r="U107" s="96" t="s">
        <v>248</v>
      </c>
      <c r="V107" s="261"/>
    </row>
    <row r="108" spans="2:22" x14ac:dyDescent="0.3">
      <c r="B108" s="197" t="s">
        <v>156</v>
      </c>
      <c r="C108" s="224">
        <v>0.5</v>
      </c>
      <c r="D108" s="225">
        <v>0.4</v>
      </c>
      <c r="E108" s="226">
        <v>0.1</v>
      </c>
      <c r="F108" s="227"/>
      <c r="G108" s="228"/>
      <c r="H108" s="225"/>
      <c r="I108" s="225"/>
      <c r="J108" s="225"/>
      <c r="K108" s="225"/>
      <c r="L108" s="226"/>
      <c r="M108" s="225"/>
      <c r="N108" s="226"/>
      <c r="O108" s="224"/>
      <c r="P108" s="225"/>
      <c r="Q108" s="225"/>
      <c r="R108" s="227"/>
      <c r="S108" s="229"/>
      <c r="T108" s="202" t="s">
        <v>264</v>
      </c>
      <c r="U108" s="96" t="s">
        <v>249</v>
      </c>
      <c r="V108" s="261"/>
    </row>
    <row r="109" spans="2:22" x14ac:dyDescent="0.3">
      <c r="B109" s="197" t="s">
        <v>157</v>
      </c>
      <c r="C109" s="224">
        <v>0.5</v>
      </c>
      <c r="D109" s="225">
        <v>0.4</v>
      </c>
      <c r="E109" s="226">
        <v>0.1</v>
      </c>
      <c r="F109" s="227"/>
      <c r="G109" s="228"/>
      <c r="H109" s="225"/>
      <c r="I109" s="225"/>
      <c r="J109" s="225"/>
      <c r="K109" s="225"/>
      <c r="L109" s="226"/>
      <c r="M109" s="225"/>
      <c r="N109" s="226"/>
      <c r="O109" s="224"/>
      <c r="P109" s="225"/>
      <c r="Q109" s="225"/>
      <c r="R109" s="227"/>
      <c r="S109" s="229"/>
      <c r="T109" s="202" t="s">
        <v>265</v>
      </c>
      <c r="U109" s="96" t="s">
        <v>250</v>
      </c>
      <c r="V109" s="261"/>
    </row>
    <row r="110" spans="2:22" x14ac:dyDescent="0.3">
      <c r="B110" s="197" t="s">
        <v>158</v>
      </c>
      <c r="C110" s="224">
        <v>0.5</v>
      </c>
      <c r="D110" s="225">
        <v>0.4</v>
      </c>
      <c r="E110" s="226">
        <v>0.1</v>
      </c>
      <c r="F110" s="227"/>
      <c r="G110" s="228"/>
      <c r="H110" s="225"/>
      <c r="I110" s="225"/>
      <c r="J110" s="225"/>
      <c r="K110" s="225"/>
      <c r="L110" s="226"/>
      <c r="M110" s="225"/>
      <c r="N110" s="226"/>
      <c r="O110" s="224"/>
      <c r="P110" s="225"/>
      <c r="Q110" s="225"/>
      <c r="R110" s="227"/>
      <c r="S110" s="229"/>
      <c r="T110" s="202" t="s">
        <v>266</v>
      </c>
      <c r="U110" s="96" t="s">
        <v>251</v>
      </c>
      <c r="V110" s="261"/>
    </row>
    <row r="111" spans="2:22" x14ac:dyDescent="0.3">
      <c r="B111" s="197" t="s">
        <v>159</v>
      </c>
      <c r="C111" s="224">
        <v>0.5</v>
      </c>
      <c r="D111" s="225">
        <v>0.4</v>
      </c>
      <c r="E111" s="226">
        <v>0.1</v>
      </c>
      <c r="F111" s="227"/>
      <c r="G111" s="228"/>
      <c r="H111" s="225"/>
      <c r="I111" s="225"/>
      <c r="J111" s="225"/>
      <c r="K111" s="225"/>
      <c r="L111" s="226"/>
      <c r="M111" s="225"/>
      <c r="N111" s="226"/>
      <c r="O111" s="224"/>
      <c r="P111" s="225"/>
      <c r="Q111" s="225"/>
      <c r="R111" s="227"/>
      <c r="S111" s="229"/>
      <c r="T111" s="202" t="s">
        <v>267</v>
      </c>
      <c r="U111" s="96" t="s">
        <v>252</v>
      </c>
      <c r="V111" s="261"/>
    </row>
    <row r="112" spans="2:22" x14ac:dyDescent="0.3">
      <c r="B112" s="197" t="s">
        <v>160</v>
      </c>
      <c r="C112" s="224">
        <v>0.5</v>
      </c>
      <c r="D112" s="225">
        <v>0.4</v>
      </c>
      <c r="E112" s="226">
        <v>0.1</v>
      </c>
      <c r="F112" s="227"/>
      <c r="G112" s="228"/>
      <c r="H112" s="225"/>
      <c r="I112" s="225"/>
      <c r="J112" s="225"/>
      <c r="K112" s="225"/>
      <c r="L112" s="226"/>
      <c r="M112" s="225"/>
      <c r="N112" s="226"/>
      <c r="O112" s="224"/>
      <c r="P112" s="225"/>
      <c r="Q112" s="225"/>
      <c r="R112" s="227"/>
      <c r="S112" s="229"/>
      <c r="T112" s="202" t="s">
        <v>268</v>
      </c>
      <c r="U112" s="96" t="s">
        <v>253</v>
      </c>
      <c r="V112" s="261"/>
    </row>
    <row r="113" spans="2:22" x14ac:dyDescent="0.3">
      <c r="B113" s="197" t="s">
        <v>161</v>
      </c>
      <c r="C113" s="224">
        <v>0.5</v>
      </c>
      <c r="D113" s="225">
        <v>0.4</v>
      </c>
      <c r="E113" s="226">
        <v>0.1</v>
      </c>
      <c r="F113" s="227"/>
      <c r="G113" s="228"/>
      <c r="H113" s="225"/>
      <c r="I113" s="225"/>
      <c r="J113" s="225"/>
      <c r="K113" s="225"/>
      <c r="L113" s="226"/>
      <c r="M113" s="225"/>
      <c r="N113" s="226"/>
      <c r="O113" s="224"/>
      <c r="P113" s="225"/>
      <c r="Q113" s="225"/>
      <c r="R113" s="227"/>
      <c r="S113" s="229"/>
      <c r="T113" s="202" t="s">
        <v>269</v>
      </c>
      <c r="U113" s="96" t="s">
        <v>243</v>
      </c>
      <c r="V113" s="261"/>
    </row>
    <row r="114" spans="2:22" x14ac:dyDescent="0.3">
      <c r="B114" s="197" t="s">
        <v>162</v>
      </c>
      <c r="C114" s="224">
        <v>0.5</v>
      </c>
      <c r="D114" s="225">
        <v>0.4</v>
      </c>
      <c r="E114" s="226">
        <v>0.1</v>
      </c>
      <c r="F114" s="227"/>
      <c r="G114" s="228"/>
      <c r="H114" s="225"/>
      <c r="I114" s="225"/>
      <c r="J114" s="225"/>
      <c r="K114" s="225"/>
      <c r="L114" s="226"/>
      <c r="M114" s="225"/>
      <c r="N114" s="226"/>
      <c r="O114" s="224"/>
      <c r="P114" s="225"/>
      <c r="Q114" s="225"/>
      <c r="R114" s="227"/>
      <c r="S114" s="229"/>
      <c r="T114" s="202" t="s">
        <v>270</v>
      </c>
      <c r="U114" s="96" t="s">
        <v>254</v>
      </c>
      <c r="V114" s="261"/>
    </row>
    <row r="115" spans="2:22" x14ac:dyDescent="0.3">
      <c r="B115" s="197" t="s">
        <v>163</v>
      </c>
      <c r="C115" s="224">
        <v>0.5</v>
      </c>
      <c r="D115" s="225">
        <v>0.4</v>
      </c>
      <c r="E115" s="226">
        <v>0.1</v>
      </c>
      <c r="F115" s="227"/>
      <c r="G115" s="228"/>
      <c r="H115" s="225"/>
      <c r="I115" s="225"/>
      <c r="J115" s="225"/>
      <c r="K115" s="225"/>
      <c r="L115" s="226"/>
      <c r="M115" s="225"/>
      <c r="N115" s="226"/>
      <c r="O115" s="224"/>
      <c r="P115" s="225"/>
      <c r="Q115" s="225"/>
      <c r="R115" s="227"/>
      <c r="S115" s="229"/>
      <c r="T115" s="202" t="s">
        <v>271</v>
      </c>
      <c r="U115" s="96" t="s">
        <v>244</v>
      </c>
      <c r="V115" s="261"/>
    </row>
    <row r="116" spans="2:22" x14ac:dyDescent="0.3">
      <c r="B116" s="197" t="s">
        <v>164</v>
      </c>
      <c r="C116" s="224">
        <v>0.5</v>
      </c>
      <c r="D116" s="225">
        <v>0.4</v>
      </c>
      <c r="E116" s="226">
        <v>0.1</v>
      </c>
      <c r="F116" s="227"/>
      <c r="G116" s="228"/>
      <c r="H116" s="225"/>
      <c r="I116" s="225"/>
      <c r="J116" s="225"/>
      <c r="K116" s="225"/>
      <c r="L116" s="226"/>
      <c r="M116" s="225"/>
      <c r="N116" s="226"/>
      <c r="O116" s="224"/>
      <c r="P116" s="225"/>
      <c r="Q116" s="225"/>
      <c r="R116" s="227"/>
      <c r="S116" s="229"/>
      <c r="T116" s="202" t="s">
        <v>272</v>
      </c>
      <c r="U116" s="96" t="s">
        <v>245</v>
      </c>
      <c r="V116" s="261"/>
    </row>
    <row r="117" spans="2:22" x14ac:dyDescent="0.3">
      <c r="B117" s="197" t="s">
        <v>165</v>
      </c>
      <c r="C117" s="224">
        <v>0.5</v>
      </c>
      <c r="D117" s="225">
        <v>0.4</v>
      </c>
      <c r="E117" s="226">
        <v>0.1</v>
      </c>
      <c r="F117" s="227"/>
      <c r="G117" s="228"/>
      <c r="H117" s="225"/>
      <c r="I117" s="225"/>
      <c r="J117" s="225"/>
      <c r="K117" s="225"/>
      <c r="L117" s="226"/>
      <c r="M117" s="225"/>
      <c r="N117" s="226"/>
      <c r="O117" s="224"/>
      <c r="P117" s="225"/>
      <c r="Q117" s="225"/>
      <c r="R117" s="227"/>
      <c r="S117" s="229"/>
      <c r="T117" s="202" t="s">
        <v>273</v>
      </c>
      <c r="U117" s="96" t="s">
        <v>246</v>
      </c>
      <c r="V117" s="261"/>
    </row>
    <row r="118" spans="2:22" x14ac:dyDescent="0.3">
      <c r="B118" s="197" t="s">
        <v>166</v>
      </c>
      <c r="C118" s="224">
        <v>0.5</v>
      </c>
      <c r="D118" s="225">
        <v>0.4</v>
      </c>
      <c r="E118" s="226">
        <v>0.1</v>
      </c>
      <c r="F118" s="227"/>
      <c r="G118" s="228"/>
      <c r="H118" s="225"/>
      <c r="I118" s="225"/>
      <c r="J118" s="225"/>
      <c r="K118" s="225"/>
      <c r="L118" s="226"/>
      <c r="M118" s="225"/>
      <c r="N118" s="226"/>
      <c r="O118" s="224"/>
      <c r="P118" s="225"/>
      <c r="Q118" s="225"/>
      <c r="R118" s="227"/>
      <c r="S118" s="229"/>
      <c r="T118" s="202" t="s">
        <v>274</v>
      </c>
      <c r="U118" s="96" t="s">
        <v>247</v>
      </c>
      <c r="V118" s="261"/>
    </row>
    <row r="119" spans="2:22" x14ac:dyDescent="0.3">
      <c r="B119" s="197" t="s">
        <v>167</v>
      </c>
      <c r="C119" s="224">
        <v>0.5</v>
      </c>
      <c r="D119" s="225">
        <v>0.4</v>
      </c>
      <c r="E119" s="226">
        <v>0.1</v>
      </c>
      <c r="F119" s="227"/>
      <c r="G119" s="228"/>
      <c r="H119" s="225"/>
      <c r="I119" s="225"/>
      <c r="J119" s="225"/>
      <c r="K119" s="225"/>
      <c r="L119" s="226"/>
      <c r="M119" s="225"/>
      <c r="N119" s="226"/>
      <c r="O119" s="224"/>
      <c r="P119" s="225"/>
      <c r="Q119" s="225"/>
      <c r="R119" s="227"/>
      <c r="S119" s="229"/>
      <c r="T119" s="202" t="s">
        <v>275</v>
      </c>
      <c r="U119" s="96" t="s">
        <v>248</v>
      </c>
      <c r="V119" s="261"/>
    </row>
    <row r="120" spans="2:22" x14ac:dyDescent="0.3">
      <c r="B120" s="197" t="s">
        <v>168</v>
      </c>
      <c r="C120" s="224">
        <v>0.5</v>
      </c>
      <c r="D120" s="225">
        <v>0.4</v>
      </c>
      <c r="E120" s="226">
        <v>0.1</v>
      </c>
      <c r="F120" s="227"/>
      <c r="G120" s="228"/>
      <c r="H120" s="225"/>
      <c r="I120" s="225"/>
      <c r="J120" s="225"/>
      <c r="K120" s="225"/>
      <c r="L120" s="226"/>
      <c r="M120" s="225"/>
      <c r="N120" s="226"/>
      <c r="O120" s="224"/>
      <c r="P120" s="225"/>
      <c r="Q120" s="225"/>
      <c r="R120" s="227"/>
      <c r="S120" s="229"/>
      <c r="T120" s="202" t="s">
        <v>276</v>
      </c>
      <c r="U120" s="96" t="s">
        <v>249</v>
      </c>
      <c r="V120" s="261"/>
    </row>
    <row r="121" spans="2:22" x14ac:dyDescent="0.3">
      <c r="B121" s="197" t="s">
        <v>169</v>
      </c>
      <c r="C121" s="224">
        <v>0.5</v>
      </c>
      <c r="D121" s="225">
        <v>0.4</v>
      </c>
      <c r="E121" s="226">
        <v>0.1</v>
      </c>
      <c r="F121" s="227"/>
      <c r="G121" s="228"/>
      <c r="H121" s="225"/>
      <c r="I121" s="225"/>
      <c r="J121" s="225"/>
      <c r="K121" s="225"/>
      <c r="L121" s="226"/>
      <c r="M121" s="225"/>
      <c r="N121" s="226"/>
      <c r="O121" s="224"/>
      <c r="P121" s="225"/>
      <c r="Q121" s="225"/>
      <c r="R121" s="227"/>
      <c r="S121" s="229"/>
      <c r="T121" s="202" t="s">
        <v>277</v>
      </c>
      <c r="U121" s="96" t="s">
        <v>250</v>
      </c>
      <c r="V121" s="261"/>
    </row>
    <row r="122" spans="2:22" ht="12.75" thickBot="1" x14ac:dyDescent="0.35">
      <c r="B122" s="199" t="s">
        <v>170</v>
      </c>
      <c r="C122" s="236">
        <v>0.5</v>
      </c>
      <c r="D122" s="237">
        <v>0.4</v>
      </c>
      <c r="E122" s="238">
        <v>0.1</v>
      </c>
      <c r="F122" s="239"/>
      <c r="G122" s="240"/>
      <c r="H122" s="237"/>
      <c r="I122" s="237"/>
      <c r="J122" s="237"/>
      <c r="K122" s="237"/>
      <c r="L122" s="238"/>
      <c r="M122" s="237"/>
      <c r="N122" s="238"/>
      <c r="O122" s="236"/>
      <c r="P122" s="237"/>
      <c r="Q122" s="237"/>
      <c r="R122" s="239"/>
      <c r="S122" s="241"/>
      <c r="T122" s="204" t="s">
        <v>278</v>
      </c>
      <c r="U122" s="205" t="s">
        <v>251</v>
      </c>
      <c r="V122" s="266"/>
    </row>
    <row r="123" spans="2:22" ht="36" x14ac:dyDescent="0.3">
      <c r="B123" s="196" t="s">
        <v>187</v>
      </c>
      <c r="C123" s="215">
        <v>0.5</v>
      </c>
      <c r="D123" s="216">
        <v>0.4</v>
      </c>
      <c r="E123" s="217">
        <v>0.1</v>
      </c>
      <c r="F123" s="218"/>
      <c r="G123" s="219"/>
      <c r="H123" s="216"/>
      <c r="I123" s="216"/>
      <c r="J123" s="216"/>
      <c r="K123" s="216"/>
      <c r="L123" s="217"/>
      <c r="M123" s="216"/>
      <c r="N123" s="217"/>
      <c r="O123" s="215"/>
      <c r="P123" s="216"/>
      <c r="Q123" s="216"/>
      <c r="R123" s="218"/>
      <c r="S123" s="220"/>
      <c r="T123" s="185" t="s">
        <v>279</v>
      </c>
      <c r="U123" s="212" t="s">
        <v>412</v>
      </c>
      <c r="V123" s="265"/>
    </row>
    <row r="124" spans="2:22" ht="36" x14ac:dyDescent="0.3">
      <c r="B124" s="197" t="s">
        <v>188</v>
      </c>
      <c r="C124" s="224">
        <v>0.5</v>
      </c>
      <c r="D124" s="225">
        <v>0.4</v>
      </c>
      <c r="E124" s="226">
        <v>0.1</v>
      </c>
      <c r="F124" s="227"/>
      <c r="G124" s="228"/>
      <c r="H124" s="225"/>
      <c r="I124" s="225"/>
      <c r="J124" s="225"/>
      <c r="K124" s="225"/>
      <c r="L124" s="226"/>
      <c r="M124" s="225"/>
      <c r="N124" s="226"/>
      <c r="O124" s="224"/>
      <c r="P124" s="225"/>
      <c r="Q124" s="225"/>
      <c r="R124" s="227"/>
      <c r="S124" s="229"/>
      <c r="T124" s="202" t="s">
        <v>280</v>
      </c>
      <c r="U124" s="213" t="s">
        <v>413</v>
      </c>
      <c r="V124" s="261"/>
    </row>
    <row r="125" spans="2:22" ht="36" x14ac:dyDescent="0.3">
      <c r="B125" s="197" t="s">
        <v>189</v>
      </c>
      <c r="C125" s="224">
        <v>0.5</v>
      </c>
      <c r="D125" s="225">
        <v>0.4</v>
      </c>
      <c r="E125" s="226">
        <v>0.1</v>
      </c>
      <c r="F125" s="227"/>
      <c r="G125" s="228"/>
      <c r="H125" s="225"/>
      <c r="I125" s="225"/>
      <c r="J125" s="225"/>
      <c r="K125" s="225"/>
      <c r="L125" s="226"/>
      <c r="M125" s="225"/>
      <c r="N125" s="226"/>
      <c r="O125" s="224"/>
      <c r="P125" s="225"/>
      <c r="Q125" s="225"/>
      <c r="R125" s="227"/>
      <c r="S125" s="229"/>
      <c r="T125" s="202" t="s">
        <v>281</v>
      </c>
      <c r="U125" s="213" t="s">
        <v>414</v>
      </c>
      <c r="V125" s="261"/>
    </row>
    <row r="126" spans="2:22" ht="36" x14ac:dyDescent="0.3">
      <c r="B126" s="197" t="s">
        <v>190</v>
      </c>
      <c r="C126" s="224">
        <v>0.5</v>
      </c>
      <c r="D126" s="225">
        <v>0.4</v>
      </c>
      <c r="E126" s="226">
        <v>0.1</v>
      </c>
      <c r="F126" s="227"/>
      <c r="G126" s="228"/>
      <c r="H126" s="225"/>
      <c r="I126" s="225"/>
      <c r="J126" s="225"/>
      <c r="K126" s="225"/>
      <c r="L126" s="226"/>
      <c r="M126" s="225"/>
      <c r="N126" s="226"/>
      <c r="O126" s="224"/>
      <c r="P126" s="225"/>
      <c r="Q126" s="225"/>
      <c r="R126" s="227"/>
      <c r="S126" s="229"/>
      <c r="T126" s="202" t="s">
        <v>282</v>
      </c>
      <c r="U126" s="213" t="s">
        <v>415</v>
      </c>
      <c r="V126" s="261"/>
    </row>
    <row r="127" spans="2:22" ht="36" x14ac:dyDescent="0.3">
      <c r="B127" s="197" t="s">
        <v>191</v>
      </c>
      <c r="C127" s="224">
        <v>0.5</v>
      </c>
      <c r="D127" s="225">
        <v>0.4</v>
      </c>
      <c r="E127" s="226">
        <v>0.1</v>
      </c>
      <c r="F127" s="227"/>
      <c r="G127" s="228"/>
      <c r="H127" s="225"/>
      <c r="I127" s="225"/>
      <c r="J127" s="225"/>
      <c r="K127" s="225"/>
      <c r="L127" s="226"/>
      <c r="M127" s="225"/>
      <c r="N127" s="226"/>
      <c r="O127" s="224"/>
      <c r="P127" s="225"/>
      <c r="Q127" s="225"/>
      <c r="R127" s="227"/>
      <c r="S127" s="229"/>
      <c r="T127" s="202" t="s">
        <v>283</v>
      </c>
      <c r="U127" s="213" t="s">
        <v>416</v>
      </c>
      <c r="V127" s="261"/>
    </row>
    <row r="128" spans="2:22" ht="36" x14ac:dyDescent="0.3">
      <c r="B128" s="197" t="s">
        <v>192</v>
      </c>
      <c r="C128" s="224">
        <v>0.5</v>
      </c>
      <c r="D128" s="225">
        <v>0.4</v>
      </c>
      <c r="E128" s="226">
        <v>0.1</v>
      </c>
      <c r="F128" s="227"/>
      <c r="G128" s="228"/>
      <c r="H128" s="225"/>
      <c r="I128" s="225"/>
      <c r="J128" s="225"/>
      <c r="K128" s="225"/>
      <c r="L128" s="226"/>
      <c r="M128" s="225"/>
      <c r="N128" s="226"/>
      <c r="O128" s="224"/>
      <c r="P128" s="225"/>
      <c r="Q128" s="225"/>
      <c r="R128" s="227"/>
      <c r="S128" s="229"/>
      <c r="T128" s="202" t="s">
        <v>284</v>
      </c>
      <c r="U128" s="213" t="s">
        <v>417</v>
      </c>
      <c r="V128" s="261"/>
    </row>
    <row r="129" spans="2:22" ht="36" x14ac:dyDescent="0.3">
      <c r="B129" s="197" t="s">
        <v>193</v>
      </c>
      <c r="C129" s="224">
        <v>0.5</v>
      </c>
      <c r="D129" s="225">
        <v>0.4</v>
      </c>
      <c r="E129" s="226">
        <v>0.1</v>
      </c>
      <c r="F129" s="227"/>
      <c r="G129" s="228"/>
      <c r="H129" s="225"/>
      <c r="I129" s="225"/>
      <c r="J129" s="225"/>
      <c r="K129" s="225"/>
      <c r="L129" s="226"/>
      <c r="M129" s="225"/>
      <c r="N129" s="226"/>
      <c r="O129" s="224"/>
      <c r="P129" s="225"/>
      <c r="Q129" s="225"/>
      <c r="R129" s="227"/>
      <c r="S129" s="229"/>
      <c r="T129" s="202" t="s">
        <v>285</v>
      </c>
      <c r="U129" s="213" t="s">
        <v>418</v>
      </c>
      <c r="V129" s="261"/>
    </row>
    <row r="130" spans="2:22" ht="36" x14ac:dyDescent="0.3">
      <c r="B130" s="197" t="s">
        <v>194</v>
      </c>
      <c r="C130" s="224">
        <v>0.5</v>
      </c>
      <c r="D130" s="225">
        <v>0.4</v>
      </c>
      <c r="E130" s="226">
        <v>0.1</v>
      </c>
      <c r="F130" s="227"/>
      <c r="G130" s="228"/>
      <c r="H130" s="225"/>
      <c r="I130" s="225"/>
      <c r="J130" s="225"/>
      <c r="K130" s="225"/>
      <c r="L130" s="226"/>
      <c r="M130" s="225"/>
      <c r="N130" s="226"/>
      <c r="O130" s="224"/>
      <c r="P130" s="225"/>
      <c r="Q130" s="225"/>
      <c r="R130" s="227"/>
      <c r="S130" s="229"/>
      <c r="T130" s="202" t="s">
        <v>286</v>
      </c>
      <c r="U130" s="213" t="s">
        <v>419</v>
      </c>
      <c r="V130" s="261"/>
    </row>
    <row r="131" spans="2:22" ht="36" x14ac:dyDescent="0.3">
      <c r="B131" s="197" t="s">
        <v>195</v>
      </c>
      <c r="C131" s="224">
        <v>0.5</v>
      </c>
      <c r="D131" s="225">
        <v>0.4</v>
      </c>
      <c r="E131" s="226">
        <v>0.1</v>
      </c>
      <c r="F131" s="227"/>
      <c r="G131" s="228"/>
      <c r="H131" s="225"/>
      <c r="I131" s="225"/>
      <c r="J131" s="225"/>
      <c r="K131" s="225"/>
      <c r="L131" s="226"/>
      <c r="M131" s="225"/>
      <c r="N131" s="226"/>
      <c r="O131" s="224"/>
      <c r="P131" s="225"/>
      <c r="Q131" s="225"/>
      <c r="R131" s="227"/>
      <c r="S131" s="229"/>
      <c r="T131" s="202" t="s">
        <v>287</v>
      </c>
      <c r="U131" s="213" t="s">
        <v>420</v>
      </c>
      <c r="V131" s="261"/>
    </row>
    <row r="132" spans="2:22" ht="36" x14ac:dyDescent="0.3">
      <c r="B132" s="197" t="s">
        <v>196</v>
      </c>
      <c r="C132" s="224">
        <v>0.5</v>
      </c>
      <c r="D132" s="225">
        <v>0.4</v>
      </c>
      <c r="E132" s="226">
        <v>0.1</v>
      </c>
      <c r="F132" s="227"/>
      <c r="G132" s="228"/>
      <c r="H132" s="225"/>
      <c r="I132" s="225"/>
      <c r="J132" s="225"/>
      <c r="K132" s="225"/>
      <c r="L132" s="226"/>
      <c r="M132" s="225"/>
      <c r="N132" s="226"/>
      <c r="O132" s="224"/>
      <c r="P132" s="225"/>
      <c r="Q132" s="225"/>
      <c r="R132" s="227"/>
      <c r="S132" s="229"/>
      <c r="T132" s="202" t="s">
        <v>288</v>
      </c>
      <c r="U132" s="213" t="s">
        <v>421</v>
      </c>
      <c r="V132" s="261"/>
    </row>
    <row r="133" spans="2:22" ht="36" x14ac:dyDescent="0.3">
      <c r="B133" s="197" t="s">
        <v>197</v>
      </c>
      <c r="C133" s="224">
        <v>0.5</v>
      </c>
      <c r="D133" s="225">
        <v>0.4</v>
      </c>
      <c r="E133" s="226">
        <v>0.1</v>
      </c>
      <c r="F133" s="227"/>
      <c r="G133" s="228"/>
      <c r="H133" s="225"/>
      <c r="I133" s="225"/>
      <c r="J133" s="225"/>
      <c r="K133" s="225"/>
      <c r="L133" s="226"/>
      <c r="M133" s="225"/>
      <c r="N133" s="226"/>
      <c r="O133" s="224"/>
      <c r="P133" s="225"/>
      <c r="Q133" s="225"/>
      <c r="R133" s="227"/>
      <c r="S133" s="229"/>
      <c r="T133" s="202" t="s">
        <v>289</v>
      </c>
      <c r="U133" s="213" t="s">
        <v>422</v>
      </c>
      <c r="V133" s="261"/>
    </row>
    <row r="134" spans="2:22" ht="36" x14ac:dyDescent="0.3">
      <c r="B134" s="197" t="s">
        <v>198</v>
      </c>
      <c r="C134" s="224">
        <v>0.5</v>
      </c>
      <c r="D134" s="225">
        <v>0.4</v>
      </c>
      <c r="E134" s="226">
        <v>0.1</v>
      </c>
      <c r="F134" s="227"/>
      <c r="G134" s="228"/>
      <c r="H134" s="225"/>
      <c r="I134" s="225"/>
      <c r="J134" s="225"/>
      <c r="K134" s="225"/>
      <c r="L134" s="226"/>
      <c r="M134" s="225"/>
      <c r="N134" s="226"/>
      <c r="O134" s="224"/>
      <c r="P134" s="225"/>
      <c r="Q134" s="225"/>
      <c r="R134" s="227"/>
      <c r="S134" s="229"/>
      <c r="T134" s="202" t="s">
        <v>290</v>
      </c>
      <c r="U134" s="213" t="s">
        <v>423</v>
      </c>
      <c r="V134" s="261"/>
    </row>
    <row r="135" spans="2:22" ht="36" x14ac:dyDescent="0.3">
      <c r="B135" s="197" t="s">
        <v>199</v>
      </c>
      <c r="C135" s="224">
        <v>0.5</v>
      </c>
      <c r="D135" s="225">
        <v>0.4</v>
      </c>
      <c r="E135" s="226">
        <v>0.1</v>
      </c>
      <c r="F135" s="227"/>
      <c r="G135" s="228"/>
      <c r="H135" s="225"/>
      <c r="I135" s="225"/>
      <c r="J135" s="225"/>
      <c r="K135" s="225"/>
      <c r="L135" s="226"/>
      <c r="M135" s="225"/>
      <c r="N135" s="226"/>
      <c r="O135" s="224"/>
      <c r="P135" s="225"/>
      <c r="Q135" s="225"/>
      <c r="R135" s="227"/>
      <c r="S135" s="229"/>
      <c r="T135" s="202" t="s">
        <v>291</v>
      </c>
      <c r="U135" s="213" t="s">
        <v>424</v>
      </c>
      <c r="V135" s="261"/>
    </row>
    <row r="136" spans="2:22" ht="36" x14ac:dyDescent="0.3">
      <c r="B136" s="197" t="s">
        <v>200</v>
      </c>
      <c r="C136" s="224">
        <v>0.5</v>
      </c>
      <c r="D136" s="225">
        <v>0.4</v>
      </c>
      <c r="E136" s="226">
        <v>0.1</v>
      </c>
      <c r="F136" s="227"/>
      <c r="G136" s="228"/>
      <c r="H136" s="225"/>
      <c r="I136" s="225"/>
      <c r="J136" s="225"/>
      <c r="K136" s="225"/>
      <c r="L136" s="226"/>
      <c r="M136" s="225"/>
      <c r="N136" s="226"/>
      <c r="O136" s="224"/>
      <c r="P136" s="225"/>
      <c r="Q136" s="225"/>
      <c r="R136" s="227"/>
      <c r="S136" s="229"/>
      <c r="T136" s="202" t="s">
        <v>292</v>
      </c>
      <c r="U136" s="213" t="s">
        <v>425</v>
      </c>
      <c r="V136" s="261"/>
    </row>
    <row r="137" spans="2:22" ht="36" x14ac:dyDescent="0.3">
      <c r="B137" s="197" t="s">
        <v>201</v>
      </c>
      <c r="C137" s="224">
        <v>0.5</v>
      </c>
      <c r="D137" s="225">
        <v>0.4</v>
      </c>
      <c r="E137" s="226">
        <v>0.1</v>
      </c>
      <c r="F137" s="227"/>
      <c r="G137" s="228"/>
      <c r="H137" s="225"/>
      <c r="I137" s="225"/>
      <c r="J137" s="225"/>
      <c r="K137" s="225"/>
      <c r="L137" s="226"/>
      <c r="M137" s="225"/>
      <c r="N137" s="226"/>
      <c r="O137" s="224"/>
      <c r="P137" s="225"/>
      <c r="Q137" s="225"/>
      <c r="R137" s="227"/>
      <c r="S137" s="229"/>
      <c r="T137" s="202" t="s">
        <v>293</v>
      </c>
      <c r="U137" s="213" t="s">
        <v>426</v>
      </c>
      <c r="V137" s="261"/>
    </row>
    <row r="138" spans="2:22" ht="36" x14ac:dyDescent="0.3">
      <c r="B138" s="197" t="s">
        <v>202</v>
      </c>
      <c r="C138" s="224">
        <v>0.5</v>
      </c>
      <c r="D138" s="225">
        <v>0.4</v>
      </c>
      <c r="E138" s="226">
        <v>0.1</v>
      </c>
      <c r="F138" s="227"/>
      <c r="G138" s="228"/>
      <c r="H138" s="225"/>
      <c r="I138" s="225"/>
      <c r="J138" s="225"/>
      <c r="K138" s="225"/>
      <c r="L138" s="226"/>
      <c r="M138" s="225"/>
      <c r="N138" s="226"/>
      <c r="O138" s="224"/>
      <c r="P138" s="225"/>
      <c r="Q138" s="225"/>
      <c r="R138" s="227"/>
      <c r="S138" s="229"/>
      <c r="T138" s="202" t="s">
        <v>294</v>
      </c>
      <c r="U138" s="213" t="s">
        <v>427</v>
      </c>
      <c r="V138" s="261"/>
    </row>
    <row r="139" spans="2:22" ht="36" x14ac:dyDescent="0.3">
      <c r="B139" s="197" t="s">
        <v>203</v>
      </c>
      <c r="C139" s="224">
        <v>0.5</v>
      </c>
      <c r="D139" s="225">
        <v>0.4</v>
      </c>
      <c r="E139" s="226">
        <v>0.1</v>
      </c>
      <c r="F139" s="227"/>
      <c r="G139" s="228"/>
      <c r="H139" s="225"/>
      <c r="I139" s="225"/>
      <c r="J139" s="225"/>
      <c r="K139" s="225"/>
      <c r="L139" s="226"/>
      <c r="M139" s="225"/>
      <c r="N139" s="226"/>
      <c r="O139" s="224"/>
      <c r="P139" s="225"/>
      <c r="Q139" s="225"/>
      <c r="R139" s="227"/>
      <c r="S139" s="229"/>
      <c r="T139" s="202" t="s">
        <v>295</v>
      </c>
      <c r="U139" s="213" t="s">
        <v>428</v>
      </c>
      <c r="V139" s="261"/>
    </row>
    <row r="140" spans="2:22" ht="36" x14ac:dyDescent="0.3">
      <c r="B140" s="197" t="s">
        <v>204</v>
      </c>
      <c r="C140" s="224">
        <v>0.5</v>
      </c>
      <c r="D140" s="225">
        <v>0.4</v>
      </c>
      <c r="E140" s="226">
        <v>0.1</v>
      </c>
      <c r="F140" s="227"/>
      <c r="G140" s="228"/>
      <c r="H140" s="225"/>
      <c r="I140" s="225"/>
      <c r="J140" s="225"/>
      <c r="K140" s="225"/>
      <c r="L140" s="226"/>
      <c r="M140" s="225"/>
      <c r="N140" s="226"/>
      <c r="O140" s="224"/>
      <c r="P140" s="225"/>
      <c r="Q140" s="225"/>
      <c r="R140" s="227"/>
      <c r="S140" s="229"/>
      <c r="T140" s="202" t="s">
        <v>296</v>
      </c>
      <c r="U140" s="213" t="s">
        <v>429</v>
      </c>
      <c r="V140" s="261"/>
    </row>
    <row r="141" spans="2:22" ht="36" x14ac:dyDescent="0.3">
      <c r="B141" s="197" t="s">
        <v>205</v>
      </c>
      <c r="C141" s="224">
        <v>0.5</v>
      </c>
      <c r="D141" s="225">
        <v>0.4</v>
      </c>
      <c r="E141" s="226">
        <v>0.1</v>
      </c>
      <c r="F141" s="227"/>
      <c r="G141" s="228"/>
      <c r="H141" s="225"/>
      <c r="I141" s="225"/>
      <c r="J141" s="225"/>
      <c r="K141" s="225"/>
      <c r="L141" s="226"/>
      <c r="M141" s="225"/>
      <c r="N141" s="226"/>
      <c r="O141" s="224"/>
      <c r="P141" s="225"/>
      <c r="Q141" s="225"/>
      <c r="R141" s="227"/>
      <c r="S141" s="229"/>
      <c r="T141" s="202" t="s">
        <v>297</v>
      </c>
      <c r="U141" s="213" t="s">
        <v>430</v>
      </c>
      <c r="V141" s="261"/>
    </row>
    <row r="142" spans="2:22" ht="36" x14ac:dyDescent="0.3">
      <c r="B142" s="197" t="s">
        <v>206</v>
      </c>
      <c r="C142" s="224">
        <v>0.5</v>
      </c>
      <c r="D142" s="225">
        <v>0.4</v>
      </c>
      <c r="E142" s="226">
        <v>0.1</v>
      </c>
      <c r="F142" s="227"/>
      <c r="G142" s="228"/>
      <c r="H142" s="225"/>
      <c r="I142" s="225"/>
      <c r="J142" s="225"/>
      <c r="K142" s="225"/>
      <c r="L142" s="226"/>
      <c r="M142" s="225"/>
      <c r="N142" s="226"/>
      <c r="O142" s="224"/>
      <c r="P142" s="225"/>
      <c r="Q142" s="225"/>
      <c r="R142" s="227"/>
      <c r="S142" s="229"/>
      <c r="T142" s="202" t="s">
        <v>298</v>
      </c>
      <c r="U142" s="213" t="s">
        <v>431</v>
      </c>
      <c r="V142" s="261"/>
    </row>
    <row r="143" spans="2:22" ht="36" x14ac:dyDescent="0.3">
      <c r="B143" s="197" t="s">
        <v>207</v>
      </c>
      <c r="C143" s="224">
        <v>0.5</v>
      </c>
      <c r="D143" s="225">
        <v>0.4</v>
      </c>
      <c r="E143" s="226">
        <v>0.1</v>
      </c>
      <c r="F143" s="227"/>
      <c r="G143" s="228"/>
      <c r="H143" s="225"/>
      <c r="I143" s="225"/>
      <c r="J143" s="225"/>
      <c r="K143" s="225"/>
      <c r="L143" s="226"/>
      <c r="M143" s="225"/>
      <c r="N143" s="226"/>
      <c r="O143" s="224"/>
      <c r="P143" s="225"/>
      <c r="Q143" s="225"/>
      <c r="R143" s="227"/>
      <c r="S143" s="229"/>
      <c r="T143" s="202" t="s">
        <v>299</v>
      </c>
      <c r="U143" s="213" t="s">
        <v>432</v>
      </c>
      <c r="V143" s="261"/>
    </row>
    <row r="144" spans="2:22" ht="36" x14ac:dyDescent="0.3">
      <c r="B144" s="197" t="s">
        <v>208</v>
      </c>
      <c r="C144" s="224">
        <v>0.5</v>
      </c>
      <c r="D144" s="225">
        <v>0.4</v>
      </c>
      <c r="E144" s="226">
        <v>0.1</v>
      </c>
      <c r="F144" s="227"/>
      <c r="G144" s="228"/>
      <c r="H144" s="225"/>
      <c r="I144" s="225"/>
      <c r="J144" s="225"/>
      <c r="K144" s="225"/>
      <c r="L144" s="226"/>
      <c r="M144" s="225"/>
      <c r="N144" s="226"/>
      <c r="O144" s="224"/>
      <c r="P144" s="225"/>
      <c r="Q144" s="225"/>
      <c r="R144" s="227"/>
      <c r="S144" s="229"/>
      <c r="T144" s="202" t="s">
        <v>300</v>
      </c>
      <c r="U144" s="213" t="s">
        <v>433</v>
      </c>
      <c r="V144" s="261"/>
    </row>
    <row r="145" spans="2:22" ht="36" x14ac:dyDescent="0.3">
      <c r="B145" s="197" t="s">
        <v>209</v>
      </c>
      <c r="C145" s="224">
        <v>0.5</v>
      </c>
      <c r="D145" s="225">
        <v>0.4</v>
      </c>
      <c r="E145" s="226">
        <v>0.1</v>
      </c>
      <c r="F145" s="227"/>
      <c r="G145" s="228"/>
      <c r="H145" s="225"/>
      <c r="I145" s="225"/>
      <c r="J145" s="225"/>
      <c r="K145" s="225"/>
      <c r="L145" s="226"/>
      <c r="M145" s="225"/>
      <c r="N145" s="226"/>
      <c r="O145" s="224"/>
      <c r="P145" s="225"/>
      <c r="Q145" s="225"/>
      <c r="R145" s="227"/>
      <c r="S145" s="229"/>
      <c r="T145" s="202" t="s">
        <v>301</v>
      </c>
      <c r="U145" s="213" t="s">
        <v>434</v>
      </c>
      <c r="V145" s="261"/>
    </row>
    <row r="146" spans="2:22" ht="36.75" thickBot="1" x14ac:dyDescent="0.35">
      <c r="B146" s="200" t="s">
        <v>210</v>
      </c>
      <c r="C146" s="244">
        <v>0.5</v>
      </c>
      <c r="D146" s="245">
        <v>0.4</v>
      </c>
      <c r="E146" s="246">
        <v>0.1</v>
      </c>
      <c r="F146" s="247"/>
      <c r="G146" s="248"/>
      <c r="H146" s="245"/>
      <c r="I146" s="245"/>
      <c r="J146" s="245"/>
      <c r="K146" s="245"/>
      <c r="L146" s="246"/>
      <c r="M146" s="245"/>
      <c r="N146" s="246"/>
      <c r="O146" s="244"/>
      <c r="P146" s="245"/>
      <c r="Q146" s="245"/>
      <c r="R146" s="247"/>
      <c r="S146" s="249"/>
      <c r="T146" s="204" t="s">
        <v>302</v>
      </c>
      <c r="U146" s="214" t="s">
        <v>435</v>
      </c>
      <c r="V146" s="266"/>
    </row>
    <row r="147" spans="2:22" x14ac:dyDescent="0.3">
      <c r="B147" s="196" t="s">
        <v>211</v>
      </c>
      <c r="C147" s="215">
        <v>0.4</v>
      </c>
      <c r="D147" s="216">
        <v>0.3</v>
      </c>
      <c r="E147" s="217">
        <v>0.25</v>
      </c>
      <c r="F147" s="218">
        <v>0.05</v>
      </c>
      <c r="G147" s="219"/>
      <c r="H147" s="216"/>
      <c r="I147" s="216"/>
      <c r="J147" s="216"/>
      <c r="K147" s="216"/>
      <c r="L147" s="217"/>
      <c r="M147" s="216"/>
      <c r="N147" s="217"/>
      <c r="O147" s="215"/>
      <c r="P147" s="216"/>
      <c r="Q147" s="216"/>
      <c r="R147" s="218"/>
      <c r="S147" s="220"/>
      <c r="T147" s="185" t="s">
        <v>255</v>
      </c>
      <c r="U147" s="186" t="s">
        <v>256</v>
      </c>
      <c r="V147" s="187" t="s">
        <v>303</v>
      </c>
    </row>
    <row r="148" spans="2:22" x14ac:dyDescent="0.3">
      <c r="B148" s="197" t="s">
        <v>212</v>
      </c>
      <c r="C148" s="224">
        <v>0.4</v>
      </c>
      <c r="D148" s="225">
        <v>0.3</v>
      </c>
      <c r="E148" s="226">
        <v>0.25</v>
      </c>
      <c r="F148" s="227">
        <v>0.05</v>
      </c>
      <c r="G148" s="228"/>
      <c r="H148" s="225"/>
      <c r="I148" s="225"/>
      <c r="J148" s="225"/>
      <c r="K148" s="225"/>
      <c r="L148" s="226"/>
      <c r="M148" s="225"/>
      <c r="N148" s="226"/>
      <c r="O148" s="224"/>
      <c r="P148" s="225"/>
      <c r="Q148" s="225"/>
      <c r="R148" s="227"/>
      <c r="S148" s="229"/>
      <c r="T148" s="202" t="s">
        <v>304</v>
      </c>
      <c r="U148" s="96" t="s">
        <v>305</v>
      </c>
      <c r="V148" s="203" t="s">
        <v>306</v>
      </c>
    </row>
    <row r="149" spans="2:22" x14ac:dyDescent="0.3">
      <c r="B149" s="197" t="s">
        <v>213</v>
      </c>
      <c r="C149" s="224">
        <v>0.4</v>
      </c>
      <c r="D149" s="225">
        <v>0.3</v>
      </c>
      <c r="E149" s="226">
        <v>0.25</v>
      </c>
      <c r="F149" s="227">
        <v>0.05</v>
      </c>
      <c r="G149" s="228"/>
      <c r="H149" s="225"/>
      <c r="I149" s="225"/>
      <c r="J149" s="225"/>
      <c r="K149" s="225"/>
      <c r="L149" s="226"/>
      <c r="M149" s="225"/>
      <c r="N149" s="226"/>
      <c r="O149" s="224"/>
      <c r="P149" s="225"/>
      <c r="Q149" s="225"/>
      <c r="R149" s="227"/>
      <c r="S149" s="229"/>
      <c r="T149" s="202" t="s">
        <v>307</v>
      </c>
      <c r="U149" s="96" t="s">
        <v>308</v>
      </c>
      <c r="V149" s="203" t="s">
        <v>309</v>
      </c>
    </row>
    <row r="150" spans="2:22" x14ac:dyDescent="0.3">
      <c r="B150" s="197" t="s">
        <v>214</v>
      </c>
      <c r="C150" s="224">
        <v>0.4</v>
      </c>
      <c r="D150" s="225">
        <v>0.3</v>
      </c>
      <c r="E150" s="226">
        <v>0.25</v>
      </c>
      <c r="F150" s="227">
        <v>0.05</v>
      </c>
      <c r="G150" s="228"/>
      <c r="H150" s="225"/>
      <c r="I150" s="225"/>
      <c r="J150" s="225"/>
      <c r="K150" s="225"/>
      <c r="L150" s="226"/>
      <c r="M150" s="225"/>
      <c r="N150" s="226"/>
      <c r="O150" s="224"/>
      <c r="P150" s="225"/>
      <c r="Q150" s="225"/>
      <c r="R150" s="227"/>
      <c r="S150" s="229"/>
      <c r="T150" s="202" t="s">
        <v>310</v>
      </c>
      <c r="U150" s="96" t="s">
        <v>311</v>
      </c>
      <c r="V150" s="203" t="s">
        <v>312</v>
      </c>
    </row>
    <row r="151" spans="2:22" x14ac:dyDescent="0.3">
      <c r="B151" s="197" t="s">
        <v>215</v>
      </c>
      <c r="C151" s="224">
        <v>0.4</v>
      </c>
      <c r="D151" s="225">
        <v>0.3</v>
      </c>
      <c r="E151" s="226">
        <v>0.25</v>
      </c>
      <c r="F151" s="227">
        <v>0.05</v>
      </c>
      <c r="G151" s="228"/>
      <c r="H151" s="225"/>
      <c r="I151" s="225"/>
      <c r="J151" s="225"/>
      <c r="K151" s="225"/>
      <c r="L151" s="226"/>
      <c r="M151" s="225"/>
      <c r="N151" s="226"/>
      <c r="O151" s="224"/>
      <c r="P151" s="225"/>
      <c r="Q151" s="225"/>
      <c r="R151" s="227"/>
      <c r="S151" s="229"/>
      <c r="T151" s="202" t="s">
        <v>313</v>
      </c>
      <c r="U151" s="96" t="s">
        <v>314</v>
      </c>
      <c r="V151" s="203" t="s">
        <v>315</v>
      </c>
    </row>
    <row r="152" spans="2:22" x14ac:dyDescent="0.3">
      <c r="B152" s="197" t="s">
        <v>216</v>
      </c>
      <c r="C152" s="224">
        <v>0.4</v>
      </c>
      <c r="D152" s="225">
        <v>0.3</v>
      </c>
      <c r="E152" s="226">
        <v>0.25</v>
      </c>
      <c r="F152" s="227">
        <v>0.05</v>
      </c>
      <c r="G152" s="228"/>
      <c r="H152" s="225"/>
      <c r="I152" s="225"/>
      <c r="J152" s="225"/>
      <c r="K152" s="225"/>
      <c r="L152" s="226"/>
      <c r="M152" s="225"/>
      <c r="N152" s="226"/>
      <c r="O152" s="224"/>
      <c r="P152" s="225"/>
      <c r="Q152" s="225"/>
      <c r="R152" s="227"/>
      <c r="S152" s="229"/>
      <c r="T152" s="202" t="s">
        <v>316</v>
      </c>
      <c r="U152" s="96" t="s">
        <v>317</v>
      </c>
      <c r="V152" s="203" t="s">
        <v>318</v>
      </c>
    </row>
    <row r="153" spans="2:22" x14ac:dyDescent="0.3">
      <c r="B153" s="197" t="s">
        <v>217</v>
      </c>
      <c r="C153" s="224">
        <v>0.4</v>
      </c>
      <c r="D153" s="225">
        <v>0.3</v>
      </c>
      <c r="E153" s="226">
        <v>0.25</v>
      </c>
      <c r="F153" s="227">
        <v>0.05</v>
      </c>
      <c r="G153" s="228"/>
      <c r="H153" s="225"/>
      <c r="I153" s="225"/>
      <c r="J153" s="225"/>
      <c r="K153" s="225"/>
      <c r="L153" s="226"/>
      <c r="M153" s="225"/>
      <c r="N153" s="226"/>
      <c r="O153" s="224"/>
      <c r="P153" s="225"/>
      <c r="Q153" s="225"/>
      <c r="R153" s="227"/>
      <c r="S153" s="229"/>
      <c r="T153" s="202" t="s">
        <v>319</v>
      </c>
      <c r="U153" s="96" t="s">
        <v>320</v>
      </c>
      <c r="V153" s="203" t="s">
        <v>321</v>
      </c>
    </row>
    <row r="154" spans="2:22" x14ac:dyDescent="0.3">
      <c r="B154" s="197" t="s">
        <v>218</v>
      </c>
      <c r="C154" s="224">
        <v>0.4</v>
      </c>
      <c r="D154" s="225">
        <v>0.3</v>
      </c>
      <c r="E154" s="226">
        <v>0.25</v>
      </c>
      <c r="F154" s="227">
        <v>0.05</v>
      </c>
      <c r="G154" s="228"/>
      <c r="H154" s="225"/>
      <c r="I154" s="225"/>
      <c r="J154" s="225"/>
      <c r="K154" s="225"/>
      <c r="L154" s="226"/>
      <c r="M154" s="225"/>
      <c r="N154" s="226"/>
      <c r="O154" s="224"/>
      <c r="P154" s="225"/>
      <c r="Q154" s="225"/>
      <c r="R154" s="227"/>
      <c r="S154" s="229"/>
      <c r="T154" s="202" t="s">
        <v>322</v>
      </c>
      <c r="U154" s="96" t="s">
        <v>323</v>
      </c>
      <c r="V154" s="203" t="s">
        <v>324</v>
      </c>
    </row>
    <row r="155" spans="2:22" x14ac:dyDescent="0.3">
      <c r="B155" s="197" t="s">
        <v>219</v>
      </c>
      <c r="C155" s="224">
        <v>0.4</v>
      </c>
      <c r="D155" s="225">
        <v>0.3</v>
      </c>
      <c r="E155" s="226">
        <v>0.25</v>
      </c>
      <c r="F155" s="227">
        <v>0.05</v>
      </c>
      <c r="G155" s="228"/>
      <c r="H155" s="225"/>
      <c r="I155" s="225"/>
      <c r="J155" s="225"/>
      <c r="K155" s="225"/>
      <c r="L155" s="226"/>
      <c r="M155" s="225"/>
      <c r="N155" s="226"/>
      <c r="O155" s="224"/>
      <c r="P155" s="225"/>
      <c r="Q155" s="225"/>
      <c r="R155" s="227"/>
      <c r="S155" s="229"/>
      <c r="T155" s="202" t="s">
        <v>325</v>
      </c>
      <c r="U155" s="96" t="s">
        <v>326</v>
      </c>
      <c r="V155" s="203" t="s">
        <v>327</v>
      </c>
    </row>
    <row r="156" spans="2:22" x14ac:dyDescent="0.3">
      <c r="B156" s="197" t="s">
        <v>220</v>
      </c>
      <c r="C156" s="224">
        <v>0.4</v>
      </c>
      <c r="D156" s="225">
        <v>0.3</v>
      </c>
      <c r="E156" s="226">
        <v>0.25</v>
      </c>
      <c r="F156" s="227">
        <v>0.05</v>
      </c>
      <c r="G156" s="228"/>
      <c r="H156" s="225"/>
      <c r="I156" s="225"/>
      <c r="J156" s="225"/>
      <c r="K156" s="225"/>
      <c r="L156" s="226"/>
      <c r="M156" s="225"/>
      <c r="N156" s="226"/>
      <c r="O156" s="224"/>
      <c r="P156" s="225"/>
      <c r="Q156" s="225"/>
      <c r="R156" s="227"/>
      <c r="S156" s="229"/>
      <c r="T156" s="202" t="s">
        <v>328</v>
      </c>
      <c r="U156" s="96" t="s">
        <v>329</v>
      </c>
      <c r="V156" s="203" t="s">
        <v>330</v>
      </c>
    </row>
    <row r="157" spans="2:22" x14ac:dyDescent="0.3">
      <c r="B157" s="197" t="s">
        <v>221</v>
      </c>
      <c r="C157" s="224">
        <v>0.4</v>
      </c>
      <c r="D157" s="225">
        <v>0.3</v>
      </c>
      <c r="E157" s="226">
        <v>0.25</v>
      </c>
      <c r="F157" s="227">
        <v>0.05</v>
      </c>
      <c r="G157" s="228"/>
      <c r="H157" s="225"/>
      <c r="I157" s="225"/>
      <c r="J157" s="225"/>
      <c r="K157" s="225"/>
      <c r="L157" s="226"/>
      <c r="M157" s="225"/>
      <c r="N157" s="226"/>
      <c r="O157" s="224"/>
      <c r="P157" s="225"/>
      <c r="Q157" s="225"/>
      <c r="R157" s="227"/>
      <c r="S157" s="229"/>
      <c r="T157" s="202" t="s">
        <v>331</v>
      </c>
      <c r="U157" s="96" t="s">
        <v>332</v>
      </c>
      <c r="V157" s="203" t="s">
        <v>333</v>
      </c>
    </row>
    <row r="158" spans="2:22" ht="12.75" thickBot="1" x14ac:dyDescent="0.35">
      <c r="B158" s="199" t="s">
        <v>222</v>
      </c>
      <c r="C158" s="236">
        <v>0.4</v>
      </c>
      <c r="D158" s="237">
        <v>0.3</v>
      </c>
      <c r="E158" s="238">
        <v>0.25</v>
      </c>
      <c r="F158" s="239">
        <v>0.05</v>
      </c>
      <c r="G158" s="240"/>
      <c r="H158" s="237"/>
      <c r="I158" s="237"/>
      <c r="J158" s="237"/>
      <c r="K158" s="237"/>
      <c r="L158" s="238"/>
      <c r="M158" s="237"/>
      <c r="N158" s="238"/>
      <c r="O158" s="236"/>
      <c r="P158" s="237"/>
      <c r="Q158" s="237"/>
      <c r="R158" s="239"/>
      <c r="S158" s="241"/>
      <c r="T158" s="204" t="s">
        <v>334</v>
      </c>
      <c r="U158" s="205" t="s">
        <v>335</v>
      </c>
      <c r="V158" s="206" t="s">
        <v>336</v>
      </c>
    </row>
    <row r="159" spans="2:22" x14ac:dyDescent="0.3">
      <c r="B159" s="196" t="s">
        <v>223</v>
      </c>
      <c r="C159" s="215">
        <v>1</v>
      </c>
      <c r="D159" s="216"/>
      <c r="E159" s="217"/>
      <c r="F159" s="218"/>
      <c r="G159" s="219"/>
      <c r="H159" s="216"/>
      <c r="I159" s="216"/>
      <c r="J159" s="216"/>
      <c r="K159" s="216"/>
      <c r="L159" s="217"/>
      <c r="M159" s="216"/>
      <c r="N159" s="217"/>
      <c r="O159" s="215"/>
      <c r="P159" s="216"/>
      <c r="Q159" s="216"/>
      <c r="R159" s="218"/>
      <c r="S159" s="220"/>
      <c r="T159" s="256"/>
      <c r="U159" s="257"/>
      <c r="V159" s="258"/>
    </row>
    <row r="160" spans="2:22" x14ac:dyDescent="0.3">
      <c r="B160" s="197" t="s">
        <v>171</v>
      </c>
      <c r="C160" s="224">
        <v>1</v>
      </c>
      <c r="D160" s="225"/>
      <c r="E160" s="226"/>
      <c r="F160" s="227"/>
      <c r="G160" s="228"/>
      <c r="H160" s="225"/>
      <c r="I160" s="225"/>
      <c r="J160" s="225"/>
      <c r="K160" s="225"/>
      <c r="L160" s="226"/>
      <c r="M160" s="225"/>
      <c r="N160" s="226"/>
      <c r="O160" s="224"/>
      <c r="P160" s="225"/>
      <c r="Q160" s="225"/>
      <c r="R160" s="227"/>
      <c r="S160" s="229"/>
      <c r="T160" s="259"/>
      <c r="U160" s="260"/>
      <c r="V160" s="261"/>
    </row>
    <row r="161" spans="2:22" x14ac:dyDescent="0.3">
      <c r="B161" s="197" t="s">
        <v>172</v>
      </c>
      <c r="C161" s="224">
        <v>1</v>
      </c>
      <c r="D161" s="225"/>
      <c r="E161" s="226"/>
      <c r="F161" s="227"/>
      <c r="G161" s="228"/>
      <c r="H161" s="225"/>
      <c r="I161" s="225"/>
      <c r="J161" s="225"/>
      <c r="K161" s="225"/>
      <c r="L161" s="226"/>
      <c r="M161" s="225"/>
      <c r="N161" s="226"/>
      <c r="O161" s="224"/>
      <c r="P161" s="225"/>
      <c r="Q161" s="225"/>
      <c r="R161" s="227"/>
      <c r="S161" s="229"/>
      <c r="T161" s="259"/>
      <c r="U161" s="260"/>
      <c r="V161" s="261"/>
    </row>
    <row r="162" spans="2:22" x14ac:dyDescent="0.3">
      <c r="B162" s="197" t="s">
        <v>173</v>
      </c>
      <c r="C162" s="224">
        <v>1</v>
      </c>
      <c r="D162" s="225"/>
      <c r="E162" s="226"/>
      <c r="F162" s="227"/>
      <c r="G162" s="228"/>
      <c r="H162" s="225"/>
      <c r="I162" s="225"/>
      <c r="J162" s="225"/>
      <c r="K162" s="225"/>
      <c r="L162" s="226"/>
      <c r="M162" s="225"/>
      <c r="N162" s="226"/>
      <c r="O162" s="224"/>
      <c r="P162" s="225"/>
      <c r="Q162" s="225"/>
      <c r="R162" s="227"/>
      <c r="S162" s="229"/>
      <c r="T162" s="259"/>
      <c r="U162" s="260"/>
      <c r="V162" s="261"/>
    </row>
    <row r="163" spans="2:22" x14ac:dyDescent="0.3">
      <c r="B163" s="197" t="s">
        <v>174</v>
      </c>
      <c r="C163" s="224">
        <v>1</v>
      </c>
      <c r="D163" s="225"/>
      <c r="E163" s="226"/>
      <c r="F163" s="227"/>
      <c r="G163" s="228"/>
      <c r="H163" s="225"/>
      <c r="I163" s="225"/>
      <c r="J163" s="225"/>
      <c r="K163" s="225"/>
      <c r="L163" s="226"/>
      <c r="M163" s="225"/>
      <c r="N163" s="226"/>
      <c r="O163" s="224"/>
      <c r="P163" s="225"/>
      <c r="Q163" s="225"/>
      <c r="R163" s="227"/>
      <c r="S163" s="229"/>
      <c r="T163" s="259"/>
      <c r="U163" s="260"/>
      <c r="V163" s="261"/>
    </row>
    <row r="164" spans="2:22" x14ac:dyDescent="0.3">
      <c r="B164" s="197" t="s">
        <v>175</v>
      </c>
      <c r="C164" s="224">
        <v>1</v>
      </c>
      <c r="D164" s="225"/>
      <c r="E164" s="226"/>
      <c r="F164" s="227"/>
      <c r="G164" s="228"/>
      <c r="H164" s="225"/>
      <c r="I164" s="225"/>
      <c r="J164" s="225"/>
      <c r="K164" s="225"/>
      <c r="L164" s="226"/>
      <c r="M164" s="225"/>
      <c r="N164" s="226"/>
      <c r="O164" s="224"/>
      <c r="P164" s="225"/>
      <c r="Q164" s="225"/>
      <c r="R164" s="227"/>
      <c r="S164" s="229"/>
      <c r="T164" s="259"/>
      <c r="U164" s="260"/>
      <c r="V164" s="261"/>
    </row>
    <row r="165" spans="2:22" x14ac:dyDescent="0.3">
      <c r="B165" s="197" t="s">
        <v>176</v>
      </c>
      <c r="C165" s="224">
        <v>1</v>
      </c>
      <c r="D165" s="225"/>
      <c r="E165" s="226"/>
      <c r="F165" s="227"/>
      <c r="G165" s="228"/>
      <c r="H165" s="225"/>
      <c r="I165" s="225"/>
      <c r="J165" s="225"/>
      <c r="K165" s="225"/>
      <c r="L165" s="226"/>
      <c r="M165" s="225"/>
      <c r="N165" s="226"/>
      <c r="O165" s="224"/>
      <c r="P165" s="225"/>
      <c r="Q165" s="225"/>
      <c r="R165" s="227"/>
      <c r="S165" s="229"/>
      <c r="T165" s="259"/>
      <c r="U165" s="260"/>
      <c r="V165" s="261"/>
    </row>
    <row r="166" spans="2:22" x14ac:dyDescent="0.3">
      <c r="B166" s="197" t="s">
        <v>177</v>
      </c>
      <c r="C166" s="224">
        <v>1</v>
      </c>
      <c r="D166" s="225"/>
      <c r="E166" s="226"/>
      <c r="F166" s="227"/>
      <c r="G166" s="228"/>
      <c r="H166" s="225"/>
      <c r="I166" s="225"/>
      <c r="J166" s="225"/>
      <c r="K166" s="225"/>
      <c r="L166" s="226"/>
      <c r="M166" s="225"/>
      <c r="N166" s="226"/>
      <c r="O166" s="224"/>
      <c r="P166" s="225"/>
      <c r="Q166" s="225"/>
      <c r="R166" s="227"/>
      <c r="S166" s="229"/>
      <c r="T166" s="259"/>
      <c r="U166" s="260"/>
      <c r="V166" s="261"/>
    </row>
    <row r="167" spans="2:22" x14ac:dyDescent="0.3">
      <c r="B167" s="197" t="s">
        <v>178</v>
      </c>
      <c r="C167" s="224">
        <v>1</v>
      </c>
      <c r="D167" s="225"/>
      <c r="E167" s="226"/>
      <c r="F167" s="227"/>
      <c r="G167" s="228"/>
      <c r="H167" s="225"/>
      <c r="I167" s="225"/>
      <c r="J167" s="225"/>
      <c r="K167" s="225"/>
      <c r="L167" s="226"/>
      <c r="M167" s="225"/>
      <c r="N167" s="226"/>
      <c r="O167" s="224"/>
      <c r="P167" s="225"/>
      <c r="Q167" s="225"/>
      <c r="R167" s="227"/>
      <c r="S167" s="229"/>
      <c r="T167" s="259"/>
      <c r="U167" s="260"/>
      <c r="V167" s="261"/>
    </row>
    <row r="168" spans="2:22" x14ac:dyDescent="0.3">
      <c r="B168" s="197" t="s">
        <v>179</v>
      </c>
      <c r="C168" s="224">
        <v>1</v>
      </c>
      <c r="D168" s="225"/>
      <c r="E168" s="226"/>
      <c r="F168" s="227"/>
      <c r="G168" s="228"/>
      <c r="H168" s="225"/>
      <c r="I168" s="225"/>
      <c r="J168" s="225"/>
      <c r="K168" s="225"/>
      <c r="L168" s="226"/>
      <c r="M168" s="225"/>
      <c r="N168" s="226"/>
      <c r="O168" s="224"/>
      <c r="P168" s="225"/>
      <c r="Q168" s="225"/>
      <c r="R168" s="227"/>
      <c r="S168" s="229"/>
      <c r="T168" s="259"/>
      <c r="U168" s="260"/>
      <c r="V168" s="261"/>
    </row>
    <row r="169" spans="2:22" x14ac:dyDescent="0.3">
      <c r="B169" s="197" t="s">
        <v>180</v>
      </c>
      <c r="C169" s="224">
        <v>1</v>
      </c>
      <c r="D169" s="225"/>
      <c r="E169" s="226"/>
      <c r="F169" s="227"/>
      <c r="G169" s="228"/>
      <c r="H169" s="225"/>
      <c r="I169" s="225"/>
      <c r="J169" s="225"/>
      <c r="K169" s="225"/>
      <c r="L169" s="226"/>
      <c r="M169" s="225"/>
      <c r="N169" s="226"/>
      <c r="O169" s="224"/>
      <c r="P169" s="225"/>
      <c r="Q169" s="225"/>
      <c r="R169" s="227"/>
      <c r="S169" s="229"/>
      <c r="T169" s="259"/>
      <c r="U169" s="260"/>
      <c r="V169" s="261"/>
    </row>
    <row r="170" spans="2:22" x14ac:dyDescent="0.3">
      <c r="B170" s="197" t="s">
        <v>181</v>
      </c>
      <c r="C170" s="224">
        <v>1</v>
      </c>
      <c r="D170" s="225"/>
      <c r="E170" s="226"/>
      <c r="F170" s="227"/>
      <c r="G170" s="228"/>
      <c r="H170" s="225"/>
      <c r="I170" s="225"/>
      <c r="J170" s="225"/>
      <c r="K170" s="225"/>
      <c r="L170" s="226"/>
      <c r="M170" s="225"/>
      <c r="N170" s="226"/>
      <c r="O170" s="224"/>
      <c r="P170" s="225"/>
      <c r="Q170" s="225"/>
      <c r="R170" s="227"/>
      <c r="S170" s="229"/>
      <c r="T170" s="259"/>
      <c r="U170" s="260"/>
      <c r="V170" s="261"/>
    </row>
    <row r="171" spans="2:22" x14ac:dyDescent="0.3">
      <c r="B171" s="197" t="s">
        <v>182</v>
      </c>
      <c r="C171" s="224">
        <v>1</v>
      </c>
      <c r="D171" s="225"/>
      <c r="E171" s="226"/>
      <c r="F171" s="227"/>
      <c r="G171" s="228"/>
      <c r="H171" s="225"/>
      <c r="I171" s="225"/>
      <c r="J171" s="225"/>
      <c r="K171" s="225"/>
      <c r="L171" s="226"/>
      <c r="M171" s="225"/>
      <c r="N171" s="226"/>
      <c r="O171" s="224"/>
      <c r="P171" s="225"/>
      <c r="Q171" s="225"/>
      <c r="R171" s="227"/>
      <c r="S171" s="229"/>
      <c r="T171" s="259"/>
      <c r="U171" s="260"/>
      <c r="V171" s="261"/>
    </row>
    <row r="172" spans="2:22" x14ac:dyDescent="0.3">
      <c r="B172" s="197" t="s">
        <v>183</v>
      </c>
      <c r="C172" s="224">
        <v>1</v>
      </c>
      <c r="D172" s="225"/>
      <c r="E172" s="226"/>
      <c r="F172" s="227"/>
      <c r="G172" s="228"/>
      <c r="H172" s="225"/>
      <c r="I172" s="225"/>
      <c r="J172" s="225"/>
      <c r="K172" s="225"/>
      <c r="L172" s="226"/>
      <c r="M172" s="225"/>
      <c r="N172" s="226"/>
      <c r="O172" s="224"/>
      <c r="P172" s="225"/>
      <c r="Q172" s="225"/>
      <c r="R172" s="227"/>
      <c r="S172" s="229"/>
      <c r="T172" s="259"/>
      <c r="U172" s="260"/>
      <c r="V172" s="261"/>
    </row>
    <row r="173" spans="2:22" x14ac:dyDescent="0.3">
      <c r="B173" s="197" t="s">
        <v>184</v>
      </c>
      <c r="C173" s="224">
        <v>1</v>
      </c>
      <c r="D173" s="225"/>
      <c r="E173" s="226"/>
      <c r="F173" s="227"/>
      <c r="G173" s="228"/>
      <c r="H173" s="225"/>
      <c r="I173" s="225"/>
      <c r="J173" s="225"/>
      <c r="K173" s="225"/>
      <c r="L173" s="226"/>
      <c r="M173" s="225"/>
      <c r="N173" s="226"/>
      <c r="O173" s="224"/>
      <c r="P173" s="225"/>
      <c r="Q173" s="225"/>
      <c r="R173" s="227"/>
      <c r="S173" s="229"/>
      <c r="T173" s="259"/>
      <c r="U173" s="260"/>
      <c r="V173" s="261"/>
    </row>
    <row r="174" spans="2:22" x14ac:dyDescent="0.3">
      <c r="B174" s="197" t="s">
        <v>185</v>
      </c>
      <c r="C174" s="224">
        <v>1</v>
      </c>
      <c r="D174" s="225"/>
      <c r="E174" s="226"/>
      <c r="F174" s="227"/>
      <c r="G174" s="228"/>
      <c r="H174" s="225"/>
      <c r="I174" s="225"/>
      <c r="J174" s="225"/>
      <c r="K174" s="225"/>
      <c r="L174" s="226"/>
      <c r="M174" s="225"/>
      <c r="N174" s="226"/>
      <c r="O174" s="224"/>
      <c r="P174" s="225"/>
      <c r="Q174" s="225"/>
      <c r="R174" s="227"/>
      <c r="S174" s="229"/>
      <c r="T174" s="259"/>
      <c r="U174" s="260"/>
      <c r="V174" s="261"/>
    </row>
    <row r="175" spans="2:22" ht="12.75" thickBot="1" x14ac:dyDescent="0.35">
      <c r="B175" s="199" t="s">
        <v>186</v>
      </c>
      <c r="C175" s="236">
        <v>1</v>
      </c>
      <c r="D175" s="237"/>
      <c r="E175" s="238"/>
      <c r="F175" s="239"/>
      <c r="G175" s="240"/>
      <c r="H175" s="237"/>
      <c r="I175" s="237"/>
      <c r="J175" s="237"/>
      <c r="K175" s="237"/>
      <c r="L175" s="238"/>
      <c r="M175" s="237"/>
      <c r="N175" s="238"/>
      <c r="O175" s="236"/>
      <c r="P175" s="237"/>
      <c r="Q175" s="237"/>
      <c r="R175" s="239"/>
      <c r="S175" s="241"/>
      <c r="T175" s="267"/>
      <c r="U175" s="268"/>
      <c r="V175" s="266"/>
    </row>
  </sheetData>
  <mergeCells count="9">
    <mergeCell ref="M99:N99"/>
    <mergeCell ref="O99:Q99"/>
    <mergeCell ref="O93:P93"/>
    <mergeCell ref="O94:P94"/>
    <mergeCell ref="O95:P95"/>
    <mergeCell ref="O96:Q96"/>
    <mergeCell ref="O97:Q97"/>
    <mergeCell ref="M98:N98"/>
    <mergeCell ref="O98:P98"/>
  </mergeCells>
  <phoneticPr fontId="2" type="noConversion"/>
  <conditionalFormatting sqref="C3:S14">
    <cfRule type="cellIs" dxfId="5" priority="5" operator="greaterThan">
      <formula>0</formula>
    </cfRule>
  </conditionalFormatting>
  <conditionalFormatting sqref="C15:S36">
    <cfRule type="cellIs" dxfId="4" priority="4" operator="greaterThan">
      <formula>0</formula>
    </cfRule>
  </conditionalFormatting>
  <conditionalFormatting sqref="C61:S72 G37:S60">
    <cfRule type="cellIs" dxfId="3" priority="3" operator="greaterThan">
      <formula>0</formula>
    </cfRule>
  </conditionalFormatting>
  <conditionalFormatting sqref="C37:F60">
    <cfRule type="cellIs" dxfId="2" priority="2" operator="greaterThan">
      <formula>0</formula>
    </cfRule>
  </conditionalFormatting>
  <conditionalFormatting sqref="C73:S89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작물 업그레이드 가데이터 확률</vt:lpstr>
      <vt:lpstr>씨앗 분해 확률_첫달제외</vt:lpstr>
      <vt:lpstr>작물 업그레이드 확률</vt:lpstr>
      <vt:lpstr>Markov's Chain</vt:lpstr>
      <vt:lpstr>씨앗 분해 확률_첫달</vt:lpstr>
      <vt:lpstr>작물 분해 확률</vt:lpstr>
      <vt:lpstr>마법 걸기 씨앗 획득 확률</vt:lpstr>
      <vt:lpstr>작물 변경권 확률</vt:lpstr>
      <vt:lpstr>작물 분해 확률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2017-07-13T07:50:47Z</dcterms:modified>
</cp:coreProperties>
</file>