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7\홈가든 시즌5\홈가든 시즌5\홈가든 시즌5 시스템\"/>
    </mc:Choice>
  </mc:AlternateContent>
  <bookViews>
    <workbookView xWindow="0" yWindow="0" windowWidth="28800" windowHeight="12390" firstSheet="1" activeTab="2"/>
  </bookViews>
  <sheets>
    <sheet name="작물 업그레이드 가데이터 확률" sheetId="12" r:id="rId1"/>
    <sheet name="작물 업그레이드 실제 데이터 확률" sheetId="15" r:id="rId2"/>
    <sheet name="Markov's Chain" sheetId="16" r:id="rId3"/>
    <sheet name="씨앗 분해 확률_첫달" sheetId="18" r:id="rId4"/>
    <sheet name="작물 분해 확률" sheetId="23" r:id="rId5"/>
    <sheet name="씨앗 분해 확률_첫달제외" sheetId="11" r:id="rId6"/>
    <sheet name="마법 걸기 씨앗 획득 확률" sheetId="2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5" i="16" l="1"/>
  <c r="T13" i="23" l="1"/>
  <c r="T14" i="23"/>
  <c r="T15" i="23"/>
  <c r="T16" i="23"/>
  <c r="T17" i="23"/>
  <c r="T18" i="23"/>
  <c r="T19" i="23"/>
  <c r="T20" i="23"/>
  <c r="T21" i="23"/>
  <c r="T22" i="23"/>
  <c r="T23" i="23"/>
  <c r="T24" i="23"/>
  <c r="T25" i="23"/>
  <c r="T26" i="23"/>
  <c r="T27" i="23"/>
  <c r="T28" i="23"/>
  <c r="T29" i="23"/>
  <c r="T30" i="23"/>
  <c r="T31" i="23"/>
  <c r="T32" i="23"/>
  <c r="T33" i="23"/>
  <c r="T34" i="23"/>
  <c r="T35" i="23"/>
  <c r="T36" i="23"/>
  <c r="T37" i="23"/>
  <c r="T38" i="23"/>
  <c r="T39" i="23"/>
  <c r="T40" i="23"/>
  <c r="T41" i="23"/>
  <c r="T42" i="23"/>
  <c r="T43" i="23"/>
  <c r="T44" i="23"/>
  <c r="T45" i="23"/>
  <c r="T46" i="23"/>
  <c r="T47" i="23"/>
  <c r="T48" i="23"/>
  <c r="T49" i="23"/>
  <c r="T50" i="23"/>
  <c r="T51" i="23"/>
  <c r="T52" i="23"/>
  <c r="T53" i="23"/>
  <c r="T54" i="23"/>
  <c r="T55" i="23"/>
  <c r="T56" i="23"/>
  <c r="T57" i="23"/>
  <c r="T58" i="23"/>
  <c r="T59" i="23"/>
  <c r="T60" i="23"/>
  <c r="T61" i="23"/>
  <c r="T62" i="23"/>
  <c r="T63" i="23"/>
  <c r="T64" i="23"/>
  <c r="T65" i="23"/>
  <c r="T66" i="23"/>
  <c r="T67" i="23"/>
  <c r="T68" i="23"/>
  <c r="T69" i="23"/>
  <c r="T70" i="23"/>
  <c r="T71" i="23"/>
  <c r="T72" i="23"/>
  <c r="T73" i="23"/>
  <c r="T74" i="23"/>
  <c r="T75" i="23"/>
  <c r="T76" i="23"/>
  <c r="T77" i="23"/>
  <c r="T78" i="23"/>
  <c r="T79" i="23"/>
  <c r="T80" i="23"/>
  <c r="T81" i="23"/>
  <c r="T82" i="23"/>
  <c r="T83" i="23"/>
  <c r="T84" i="23"/>
  <c r="T85" i="23"/>
  <c r="T86" i="23"/>
  <c r="T87" i="23"/>
  <c r="T3" i="23"/>
  <c r="T4" i="23"/>
  <c r="T5" i="23"/>
  <c r="T7" i="23"/>
  <c r="T8" i="23"/>
  <c r="T9" i="23"/>
  <c r="T10" i="23"/>
  <c r="T11" i="23"/>
  <c r="T12" i="23"/>
  <c r="T6" i="23"/>
  <c r="S84" i="18" l="1"/>
  <c r="R84" i="18"/>
  <c r="Q84" i="18"/>
  <c r="P84" i="18"/>
  <c r="O84" i="18"/>
  <c r="N84" i="18"/>
  <c r="M84" i="18"/>
  <c r="L84" i="18"/>
  <c r="K84" i="18"/>
  <c r="J84" i="18"/>
  <c r="I84" i="18"/>
  <c r="H84" i="18"/>
  <c r="G84" i="18"/>
  <c r="F84" i="18"/>
  <c r="E84" i="18"/>
  <c r="D84" i="18"/>
  <c r="C84" i="18" s="1"/>
  <c r="C83" i="18"/>
  <c r="M80" i="18"/>
  <c r="L80" i="18"/>
  <c r="K80" i="18"/>
  <c r="J80" i="18"/>
  <c r="I80" i="18"/>
  <c r="H80" i="18"/>
  <c r="G80" i="18"/>
  <c r="F80" i="18"/>
  <c r="E80" i="18"/>
  <c r="D80" i="18"/>
  <c r="U70" i="18"/>
  <c r="R70" i="18"/>
  <c r="U74" i="18"/>
  <c r="T74" i="18"/>
  <c r="S74" i="18"/>
  <c r="R74" i="18"/>
  <c r="Q74" i="18"/>
  <c r="P74" i="18"/>
  <c r="O74" i="18"/>
  <c r="N74" i="18"/>
  <c r="M74" i="18"/>
  <c r="L74" i="18"/>
  <c r="K74" i="18"/>
  <c r="J74" i="18"/>
  <c r="I74" i="18"/>
  <c r="H74" i="18"/>
  <c r="G74" i="18"/>
  <c r="F74" i="18"/>
  <c r="E74" i="18"/>
  <c r="D74" i="18"/>
  <c r="C74" i="18" s="1"/>
  <c r="C73" i="18"/>
  <c r="S70" i="18"/>
  <c r="Q70" i="18"/>
  <c r="P70" i="18"/>
  <c r="O70" i="18"/>
  <c r="N70" i="18"/>
  <c r="M70" i="18"/>
  <c r="L70" i="18"/>
  <c r="K70" i="18"/>
  <c r="J70" i="18"/>
  <c r="I70" i="18"/>
  <c r="H70" i="18"/>
  <c r="G70" i="18"/>
  <c r="F70" i="18"/>
  <c r="E70" i="18"/>
  <c r="D70" i="18"/>
  <c r="W60" i="18"/>
  <c r="V60" i="18"/>
  <c r="W64" i="18"/>
  <c r="V64" i="18"/>
  <c r="U64" i="18"/>
  <c r="T64" i="18"/>
  <c r="S64" i="18"/>
  <c r="R64" i="18"/>
  <c r="Q64" i="18"/>
  <c r="P64" i="18"/>
  <c r="O64" i="18"/>
  <c r="N64" i="18"/>
  <c r="M64" i="18"/>
  <c r="L64" i="18"/>
  <c r="K64" i="18"/>
  <c r="J64" i="18"/>
  <c r="I64" i="18"/>
  <c r="H64" i="18"/>
  <c r="G64" i="18"/>
  <c r="F64" i="18"/>
  <c r="E64" i="18"/>
  <c r="D64" i="18"/>
  <c r="C64" i="18" s="1"/>
  <c r="C63" i="18"/>
  <c r="U60" i="18"/>
  <c r="T60" i="18"/>
  <c r="S60" i="18"/>
  <c r="R60" i="18"/>
  <c r="Q60" i="18"/>
  <c r="P60" i="18"/>
  <c r="O60" i="18"/>
  <c r="N60" i="18"/>
  <c r="M60" i="18"/>
  <c r="H60" i="18"/>
  <c r="G60" i="18"/>
  <c r="F60" i="18"/>
  <c r="E60" i="18"/>
  <c r="D60" i="18"/>
  <c r="X56" i="18"/>
  <c r="W56" i="18"/>
  <c r="V56" i="18"/>
  <c r="U56" i="18"/>
  <c r="T56" i="18"/>
  <c r="S56" i="18"/>
  <c r="R56" i="18"/>
  <c r="Q56" i="18"/>
  <c r="P56" i="18"/>
  <c r="O56" i="18"/>
  <c r="N56" i="18"/>
  <c r="M56" i="18"/>
  <c r="L56" i="18"/>
  <c r="K56" i="18"/>
  <c r="J56" i="18"/>
  <c r="I56" i="18"/>
  <c r="H56" i="18"/>
  <c r="G56" i="18"/>
  <c r="F56" i="18"/>
  <c r="E56" i="18"/>
  <c r="D56" i="18"/>
  <c r="C56" i="18" s="1"/>
  <c r="C55" i="18"/>
  <c r="X52" i="18"/>
  <c r="W52" i="18"/>
  <c r="V52" i="18"/>
  <c r="U52" i="18"/>
  <c r="T52" i="18"/>
  <c r="S52" i="18"/>
  <c r="R52" i="18"/>
  <c r="Q52" i="18"/>
  <c r="L52" i="18"/>
  <c r="K52" i="18"/>
  <c r="J52" i="18"/>
  <c r="I52" i="18"/>
  <c r="H52" i="18"/>
  <c r="G52" i="18"/>
  <c r="F52" i="18"/>
  <c r="E52" i="18"/>
  <c r="D52" i="18"/>
  <c r="G36" i="22" l="1"/>
  <c r="G3" i="22"/>
  <c r="R4" i="22" l="1"/>
  <c r="R6" i="22"/>
  <c r="D66" i="22" l="1"/>
  <c r="C66" i="22" s="1"/>
  <c r="C65" i="22"/>
  <c r="C64" i="22"/>
  <c r="C63" i="22"/>
  <c r="C62" i="22"/>
  <c r="C61" i="22"/>
  <c r="C60" i="22"/>
  <c r="C59" i="22"/>
  <c r="C58" i="22"/>
  <c r="C57" i="22"/>
  <c r="C56" i="22"/>
  <c r="C55" i="22"/>
  <c r="C54" i="22"/>
  <c r="C53" i="22"/>
  <c r="C52" i="22"/>
  <c r="C51" i="22"/>
  <c r="C50" i="22"/>
  <c r="C49" i="22"/>
  <c r="C48" i="22"/>
  <c r="C47" i="22"/>
  <c r="C46" i="22"/>
  <c r="C45" i="22"/>
  <c r="C44" i="22"/>
  <c r="C43" i="22"/>
  <c r="C42" i="22"/>
  <c r="C41" i="22"/>
  <c r="C40" i="22"/>
  <c r="C39" i="22"/>
  <c r="C38" i="22"/>
  <c r="C37" i="22"/>
  <c r="C36" i="22"/>
  <c r="F36" i="22" s="1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" i="22"/>
  <c r="F37" i="22" l="1"/>
  <c r="H36" i="22"/>
  <c r="G37" i="22"/>
  <c r="F3" i="22"/>
  <c r="F4" i="22" s="1"/>
  <c r="H37" i="22" l="1"/>
  <c r="G38" i="22"/>
  <c r="F38" i="22"/>
  <c r="H3" i="22"/>
  <c r="G4" i="22"/>
  <c r="H4" i="22" s="1"/>
  <c r="F5" i="22"/>
  <c r="G5" i="22"/>
  <c r="AK9" i="11"/>
  <c r="H38" i="22" l="1"/>
  <c r="F39" i="22"/>
  <c r="G39" i="22"/>
  <c r="H5" i="22"/>
  <c r="F6" i="22"/>
  <c r="G6" i="22"/>
  <c r="K3" i="22" s="1"/>
  <c r="M3" i="22" s="1"/>
  <c r="S6" i="22" s="1"/>
  <c r="K36" i="22" l="1"/>
  <c r="M36" i="22" s="1"/>
  <c r="H39" i="22"/>
  <c r="G40" i="22"/>
  <c r="F40" i="22"/>
  <c r="F7" i="22"/>
  <c r="G7" i="22"/>
  <c r="H6" i="22"/>
  <c r="H40" i="22" l="1"/>
  <c r="F41" i="22"/>
  <c r="G41" i="22"/>
  <c r="H7" i="22"/>
  <c r="G8" i="22"/>
  <c r="F8" i="22"/>
  <c r="H41" i="22" l="1"/>
  <c r="G42" i="22"/>
  <c r="F42" i="22"/>
  <c r="F9" i="22"/>
  <c r="G9" i="22"/>
  <c r="H8" i="22"/>
  <c r="H42" i="22" l="1"/>
  <c r="G43" i="22"/>
  <c r="F43" i="22"/>
  <c r="H9" i="22"/>
  <c r="F10" i="22"/>
  <c r="G10" i="22"/>
  <c r="H43" i="22" l="1"/>
  <c r="G44" i="22"/>
  <c r="F44" i="22"/>
  <c r="H10" i="22"/>
  <c r="F11" i="22"/>
  <c r="G11" i="22"/>
  <c r="H44" i="22" l="1"/>
  <c r="G45" i="22"/>
  <c r="F45" i="22"/>
  <c r="H11" i="22"/>
  <c r="F12" i="22"/>
  <c r="G12" i="22"/>
  <c r="H45" i="22" l="1"/>
  <c r="H12" i="22"/>
  <c r="G46" i="22"/>
  <c r="F46" i="22"/>
  <c r="F13" i="22"/>
  <c r="G13" i="22"/>
  <c r="H46" i="22" l="1"/>
  <c r="G47" i="22"/>
  <c r="F47" i="22"/>
  <c r="H13" i="22"/>
  <c r="G14" i="22"/>
  <c r="F14" i="22"/>
  <c r="H47" i="22" l="1"/>
  <c r="G48" i="22"/>
  <c r="F48" i="22"/>
  <c r="G15" i="22"/>
  <c r="F15" i="22"/>
  <c r="H14" i="22"/>
  <c r="H48" i="22" l="1"/>
  <c r="G49" i="22"/>
  <c r="F49" i="22"/>
  <c r="H15" i="22"/>
  <c r="F16" i="22"/>
  <c r="G16" i="22"/>
  <c r="H49" i="22" l="1"/>
  <c r="G50" i="22"/>
  <c r="F50" i="22"/>
  <c r="H16" i="22"/>
  <c r="F17" i="22"/>
  <c r="G17" i="22"/>
  <c r="H17" i="22" l="1"/>
  <c r="H50" i="22"/>
  <c r="G51" i="22"/>
  <c r="F51" i="22"/>
  <c r="G18" i="22"/>
  <c r="F18" i="22"/>
  <c r="H51" i="22" l="1"/>
  <c r="G52" i="22"/>
  <c r="F52" i="22"/>
  <c r="H18" i="22"/>
  <c r="G19" i="22"/>
  <c r="F19" i="22"/>
  <c r="H52" i="22" l="1"/>
  <c r="G53" i="22"/>
  <c r="F53" i="22"/>
  <c r="H19" i="22"/>
  <c r="G20" i="22"/>
  <c r="F20" i="22"/>
  <c r="H53" i="22" l="1"/>
  <c r="G54" i="22"/>
  <c r="F54" i="22"/>
  <c r="H20" i="22"/>
  <c r="F21" i="22"/>
  <c r="G21" i="22"/>
  <c r="H21" i="22" l="1"/>
  <c r="H54" i="22"/>
  <c r="G55" i="22"/>
  <c r="F55" i="22"/>
  <c r="G22" i="22"/>
  <c r="F22" i="22"/>
  <c r="H55" i="22" l="1"/>
  <c r="G56" i="22"/>
  <c r="F56" i="22"/>
  <c r="G23" i="22"/>
  <c r="F23" i="22"/>
  <c r="H22" i="22"/>
  <c r="H56" i="22" l="1"/>
  <c r="G57" i="22"/>
  <c r="F57" i="22"/>
  <c r="H23" i="22"/>
  <c r="G24" i="22"/>
  <c r="F24" i="22"/>
  <c r="H57" i="22" l="1"/>
  <c r="G58" i="22"/>
  <c r="F58" i="22"/>
  <c r="H24" i="22"/>
  <c r="F25" i="22"/>
  <c r="G25" i="22"/>
  <c r="H58" i="22" l="1"/>
  <c r="G59" i="22"/>
  <c r="F59" i="22"/>
  <c r="H25" i="22"/>
  <c r="G26" i="22"/>
  <c r="F26" i="22"/>
  <c r="H59" i="22" l="1"/>
  <c r="G60" i="22"/>
  <c r="F60" i="22"/>
  <c r="G27" i="22"/>
  <c r="F27" i="22"/>
  <c r="H26" i="22"/>
  <c r="H60" i="22" l="1"/>
  <c r="G61" i="22"/>
  <c r="F61" i="22"/>
  <c r="H27" i="22"/>
  <c r="G28" i="22"/>
  <c r="K4" i="22" s="1"/>
  <c r="M4" i="22" s="1"/>
  <c r="F28" i="22"/>
  <c r="K37" i="22" l="1"/>
  <c r="M37" i="22" s="1"/>
  <c r="H61" i="22"/>
  <c r="G62" i="22"/>
  <c r="F62" i="22"/>
  <c r="H28" i="22"/>
  <c r="G29" i="22"/>
  <c r="F29" i="22"/>
  <c r="H62" i="22" l="1"/>
  <c r="G63" i="22"/>
  <c r="F63" i="22"/>
  <c r="K38" i="22"/>
  <c r="M38" i="22" s="1"/>
  <c r="H29" i="22"/>
  <c r="K5" i="22"/>
  <c r="M5" i="22" s="1"/>
  <c r="G30" i="22"/>
  <c r="K6" i="22" s="1"/>
  <c r="M6" i="22" s="1"/>
  <c r="F30" i="22"/>
  <c r="H63" i="22" l="1"/>
  <c r="G64" i="22"/>
  <c r="F64" i="22"/>
  <c r="K39" i="22"/>
  <c r="M39" i="22" s="1"/>
  <c r="S4" i="22" s="1"/>
  <c r="S8" i="22" s="1"/>
  <c r="H30" i="22"/>
  <c r="F31" i="22"/>
  <c r="G31" i="22"/>
  <c r="K7" i="22" s="1"/>
  <c r="M7" i="22" s="1"/>
  <c r="P4" i="22" l="1"/>
  <c r="Q4" i="22"/>
  <c r="H64" i="22"/>
  <c r="G65" i="22"/>
  <c r="F65" i="22"/>
  <c r="K40" i="22"/>
  <c r="M40" i="22" s="1"/>
  <c r="G32" i="22"/>
  <c r="F32" i="22"/>
  <c r="H31" i="22"/>
  <c r="H65" i="22" l="1"/>
  <c r="G66" i="22"/>
  <c r="F66" i="22"/>
  <c r="H32" i="22"/>
  <c r="G33" i="22"/>
  <c r="K8" i="22" s="1"/>
  <c r="M8" i="22" s="1"/>
  <c r="F33" i="22"/>
  <c r="P3" i="22" l="1"/>
  <c r="P5" i="22" s="1"/>
  <c r="Q3" i="22"/>
  <c r="Q5" i="22" s="1"/>
  <c r="K41" i="22"/>
  <c r="M41" i="22" s="1"/>
  <c r="H66" i="22"/>
  <c r="H33" i="22"/>
  <c r="S34" i="18" l="1"/>
  <c r="R34" i="18"/>
  <c r="Q34" i="18"/>
  <c r="P34" i="18"/>
  <c r="O34" i="18"/>
  <c r="N34" i="18"/>
  <c r="M34" i="18"/>
  <c r="L34" i="18"/>
  <c r="K34" i="18"/>
  <c r="J34" i="18"/>
  <c r="I34" i="18"/>
  <c r="H34" i="18"/>
  <c r="G34" i="18"/>
  <c r="F34" i="18"/>
  <c r="E34" i="18"/>
  <c r="D34" i="18"/>
  <c r="C33" i="18"/>
  <c r="M30" i="18"/>
  <c r="L30" i="18"/>
  <c r="K30" i="18"/>
  <c r="J30" i="18"/>
  <c r="I30" i="18"/>
  <c r="H30" i="18"/>
  <c r="G30" i="18"/>
  <c r="F30" i="18"/>
  <c r="E30" i="18"/>
  <c r="D30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E24" i="18"/>
  <c r="D24" i="18"/>
  <c r="C23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20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D14" i="18"/>
  <c r="C13" i="18"/>
  <c r="U10" i="18"/>
  <c r="T10" i="18"/>
  <c r="S10" i="18"/>
  <c r="R10" i="18"/>
  <c r="Q10" i="18"/>
  <c r="P10" i="18"/>
  <c r="O10" i="18"/>
  <c r="N10" i="18"/>
  <c r="M10" i="18"/>
  <c r="H10" i="18"/>
  <c r="G10" i="18"/>
  <c r="F10" i="18"/>
  <c r="E10" i="18"/>
  <c r="D10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C6" i="18" s="1"/>
  <c r="C5" i="18"/>
  <c r="X2" i="18"/>
  <c r="W2" i="18"/>
  <c r="V2" i="18"/>
  <c r="U2" i="18"/>
  <c r="T2" i="18"/>
  <c r="S2" i="18"/>
  <c r="R2" i="18"/>
  <c r="Q2" i="18"/>
  <c r="H2" i="18"/>
  <c r="G2" i="18"/>
  <c r="F2" i="18"/>
  <c r="E2" i="18"/>
  <c r="D2" i="18"/>
  <c r="K67" i="16"/>
  <c r="J67" i="16"/>
  <c r="J66" i="16"/>
  <c r="J65" i="16"/>
  <c r="L64" i="16"/>
  <c r="K64" i="16"/>
  <c r="J64" i="16"/>
  <c r="I64" i="16"/>
  <c r="K58" i="16"/>
  <c r="J58" i="16"/>
  <c r="J57" i="16"/>
  <c r="J56" i="16"/>
  <c r="L55" i="16"/>
  <c r="K55" i="16"/>
  <c r="J55" i="16"/>
  <c r="I55" i="16"/>
  <c r="K49" i="16"/>
  <c r="J49" i="16"/>
  <c r="J48" i="16"/>
  <c r="J47" i="16"/>
  <c r="L46" i="16"/>
  <c r="K46" i="16"/>
  <c r="J46" i="16"/>
  <c r="I46" i="16"/>
  <c r="K40" i="16"/>
  <c r="J40" i="16"/>
  <c r="J39" i="16"/>
  <c r="J38" i="16"/>
  <c r="L37" i="16"/>
  <c r="K37" i="16"/>
  <c r="J37" i="16"/>
  <c r="I37" i="16"/>
  <c r="K31" i="16"/>
  <c r="J31" i="16"/>
  <c r="J30" i="16"/>
  <c r="J29" i="16"/>
  <c r="L28" i="16"/>
  <c r="K28" i="16"/>
  <c r="J28" i="16"/>
  <c r="I28" i="16"/>
  <c r="C34" i="18" l="1"/>
  <c r="C24" i="18"/>
  <c r="C14" i="18"/>
  <c r="F66" i="16"/>
  <c r="F65" i="16"/>
  <c r="I66" i="16" s="1"/>
  <c r="E65" i="16"/>
  <c r="L66" i="16" s="1"/>
  <c r="F64" i="16"/>
  <c r="I65" i="16" s="1"/>
  <c r="E64" i="16"/>
  <c r="L65" i="16" s="1"/>
  <c r="F57" i="16"/>
  <c r="F56" i="16"/>
  <c r="I57" i="16" s="1"/>
  <c r="E56" i="16"/>
  <c r="F55" i="16"/>
  <c r="I56" i="16" s="1"/>
  <c r="E55" i="16"/>
  <c r="L56" i="16" s="1"/>
  <c r="F48" i="16"/>
  <c r="F47" i="16"/>
  <c r="I48" i="16" s="1"/>
  <c r="E47" i="16"/>
  <c r="L48" i="16" s="1"/>
  <c r="F46" i="16"/>
  <c r="I47" i="16" s="1"/>
  <c r="E46" i="16"/>
  <c r="L47" i="16" s="1"/>
  <c r="F39" i="16"/>
  <c r="F38" i="16"/>
  <c r="I39" i="16" s="1"/>
  <c r="E38" i="16"/>
  <c r="L39" i="16" s="1"/>
  <c r="F37" i="16"/>
  <c r="I38" i="16" s="1"/>
  <c r="E37" i="16"/>
  <c r="L38" i="16" s="1"/>
  <c r="I58" i="16" l="1"/>
  <c r="E57" i="16"/>
  <c r="L58" i="16" s="1"/>
  <c r="I40" i="16"/>
  <c r="E39" i="16"/>
  <c r="L40" i="16" s="1"/>
  <c r="D56" i="16"/>
  <c r="K57" i="16" s="1"/>
  <c r="L57" i="16"/>
  <c r="D64" i="16"/>
  <c r="K65" i="16" s="1"/>
  <c r="E66" i="16"/>
  <c r="L67" i="16" s="1"/>
  <c r="I67" i="16"/>
  <c r="I49" i="16"/>
  <c r="E48" i="16"/>
  <c r="L49" i="16" s="1"/>
  <c r="D65" i="16"/>
  <c r="K66" i="16" s="1"/>
  <c r="D55" i="16"/>
  <c r="K56" i="16" s="1"/>
  <c r="D47" i="16"/>
  <c r="K48" i="16" s="1"/>
  <c r="D46" i="16"/>
  <c r="K47" i="16" s="1"/>
  <c r="D38" i="16"/>
  <c r="K39" i="16" s="1"/>
  <c r="D37" i="16"/>
  <c r="K38" i="16" s="1"/>
  <c r="E19" i="16" l="1"/>
  <c r="D19" i="16" s="1"/>
  <c r="P18" i="16"/>
  <c r="O18" i="16"/>
  <c r="D18" i="16"/>
  <c r="P17" i="16"/>
  <c r="T17" i="16" s="1" a="1"/>
  <c r="T17" i="16" s="1"/>
  <c r="O17" i="16"/>
  <c r="D17" i="16"/>
  <c r="P66" i="16"/>
  <c r="O66" i="16"/>
  <c r="O65" i="16"/>
  <c r="O64" i="16"/>
  <c r="P57" i="16"/>
  <c r="O57" i="16"/>
  <c r="O56" i="16"/>
  <c r="O55" i="16"/>
  <c r="P48" i="16"/>
  <c r="O48" i="16"/>
  <c r="O47" i="16"/>
  <c r="O46" i="16"/>
  <c r="P39" i="16"/>
  <c r="O39" i="16"/>
  <c r="O38" i="16"/>
  <c r="O37" i="16"/>
  <c r="O9" i="16"/>
  <c r="P9" i="16"/>
  <c r="O10" i="16"/>
  <c r="P10" i="16"/>
  <c r="U17" i="16" l="1"/>
  <c r="V17" i="16" s="1"/>
  <c r="T18" i="16"/>
  <c r="U18" i="16"/>
  <c r="I11" i="16"/>
  <c r="I10" i="16"/>
  <c r="E11" i="16"/>
  <c r="D11" i="16" s="1"/>
  <c r="D10" i="16"/>
  <c r="D9" i="16"/>
  <c r="O29" i="16"/>
  <c r="O30" i="16"/>
  <c r="P30" i="16"/>
  <c r="O28" i="16"/>
  <c r="V18" i="16" l="1"/>
  <c r="T9" i="16" a="1"/>
  <c r="T9" i="16" s="1"/>
  <c r="U9" i="16" l="1"/>
  <c r="V9" i="16" s="1"/>
  <c r="U10" i="16"/>
  <c r="T10" i="16"/>
  <c r="V10" i="16" s="1"/>
  <c r="H40" i="15" l="1"/>
  <c r="F30" i="16" s="1"/>
  <c r="I40" i="15"/>
  <c r="P40" i="15"/>
  <c r="E30" i="16" l="1"/>
  <c r="L31" i="16" s="1"/>
  <c r="I31" i="16"/>
  <c r="I46" i="15"/>
  <c r="H46" i="15"/>
  <c r="T46" i="15" s="1"/>
  <c r="I45" i="15"/>
  <c r="H45" i="15"/>
  <c r="T45" i="15" s="1"/>
  <c r="P44" i="15"/>
  <c r="I44" i="15"/>
  <c r="H44" i="15"/>
  <c r="I43" i="15"/>
  <c r="H43" i="15"/>
  <c r="I42" i="15"/>
  <c r="H42" i="15"/>
  <c r="I41" i="15"/>
  <c r="M43" i="15" s="1"/>
  <c r="H41" i="15"/>
  <c r="I37" i="15"/>
  <c r="H37" i="15"/>
  <c r="I36" i="15"/>
  <c r="H36" i="15"/>
  <c r="P35" i="15"/>
  <c r="I35" i="15"/>
  <c r="H35" i="15"/>
  <c r="I34" i="15"/>
  <c r="H34" i="15"/>
  <c r="I33" i="15"/>
  <c r="H33" i="15"/>
  <c r="I32" i="15"/>
  <c r="H32" i="15"/>
  <c r="I31" i="15"/>
  <c r="H31" i="15"/>
  <c r="I28" i="15"/>
  <c r="H28" i="15"/>
  <c r="I27" i="15"/>
  <c r="H27" i="15"/>
  <c r="P26" i="15"/>
  <c r="I26" i="15"/>
  <c r="H26" i="15"/>
  <c r="I25" i="15"/>
  <c r="H25" i="15"/>
  <c r="I24" i="15"/>
  <c r="H24" i="15"/>
  <c r="I23" i="15"/>
  <c r="H23" i="15"/>
  <c r="I22" i="15"/>
  <c r="H22" i="15"/>
  <c r="I19" i="15"/>
  <c r="H19" i="15"/>
  <c r="I18" i="15"/>
  <c r="H18" i="15"/>
  <c r="P17" i="15"/>
  <c r="I17" i="15"/>
  <c r="H17" i="15"/>
  <c r="I16" i="15"/>
  <c r="H16" i="15"/>
  <c r="I15" i="15"/>
  <c r="H15" i="15"/>
  <c r="I14" i="15"/>
  <c r="H14" i="15"/>
  <c r="I13" i="15"/>
  <c r="H13" i="15"/>
  <c r="I10" i="15"/>
  <c r="H10" i="15"/>
  <c r="I9" i="15"/>
  <c r="H9" i="15"/>
  <c r="P8" i="15"/>
  <c r="I8" i="15"/>
  <c r="H8" i="15"/>
  <c r="I7" i="15"/>
  <c r="H7" i="15"/>
  <c r="I6" i="15"/>
  <c r="H6" i="15"/>
  <c r="I5" i="15"/>
  <c r="H5" i="15"/>
  <c r="I4" i="15"/>
  <c r="H4" i="15"/>
  <c r="E28" i="16" l="1"/>
  <c r="L29" i="16" s="1"/>
  <c r="F28" i="16"/>
  <c r="I29" i="16" s="1"/>
  <c r="F29" i="16"/>
  <c r="I30" i="16" s="1"/>
  <c r="E29" i="16"/>
  <c r="L30" i="16" s="1"/>
  <c r="T18" i="15"/>
  <c r="T19" i="15"/>
  <c r="T28" i="15"/>
  <c r="T37" i="15"/>
  <c r="T27" i="15"/>
  <c r="T36" i="15"/>
  <c r="K35" i="15"/>
  <c r="M16" i="15"/>
  <c r="L42" i="15"/>
  <c r="M15" i="15"/>
  <c r="K17" i="15"/>
  <c r="K23" i="15"/>
  <c r="K44" i="15"/>
  <c r="N44" i="15"/>
  <c r="J25" i="15"/>
  <c r="J43" i="15"/>
  <c r="M17" i="15"/>
  <c r="O25" i="15"/>
  <c r="K25" i="15"/>
  <c r="O34" i="15"/>
  <c r="J44" i="15"/>
  <c r="K8" i="15"/>
  <c r="K26" i="15"/>
  <c r="J42" i="15"/>
  <c r="T9" i="15"/>
  <c r="K7" i="15"/>
  <c r="L15" i="15"/>
  <c r="L16" i="15"/>
  <c r="J15" i="15"/>
  <c r="L44" i="15"/>
  <c r="J17" i="15"/>
  <c r="L17" i="15"/>
  <c r="N17" i="15"/>
  <c r="M24" i="15"/>
  <c r="N25" i="15"/>
  <c r="J41" i="15"/>
  <c r="L6" i="15"/>
  <c r="K16" i="15"/>
  <c r="M35" i="15"/>
  <c r="K34" i="15"/>
  <c r="T10" i="15"/>
  <c r="J34" i="15"/>
  <c r="N7" i="15"/>
  <c r="J5" i="15"/>
  <c r="O7" i="15"/>
  <c r="K5" i="15"/>
  <c r="M6" i="15"/>
  <c r="O8" i="15"/>
  <c r="K6" i="15"/>
  <c r="J7" i="15"/>
  <c r="L8" i="15"/>
  <c r="K14" i="15"/>
  <c r="O16" i="15"/>
  <c r="O26" i="15"/>
  <c r="M26" i="15"/>
  <c r="N35" i="15"/>
  <c r="L33" i="15"/>
  <c r="L35" i="15"/>
  <c r="M34" i="15"/>
  <c r="O35" i="15"/>
  <c r="K33" i="15"/>
  <c r="K43" i="15"/>
  <c r="O43" i="15"/>
  <c r="O44" i="15"/>
  <c r="K42" i="15"/>
  <c r="J32" i="15"/>
  <c r="N34" i="15"/>
  <c r="J35" i="15"/>
  <c r="N8" i="15"/>
  <c r="J6" i="15"/>
  <c r="L7" i="15"/>
  <c r="M7" i="15"/>
  <c r="K32" i="15"/>
  <c r="J14" i="15"/>
  <c r="J16" i="15"/>
  <c r="N16" i="15"/>
  <c r="J23" i="15"/>
  <c r="L24" i="15"/>
  <c r="M25" i="15"/>
  <c r="L26" i="15"/>
  <c r="M42" i="15"/>
  <c r="L43" i="15"/>
  <c r="M44" i="15"/>
  <c r="M8" i="15"/>
  <c r="K15" i="15"/>
  <c r="O17" i="15"/>
  <c r="J24" i="15"/>
  <c r="J26" i="15"/>
  <c r="N26" i="15"/>
  <c r="M33" i="15"/>
  <c r="L34" i="15"/>
  <c r="N43" i="15"/>
  <c r="J8" i="15"/>
  <c r="K24" i="15"/>
  <c r="L25" i="15"/>
  <c r="J33" i="15"/>
  <c r="K41" i="15"/>
  <c r="G12" i="12"/>
  <c r="B10" i="12" s="1"/>
  <c r="P7" i="15" s="1"/>
  <c r="H12" i="12"/>
  <c r="G23" i="12"/>
  <c r="B21" i="12" s="1"/>
  <c r="P16" i="15" s="1"/>
  <c r="H23" i="12"/>
  <c r="G34" i="12"/>
  <c r="B32" i="12" s="1"/>
  <c r="P25" i="15" s="1"/>
  <c r="H34" i="12"/>
  <c r="G45" i="12"/>
  <c r="B43" i="12" s="1"/>
  <c r="P34" i="15" s="1"/>
  <c r="H45" i="12"/>
  <c r="G56" i="12"/>
  <c r="B54" i="12" s="1"/>
  <c r="P43" i="15" s="1"/>
  <c r="H56" i="12"/>
  <c r="Q66" i="16" l="1"/>
  <c r="Q39" i="16"/>
  <c r="Q29" i="16"/>
  <c r="D29" i="16"/>
  <c r="D28" i="16"/>
  <c r="Q28" i="16"/>
  <c r="P64" i="16"/>
  <c r="T64" i="16" s="1" a="1"/>
  <c r="Q64" i="16"/>
  <c r="Q30" i="16"/>
  <c r="Q65" i="16"/>
  <c r="P65" i="16"/>
  <c r="Q56" i="16"/>
  <c r="P56" i="16"/>
  <c r="Q38" i="16"/>
  <c r="P38" i="16"/>
  <c r="P46" i="16"/>
  <c r="Q46" i="16"/>
  <c r="Q55" i="16"/>
  <c r="P37" i="16"/>
  <c r="Q37" i="16"/>
  <c r="Q47" i="16"/>
  <c r="P47" i="16"/>
  <c r="G32" i="12"/>
  <c r="B30" i="12" s="1"/>
  <c r="P24" i="15" s="1"/>
  <c r="H32" i="12"/>
  <c r="J34" i="12" s="1"/>
  <c r="G43" i="12"/>
  <c r="B41" i="12" s="1"/>
  <c r="P33" i="15" s="1"/>
  <c r="H43" i="12"/>
  <c r="J45" i="12" s="1"/>
  <c r="G21" i="12"/>
  <c r="B19" i="12" s="1"/>
  <c r="P15" i="15" s="1"/>
  <c r="H21" i="12"/>
  <c r="J23" i="12" s="1"/>
  <c r="G54" i="12"/>
  <c r="B52" i="12" s="1"/>
  <c r="P42" i="15" s="1"/>
  <c r="H54" i="12"/>
  <c r="J56" i="12" s="1"/>
  <c r="H10" i="12"/>
  <c r="J12" i="12" s="1"/>
  <c r="G10" i="12"/>
  <c r="B8" i="12" s="1"/>
  <c r="P6" i="15" s="1"/>
  <c r="K30" i="16" l="1"/>
  <c r="P29" i="16" s="1"/>
  <c r="P28" i="16"/>
  <c r="T28" i="16" s="1" a="1"/>
  <c r="K29" i="16"/>
  <c r="V65" i="16"/>
  <c r="U66" i="16"/>
  <c r="V64" i="16"/>
  <c r="T64" i="16"/>
  <c r="U65" i="16"/>
  <c r="U64" i="16"/>
  <c r="T65" i="16"/>
  <c r="W65" i="16" s="1"/>
  <c r="V66" i="16"/>
  <c r="T66" i="16"/>
  <c r="Q57" i="16"/>
  <c r="T55" i="16" s="1" a="1"/>
  <c r="V56" i="16" s="1"/>
  <c r="Q48" i="16"/>
  <c r="T46" i="16" s="1" a="1"/>
  <c r="T37" i="16" a="1"/>
  <c r="G19" i="12"/>
  <c r="H19" i="12"/>
  <c r="G30" i="12"/>
  <c r="H30" i="12"/>
  <c r="G52" i="12"/>
  <c r="H52" i="12"/>
  <c r="G41" i="12"/>
  <c r="H41" i="12"/>
  <c r="G8" i="12"/>
  <c r="H8" i="12"/>
  <c r="G41" i="18" l="1"/>
  <c r="G41" i="11"/>
  <c r="W66" i="16"/>
  <c r="W64" i="16"/>
  <c r="T55" i="16"/>
  <c r="V55" i="16"/>
  <c r="U55" i="16"/>
  <c r="V57" i="16"/>
  <c r="T57" i="16"/>
  <c r="U57" i="16"/>
  <c r="U56" i="16"/>
  <c r="T56" i="16"/>
  <c r="T29" i="16"/>
  <c r="T30" i="16"/>
  <c r="V30" i="16"/>
  <c r="U28" i="16"/>
  <c r="T28" i="16"/>
  <c r="V28" i="16"/>
  <c r="V29" i="16"/>
  <c r="U30" i="16"/>
  <c r="U29" i="16"/>
  <c r="U46" i="16"/>
  <c r="V47" i="16"/>
  <c r="U48" i="16"/>
  <c r="V46" i="16"/>
  <c r="T48" i="16"/>
  <c r="U47" i="16"/>
  <c r="V48" i="16"/>
  <c r="T47" i="16"/>
  <c r="T46" i="16"/>
  <c r="V37" i="16"/>
  <c r="T37" i="16"/>
  <c r="U38" i="16"/>
  <c r="V38" i="16"/>
  <c r="U37" i="16"/>
  <c r="T38" i="16"/>
  <c r="U39" i="16"/>
  <c r="T39" i="16"/>
  <c r="V39" i="16"/>
  <c r="K45" i="12"/>
  <c r="B39" i="12"/>
  <c r="P32" i="15" s="1"/>
  <c r="K12" i="12"/>
  <c r="B6" i="12"/>
  <c r="P5" i="15" s="1"/>
  <c r="K56" i="12"/>
  <c r="B50" i="12"/>
  <c r="P41" i="15" s="1"/>
  <c r="K23" i="12"/>
  <c r="B17" i="12"/>
  <c r="P14" i="15" s="1"/>
  <c r="J43" i="12"/>
  <c r="L45" i="12"/>
  <c r="J32" i="12"/>
  <c r="L34" i="12"/>
  <c r="K34" i="12"/>
  <c r="B28" i="12"/>
  <c r="P23" i="15" s="1"/>
  <c r="J10" i="12"/>
  <c r="L12" i="12"/>
  <c r="J54" i="12"/>
  <c r="L56" i="12"/>
  <c r="J21" i="12"/>
  <c r="L23" i="12"/>
  <c r="G40" i="18" l="1"/>
  <c r="G40" i="11"/>
  <c r="G42" i="18"/>
  <c r="G42" i="11"/>
  <c r="M41" i="11"/>
  <c r="M41" i="18"/>
  <c r="W37" i="16"/>
  <c r="W55" i="16"/>
  <c r="W57" i="16"/>
  <c r="W48" i="16"/>
  <c r="W56" i="16"/>
  <c r="W39" i="16"/>
  <c r="W38" i="16"/>
  <c r="W47" i="16"/>
  <c r="W46" i="16"/>
  <c r="W30" i="16"/>
  <c r="W28" i="16"/>
  <c r="W29" i="16"/>
  <c r="G17" i="12"/>
  <c r="H17" i="12"/>
  <c r="G6" i="12"/>
  <c r="H6" i="12"/>
  <c r="G28" i="12"/>
  <c r="H28" i="12"/>
  <c r="G50" i="12"/>
  <c r="H50" i="12"/>
  <c r="G39" i="12"/>
  <c r="H39" i="12"/>
  <c r="E40" i="18" l="1"/>
  <c r="E40" i="11"/>
  <c r="C42" i="18"/>
  <c r="I42" i="18" s="1"/>
  <c r="C42" i="11"/>
  <c r="I42" i="11" s="1"/>
  <c r="D42" i="11"/>
  <c r="D42" i="18"/>
  <c r="F40" i="11"/>
  <c r="L40" i="11" s="1"/>
  <c r="F40" i="18"/>
  <c r="M42" i="11"/>
  <c r="L42" i="11"/>
  <c r="J42" i="11"/>
  <c r="F41" i="18"/>
  <c r="L41" i="18" s="1"/>
  <c r="F41" i="11"/>
  <c r="L41" i="11" s="1"/>
  <c r="C41" i="18"/>
  <c r="I41" i="18" s="1"/>
  <c r="C41" i="11"/>
  <c r="I41" i="11" s="1"/>
  <c r="E41" i="11"/>
  <c r="K41" i="11" s="1"/>
  <c r="E41" i="18"/>
  <c r="K41" i="18" s="1"/>
  <c r="E42" i="11"/>
  <c r="K42" i="11" s="1"/>
  <c r="E42" i="18"/>
  <c r="K40" i="11"/>
  <c r="M40" i="11"/>
  <c r="D40" i="18"/>
  <c r="J40" i="18" s="1"/>
  <c r="AD2" i="18" s="1"/>
  <c r="D40" i="11"/>
  <c r="J40" i="11" s="1"/>
  <c r="M42" i="18"/>
  <c r="K42" i="18"/>
  <c r="J42" i="18"/>
  <c r="R3" i="22"/>
  <c r="S3" i="22" s="1"/>
  <c r="S5" i="22" s="1"/>
  <c r="AK13" i="11"/>
  <c r="C40" i="18"/>
  <c r="I40" i="18" s="1"/>
  <c r="C40" i="11"/>
  <c r="I40" i="11" s="1"/>
  <c r="D41" i="11"/>
  <c r="J41" i="11" s="1"/>
  <c r="D41" i="18"/>
  <c r="J41" i="18" s="1"/>
  <c r="F42" i="11"/>
  <c r="F42" i="18"/>
  <c r="L42" i="18" s="1"/>
  <c r="L40" i="18"/>
  <c r="K40" i="18"/>
  <c r="M40" i="18"/>
  <c r="L54" i="12"/>
  <c r="N56" i="12"/>
  <c r="J52" i="12"/>
  <c r="J8" i="12"/>
  <c r="N12" i="12"/>
  <c r="L10" i="12"/>
  <c r="B48" i="12"/>
  <c r="K54" i="12"/>
  <c r="M56" i="12"/>
  <c r="B4" i="12"/>
  <c r="P4" i="15" s="1"/>
  <c r="K10" i="12"/>
  <c r="M12" i="12"/>
  <c r="J41" i="12"/>
  <c r="N45" i="12"/>
  <c r="L43" i="12"/>
  <c r="L32" i="12"/>
  <c r="N34" i="12"/>
  <c r="J30" i="12"/>
  <c r="L21" i="12"/>
  <c r="N23" i="12"/>
  <c r="J19" i="12"/>
  <c r="B37" i="12"/>
  <c r="P31" i="15" s="1"/>
  <c r="K43" i="12"/>
  <c r="M45" i="12"/>
  <c r="B26" i="12"/>
  <c r="P22" i="15" s="1"/>
  <c r="K32" i="12"/>
  <c r="M34" i="12"/>
  <c r="B15" i="12"/>
  <c r="P13" i="15" s="1"/>
  <c r="M23" i="12"/>
  <c r="K21" i="12"/>
  <c r="W15" i="11" l="1"/>
  <c r="AD2" i="11"/>
  <c r="S35" i="11"/>
  <c r="V15" i="11"/>
  <c r="U25" i="11"/>
  <c r="R35" i="11"/>
  <c r="T25" i="11"/>
  <c r="N7" i="11"/>
  <c r="J15" i="11"/>
  <c r="O35" i="11"/>
  <c r="AD20" i="11"/>
  <c r="M7" i="11"/>
  <c r="I15" i="11"/>
  <c r="N35" i="11"/>
  <c r="L15" i="11"/>
  <c r="O7" i="11"/>
  <c r="K15" i="11"/>
  <c r="P7" i="11"/>
  <c r="V15" i="18"/>
  <c r="V10" i="18" s="1"/>
  <c r="R35" i="18"/>
  <c r="R30" i="18" s="1"/>
  <c r="U25" i="18"/>
  <c r="U20" i="18" s="1"/>
  <c r="W15" i="18"/>
  <c r="W10" i="18" s="1"/>
  <c r="S35" i="18"/>
  <c r="S30" i="18" s="1"/>
  <c r="T25" i="18"/>
  <c r="T20" i="18" s="1"/>
  <c r="Q35" i="18"/>
  <c r="Q30" i="18" s="1"/>
  <c r="S25" i="18"/>
  <c r="S20" i="18" s="1"/>
  <c r="J7" i="18"/>
  <c r="J2" i="18" s="1"/>
  <c r="R25" i="18"/>
  <c r="R20" i="18" s="1"/>
  <c r="K7" i="18"/>
  <c r="K2" i="18" s="1"/>
  <c r="AD10" i="18"/>
  <c r="P35" i="18"/>
  <c r="P30" i="18" s="1"/>
  <c r="I7" i="18"/>
  <c r="I2" i="18" s="1"/>
  <c r="L7" i="18"/>
  <c r="L2" i="18" s="1"/>
  <c r="AD20" i="18"/>
  <c r="I15" i="18"/>
  <c r="I10" i="18" s="1"/>
  <c r="N35" i="18"/>
  <c r="N30" i="18" s="1"/>
  <c r="J15" i="18"/>
  <c r="J10" i="18" s="1"/>
  <c r="K15" i="18"/>
  <c r="K10" i="18" s="1"/>
  <c r="N7" i="18"/>
  <c r="N2" i="18" s="1"/>
  <c r="L15" i="18"/>
  <c r="L10" i="18" s="1"/>
  <c r="P7" i="18"/>
  <c r="P2" i="18" s="1"/>
  <c r="O35" i="18"/>
  <c r="O30" i="18" s="1"/>
  <c r="O7" i="18"/>
  <c r="O2" i="18" s="1"/>
  <c r="M7" i="18"/>
  <c r="M2" i="18" s="1"/>
  <c r="K7" i="11"/>
  <c r="Q35" i="11"/>
  <c r="J7" i="11"/>
  <c r="AD10" i="11"/>
  <c r="S25" i="11"/>
  <c r="I7" i="11"/>
  <c r="L7" i="11"/>
  <c r="R25" i="11"/>
  <c r="P35" i="11"/>
  <c r="G15" i="12"/>
  <c r="H15" i="12"/>
  <c r="H37" i="12"/>
  <c r="G37" i="12"/>
  <c r="G4" i="12"/>
  <c r="H4" i="12"/>
  <c r="H48" i="12"/>
  <c r="G48" i="12"/>
  <c r="H26" i="12"/>
  <c r="G26" i="12"/>
  <c r="AB10" i="18" l="1"/>
  <c r="AC10" i="18" s="1"/>
  <c r="AB30" i="18"/>
  <c r="AC30" i="18" s="1"/>
  <c r="AB2" i="18"/>
  <c r="AC2" i="18" s="1"/>
  <c r="AB20" i="18"/>
  <c r="AC20" i="18" s="1"/>
  <c r="L30" i="12"/>
  <c r="N32" i="12"/>
  <c r="J28" i="12"/>
  <c r="K8" i="12"/>
  <c r="M10" i="12"/>
  <c r="K19" i="12"/>
  <c r="M21" i="12"/>
  <c r="K52" i="12"/>
  <c r="M54" i="12"/>
  <c r="K41" i="12"/>
  <c r="M43" i="12"/>
  <c r="L52" i="12"/>
  <c r="N54" i="12"/>
  <c r="J50" i="12"/>
  <c r="L41" i="12"/>
  <c r="N43" i="12"/>
  <c r="J39" i="12"/>
  <c r="K30" i="12"/>
  <c r="M32" i="12"/>
  <c r="L8" i="12"/>
  <c r="N10" i="12"/>
  <c r="J6" i="12"/>
  <c r="L19" i="12"/>
  <c r="N21" i="12"/>
  <c r="J17" i="12"/>
  <c r="S34" i="11" l="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3" i="11"/>
  <c r="M30" i="11"/>
  <c r="L30" i="11"/>
  <c r="K30" i="11"/>
  <c r="J30" i="11"/>
  <c r="I30" i="11"/>
  <c r="H30" i="11"/>
  <c r="G30" i="11"/>
  <c r="F30" i="11"/>
  <c r="E30" i="11"/>
  <c r="D30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3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3" i="11"/>
  <c r="U10" i="11"/>
  <c r="T10" i="11"/>
  <c r="S10" i="11"/>
  <c r="R10" i="11"/>
  <c r="Q10" i="11"/>
  <c r="P10" i="11"/>
  <c r="O10" i="11"/>
  <c r="N10" i="11"/>
  <c r="M10" i="11"/>
  <c r="H10" i="11"/>
  <c r="G10" i="11"/>
  <c r="F10" i="11"/>
  <c r="E10" i="11"/>
  <c r="D10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5" i="11"/>
  <c r="X2" i="11"/>
  <c r="W2" i="11"/>
  <c r="V2" i="11"/>
  <c r="U2" i="11"/>
  <c r="T2" i="11"/>
  <c r="S2" i="11"/>
  <c r="R2" i="11"/>
  <c r="Q2" i="11"/>
  <c r="H2" i="11"/>
  <c r="G2" i="11"/>
  <c r="F2" i="11"/>
  <c r="E2" i="11"/>
  <c r="D2" i="11"/>
  <c r="C24" i="11" l="1"/>
  <c r="C34" i="11"/>
  <c r="C6" i="11"/>
  <c r="C14" i="11"/>
  <c r="O2" i="11" l="1"/>
  <c r="I10" i="11"/>
  <c r="M2" i="11" l="1"/>
  <c r="P2" i="11"/>
  <c r="O30" i="11"/>
  <c r="K10" i="11"/>
  <c r="L10" i="11"/>
  <c r="N2" i="11"/>
  <c r="N30" i="11"/>
  <c r="J10" i="11"/>
  <c r="R30" i="11"/>
  <c r="I2" i="11"/>
  <c r="T20" i="11"/>
  <c r="W10" i="11"/>
  <c r="U20" i="11"/>
  <c r="L2" i="11"/>
  <c r="K2" i="11"/>
  <c r="S30" i="11"/>
  <c r="V10" i="11"/>
  <c r="J2" i="11"/>
  <c r="R20" i="11"/>
  <c r="Q30" i="11"/>
  <c r="P30" i="11"/>
  <c r="S20" i="11"/>
  <c r="AB10" i="11" l="1"/>
  <c r="AC10" i="11" s="1"/>
  <c r="AB30" i="11"/>
  <c r="AC30" i="11" s="1"/>
  <c r="AB2" i="11"/>
  <c r="AC2" i="11" s="1"/>
  <c r="AB20" i="11"/>
  <c r="AC20" i="11" s="1"/>
  <c r="T70" i="18"/>
  <c r="AB70" i="18"/>
  <c r="N52" i="18" s="1"/>
  <c r="O80" i="18" l="1"/>
  <c r="P52" i="18"/>
  <c r="M52" i="18"/>
  <c r="AB52" i="18" s="1"/>
  <c r="I60" i="18"/>
  <c r="J60" i="18"/>
  <c r="O52" i="18"/>
  <c r="K60" i="18"/>
  <c r="N80" i="18"/>
  <c r="L60" i="18"/>
  <c r="AB60" i="18" l="1"/>
  <c r="R80" i="18"/>
  <c r="S80" i="18"/>
  <c r="Q80" i="18" l="1"/>
  <c r="P80" i="18"/>
  <c r="AB80" i="18" s="1"/>
</calcChain>
</file>

<file path=xl/sharedStrings.xml><?xml version="1.0" encoding="utf-8"?>
<sst xmlns="http://schemas.openxmlformats.org/spreadsheetml/2006/main" count="1244" uniqueCount="367">
  <si>
    <t>시즌 5</t>
    <phoneticPr fontId="2" type="noConversion"/>
  </si>
  <si>
    <t>갤럭시</t>
    <phoneticPr fontId="2" type="noConversion"/>
  </si>
  <si>
    <t>탄생석</t>
    <phoneticPr fontId="2" type="noConversion"/>
  </si>
  <si>
    <t>블루오션 몬스터</t>
    <phoneticPr fontId="2" type="noConversion"/>
  </si>
  <si>
    <t>버프 4</t>
    <phoneticPr fontId="2" type="noConversion"/>
  </si>
  <si>
    <t>버프 3</t>
    <phoneticPr fontId="2" type="noConversion"/>
  </si>
  <si>
    <t>버프 2</t>
    <phoneticPr fontId="2" type="noConversion"/>
  </si>
  <si>
    <t>버프 1</t>
    <phoneticPr fontId="2" type="noConversion"/>
  </si>
  <si>
    <t>블루오션</t>
    <phoneticPr fontId="2" type="noConversion"/>
  </si>
  <si>
    <t>D-Seed</t>
    <phoneticPr fontId="2" type="noConversion"/>
  </si>
  <si>
    <t>D-Plant</t>
  </si>
  <si>
    <t>D-Plant</t>
    <phoneticPr fontId="2" type="noConversion"/>
  </si>
  <si>
    <t>Buff</t>
    <phoneticPr fontId="2" type="noConversion"/>
  </si>
  <si>
    <t>Lucky</t>
    <phoneticPr fontId="2" type="noConversion"/>
  </si>
  <si>
    <t>S5 Seed</t>
    <phoneticPr fontId="2" type="noConversion"/>
  </si>
  <si>
    <t>S5 Plant</t>
    <phoneticPr fontId="2" type="noConversion"/>
  </si>
  <si>
    <t>Blue</t>
    <phoneticPr fontId="2" type="noConversion"/>
  </si>
  <si>
    <t>Galaxy</t>
    <phoneticPr fontId="2" type="noConversion"/>
  </si>
  <si>
    <t>Birth</t>
    <phoneticPr fontId="2" type="noConversion"/>
  </si>
  <si>
    <t>메르헨 -&gt; 스페셜 페어리</t>
    <phoneticPr fontId="2" type="noConversion"/>
  </si>
  <si>
    <t>sum D</t>
    <phoneticPr fontId="2" type="noConversion"/>
  </si>
  <si>
    <t>sum S5</t>
    <phoneticPr fontId="2" type="noConversion"/>
  </si>
  <si>
    <t>메르헨 -&gt; 스페셜 페어리 +</t>
    <phoneticPr fontId="2" type="noConversion"/>
  </si>
  <si>
    <t>시즌5</t>
    <phoneticPr fontId="2" type="noConversion"/>
  </si>
  <si>
    <t>D n+1</t>
  </si>
  <si>
    <t>S5 n+1</t>
  </si>
  <si>
    <t>D n+2</t>
  </si>
  <si>
    <t>S5 n+2</t>
  </si>
  <si>
    <t>D n+3</t>
    <phoneticPr fontId="2" type="noConversion"/>
  </si>
  <si>
    <t>S5 n+3</t>
    <phoneticPr fontId="2" type="noConversion"/>
  </si>
  <si>
    <t>체인저</t>
    <phoneticPr fontId="2" type="noConversion"/>
  </si>
  <si>
    <t>개수</t>
    <phoneticPr fontId="2" type="noConversion"/>
  </si>
  <si>
    <t>기대값</t>
    <phoneticPr fontId="2" type="noConversion"/>
  </si>
  <si>
    <t>가중치</t>
    <phoneticPr fontId="2" type="noConversion"/>
  </si>
  <si>
    <t>가중치 계산</t>
    <phoneticPr fontId="2" type="noConversion"/>
  </si>
  <si>
    <t>종류</t>
    <phoneticPr fontId="2" type="noConversion"/>
  </si>
  <si>
    <t>자신보다 상위가 최소 해당 정도의 확률 장점을 가진다.</t>
    <phoneticPr fontId="2" type="noConversion"/>
  </si>
  <si>
    <t>메르헨 -&gt; 스페셜 페어리+</t>
    <phoneticPr fontId="2" type="noConversion"/>
  </si>
  <si>
    <t>스페셜 -&gt; 스페셜 페어리+</t>
    <phoneticPr fontId="2" type="noConversion"/>
  </si>
  <si>
    <t>스페셜 -&gt; 스페셜 페어리 +</t>
    <phoneticPr fontId="2" type="noConversion"/>
  </si>
  <si>
    <t>페어리 -&gt; 스페셜 페어리</t>
    <phoneticPr fontId="2" type="noConversion"/>
  </si>
  <si>
    <t>페어리 -&gt; 스페셜 페어리 +</t>
    <phoneticPr fontId="2" type="noConversion"/>
  </si>
  <si>
    <t>메-&gt;스페</t>
    <phoneticPr fontId="2" type="noConversion"/>
  </si>
  <si>
    <t>메-&gt;스페+</t>
    <phoneticPr fontId="2" type="noConversion"/>
  </si>
  <si>
    <t>페 -&gt; 스페</t>
    <phoneticPr fontId="2" type="noConversion"/>
  </si>
  <si>
    <t>페-&gt;스페+</t>
    <phoneticPr fontId="2" type="noConversion"/>
  </si>
  <si>
    <t>스페-&gt;스페+</t>
    <phoneticPr fontId="2" type="noConversion"/>
  </si>
  <si>
    <t>D-Seed</t>
  </si>
  <si>
    <t>S5 Seed</t>
  </si>
  <si>
    <t>Blue</t>
  </si>
  <si>
    <t>Galaxy</t>
  </si>
  <si>
    <t>Birth</t>
  </si>
  <si>
    <t>PieceB</t>
  </si>
  <si>
    <t>PieceC</t>
  </si>
  <si>
    <t>가데이터 수치</t>
    <phoneticPr fontId="2" type="noConversion"/>
  </si>
  <si>
    <t>메</t>
    <phoneticPr fontId="2" type="noConversion"/>
  </si>
  <si>
    <t>페</t>
    <phoneticPr fontId="2" type="noConversion"/>
  </si>
  <si>
    <t>스페</t>
    <phoneticPr fontId="2" type="noConversion"/>
  </si>
  <si>
    <t>스페+</t>
    <phoneticPr fontId="2" type="noConversion"/>
  </si>
  <si>
    <t>페</t>
    <phoneticPr fontId="2" type="noConversion"/>
  </si>
  <si>
    <t>스페 +</t>
    <phoneticPr fontId="2" type="noConversion"/>
  </si>
  <si>
    <t>메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</si>
  <si>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</si>
  <si>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</si>
  <si>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</si>
  <si>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탄</t>
    <phoneticPr fontId="2" type="noConversion"/>
  </si>
  <si>
    <t>행</t>
    <phoneticPr fontId="2" type="noConversion"/>
  </si>
  <si>
    <t>그달의 씨앗</t>
    <phoneticPr fontId="2" type="noConversion"/>
  </si>
  <si>
    <t>기본 행렬</t>
    <phoneticPr fontId="2" type="noConversion"/>
  </si>
  <si>
    <t>I-Q</t>
    <phoneticPr fontId="2" type="noConversion"/>
  </si>
  <si>
    <t>스페</t>
    <phoneticPr fontId="2" type="noConversion"/>
  </si>
  <si>
    <t>스페+</t>
    <phoneticPr fontId="2" type="noConversion"/>
  </si>
  <si>
    <t>총합</t>
    <phoneticPr fontId="2" type="noConversion"/>
  </si>
  <si>
    <t>홈가든 시즌 5 이전의 경우</t>
    <phoneticPr fontId="2" type="noConversion"/>
  </si>
  <si>
    <t>행렬 변환</t>
    <phoneticPr fontId="2" type="noConversion"/>
  </si>
  <si>
    <t>(I-Q)-1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</si>
  <si>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</si>
  <si>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</si>
  <si>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</si>
  <si>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그달의 씨앗이 아닐 경우</t>
    <phoneticPr fontId="2" type="noConversion"/>
  </si>
  <si>
    <t>홈가든 시즌 5</t>
    <phoneticPr fontId="2" type="noConversion"/>
  </si>
  <si>
    <t>시즌5 씨앗</t>
    <phoneticPr fontId="2" type="noConversion"/>
  </si>
  <si>
    <t>블루오션/몬스터 씨앗</t>
    <phoneticPr fontId="2" type="noConversion"/>
  </si>
  <si>
    <t>갤럭시 씨앗</t>
    <phoneticPr fontId="2" type="noConversion"/>
  </si>
  <si>
    <t>탄생석 씨앗</t>
    <phoneticPr fontId="2" type="noConversion"/>
  </si>
  <si>
    <t>스페</t>
    <phoneticPr fontId="2" type="noConversion"/>
  </si>
  <si>
    <t>스페+</t>
    <phoneticPr fontId="2" type="noConversion"/>
  </si>
  <si>
    <t>메</t>
    <phoneticPr fontId="2" type="noConversion"/>
  </si>
  <si>
    <t>페</t>
    <phoneticPr fontId="2" type="noConversion"/>
  </si>
  <si>
    <t>메</t>
    <phoneticPr fontId="2" type="noConversion"/>
  </si>
  <si>
    <t>페</t>
    <phoneticPr fontId="2" type="noConversion"/>
  </si>
  <si>
    <t>시즌 5</t>
    <phoneticPr fontId="2" type="noConversion"/>
  </si>
  <si>
    <t>갤럭시</t>
    <phoneticPr fontId="2" type="noConversion"/>
  </si>
  <si>
    <t>탄생석</t>
    <phoneticPr fontId="2" type="noConversion"/>
  </si>
  <si>
    <t>메-&gt;스페+</t>
    <phoneticPr fontId="2" type="noConversion"/>
  </si>
  <si>
    <t>페-&gt;스페+</t>
    <phoneticPr fontId="2" type="noConversion"/>
  </si>
  <si>
    <t>스페-&gt;스페+</t>
    <phoneticPr fontId="2" type="noConversion"/>
  </si>
  <si>
    <t>그달</t>
    <phoneticPr fontId="2" type="noConversion"/>
  </si>
  <si>
    <t>블루</t>
    <phoneticPr fontId="2" type="noConversion"/>
  </si>
  <si>
    <t>그달/탄</t>
    <phoneticPr fontId="2" type="noConversion"/>
  </si>
  <si>
    <t>시즌5/탄</t>
    <phoneticPr fontId="2" type="noConversion"/>
  </si>
  <si>
    <t>블루/탄</t>
    <phoneticPr fontId="2" type="noConversion"/>
  </si>
  <si>
    <t>갤/탄</t>
    <phoneticPr fontId="2" type="noConversion"/>
  </si>
  <si>
    <t>탄/탄</t>
    <phoneticPr fontId="2" type="noConversion"/>
  </si>
  <si>
    <t>첫달은 시즌5 씨앗이 그달의 씨앗이라는 것을 주의</t>
    <phoneticPr fontId="2" type="noConversion"/>
  </si>
  <si>
    <t>각 씨앗의 가치 (탄생석과 비교)</t>
    <phoneticPr fontId="2" type="noConversion"/>
  </si>
  <si>
    <t>갤럭시 컬렉션을 하기 위해 필요한 개수</t>
    <phoneticPr fontId="2" type="noConversion"/>
  </si>
  <si>
    <t>갤럭시</t>
    <phoneticPr fontId="2" type="noConversion"/>
  </si>
  <si>
    <t>블루오션</t>
    <phoneticPr fontId="2" type="noConversion"/>
  </si>
  <si>
    <t>시즌 5 컬렉션을 하기 위한 개수</t>
    <phoneticPr fontId="2" type="noConversion"/>
  </si>
  <si>
    <t>메르헨</t>
    <phoneticPr fontId="2" type="noConversion"/>
  </si>
  <si>
    <t>갤럭시 1</t>
    <phoneticPr fontId="2" type="noConversion"/>
  </si>
  <si>
    <t>갤럭시 2</t>
    <phoneticPr fontId="2" type="noConversion"/>
  </si>
  <si>
    <t>갤럭시 3</t>
    <phoneticPr fontId="2" type="noConversion"/>
  </si>
  <si>
    <t>X-X</t>
    <phoneticPr fontId="2" type="noConversion"/>
  </si>
  <si>
    <t>총합</t>
    <phoneticPr fontId="2" type="noConversion"/>
  </si>
  <si>
    <t>테이블 확률</t>
    <phoneticPr fontId="2" type="noConversion"/>
  </si>
  <si>
    <t>보상</t>
    <phoneticPr fontId="2" type="noConversion"/>
  </si>
  <si>
    <t>종류</t>
    <phoneticPr fontId="2" type="noConversion"/>
  </si>
  <si>
    <t>보정 개수</t>
    <phoneticPr fontId="2" type="noConversion"/>
  </si>
  <si>
    <t>최종 확률</t>
    <phoneticPr fontId="2" type="noConversion"/>
  </si>
  <si>
    <t>기초 확률</t>
    <phoneticPr fontId="2" type="noConversion"/>
  </si>
  <si>
    <t>확률 버프</t>
    <phoneticPr fontId="2" type="noConversion"/>
  </si>
  <si>
    <t>버프 후 테이블 확률</t>
    <phoneticPr fontId="2" type="noConversion"/>
  </si>
  <si>
    <t>탄생석 박스</t>
    <phoneticPr fontId="2" type="noConversion"/>
  </si>
  <si>
    <t>시즌 5</t>
    <phoneticPr fontId="2" type="noConversion"/>
  </si>
  <si>
    <t>갤럭시</t>
    <phoneticPr fontId="2" type="noConversion"/>
  </si>
  <si>
    <t>종류</t>
    <phoneticPr fontId="2" type="noConversion"/>
  </si>
  <si>
    <t>컬렉션 필요 개수</t>
    <phoneticPr fontId="2" type="noConversion"/>
  </si>
  <si>
    <t>100번당 획득 개수</t>
    <phoneticPr fontId="2" type="noConversion"/>
  </si>
  <si>
    <t>갤럭시 기준 획득 개수</t>
    <phoneticPr fontId="2" type="noConversion"/>
  </si>
  <si>
    <t>컬렉션 완성을 위해 마법 걸기를 해야 하는 횟수</t>
    <phoneticPr fontId="2" type="noConversion"/>
  </si>
  <si>
    <t>갤/5</t>
    <phoneticPr fontId="2" type="noConversion"/>
  </si>
  <si>
    <t>탄생석</t>
    <phoneticPr fontId="2" type="noConversion"/>
  </si>
  <si>
    <t>펫</t>
    <phoneticPr fontId="2" type="noConversion"/>
  </si>
  <si>
    <t>그달 펫</t>
    <phoneticPr fontId="2" type="noConversion"/>
  </si>
  <si>
    <t>요정</t>
    <phoneticPr fontId="2" type="noConversion"/>
  </si>
  <si>
    <t>클랜</t>
    <phoneticPr fontId="2" type="noConversion"/>
  </si>
  <si>
    <t>초기 갤럭시</t>
    <phoneticPr fontId="2" type="noConversion"/>
  </si>
  <si>
    <t>중기 갤럭시</t>
    <phoneticPr fontId="2" type="noConversion"/>
  </si>
  <si>
    <t>Seed</t>
    <phoneticPr fontId="2" type="noConversion"/>
  </si>
  <si>
    <t>그달의 씨앗</t>
    <phoneticPr fontId="2" type="noConversion"/>
  </si>
  <si>
    <t>메르헨 씨앗</t>
    <phoneticPr fontId="2" type="noConversion"/>
  </si>
  <si>
    <t>블루오션</t>
    <phoneticPr fontId="2" type="noConversion"/>
  </si>
  <si>
    <t>갤럭시</t>
    <phoneticPr fontId="2" type="noConversion"/>
  </si>
  <si>
    <t>탄생석</t>
    <phoneticPr fontId="2" type="noConversion"/>
  </si>
  <si>
    <t>갤럭시 조각</t>
    <phoneticPr fontId="2" type="noConversion"/>
  </si>
  <si>
    <t>탄생석 조각</t>
    <phoneticPr fontId="2" type="noConversion"/>
  </si>
  <si>
    <t>갤럭시 3</t>
    <phoneticPr fontId="2" type="noConversion"/>
  </si>
  <si>
    <t>갤럭시 2</t>
    <phoneticPr fontId="2" type="noConversion"/>
  </si>
  <si>
    <t>갤럭시 1</t>
    <phoneticPr fontId="2" type="noConversion"/>
  </si>
  <si>
    <t>갤럭시 홀로그램</t>
    <phoneticPr fontId="2" type="noConversion"/>
  </si>
  <si>
    <t>블루오션</t>
    <phoneticPr fontId="2" type="noConversion"/>
  </si>
  <si>
    <t>블루오션몬스터</t>
    <phoneticPr fontId="2" type="noConversion"/>
  </si>
  <si>
    <t>스페셜 지구</t>
  </si>
  <si>
    <t>스페셜 데스스타</t>
  </si>
  <si>
    <t>스페셜 달</t>
  </si>
  <si>
    <t>스페셜 토성</t>
  </si>
  <si>
    <t>스페셜 태양</t>
  </si>
  <si>
    <t>스페셜 크리스탈</t>
  </si>
  <si>
    <t>스페셜 과일빙수</t>
  </si>
  <si>
    <t>스페셜 큐브스타</t>
  </si>
  <si>
    <t>스페셜 초신성</t>
  </si>
  <si>
    <t>스페셜 사커스타</t>
  </si>
  <si>
    <t>스페셜 운석</t>
  </si>
  <si>
    <t>스페셜 목성</t>
  </si>
  <si>
    <t>스페셜 아톰</t>
  </si>
  <si>
    <t>스페셜 펌킨</t>
  </si>
  <si>
    <t>스페셜 눈꽃</t>
  </si>
  <si>
    <t>스페셜 은하계</t>
  </si>
  <si>
    <t>스페셜 화산</t>
  </si>
  <si>
    <t>스페셜 개기월식</t>
  </si>
  <si>
    <t>스페셜 루비스타</t>
  </si>
  <si>
    <t>스페셜 플라즈마볼</t>
  </si>
  <si>
    <t>스페셜 플라워하트</t>
  </si>
  <si>
    <t>스페셜 심연의 홀</t>
  </si>
  <si>
    <t>판도라</t>
  </si>
  <si>
    <t>크리스마스 트리</t>
  </si>
  <si>
    <t>초코 열매</t>
  </si>
  <si>
    <t>사탕 열매</t>
  </si>
  <si>
    <t>금 장미</t>
  </si>
  <si>
    <t>은 장미</t>
  </si>
  <si>
    <t>동 장미</t>
  </si>
  <si>
    <t>금 말</t>
  </si>
  <si>
    <t>은 말</t>
  </si>
  <si>
    <t>동 말</t>
  </si>
  <si>
    <t>크리스탈 말</t>
  </si>
  <si>
    <t>생명의 별 벚꽃</t>
  </si>
  <si>
    <t>생명의 별 나비</t>
  </si>
  <si>
    <t>설레는 인연</t>
  </si>
  <si>
    <t>마음의 표현</t>
  </si>
  <si>
    <t>사랑의 결실</t>
  </si>
  <si>
    <t>스페셜 게자리 홀로그램</t>
  </si>
  <si>
    <t>스페셜 사자자리 홀로그램</t>
  </si>
  <si>
    <t>스페셜 처녀자리 홀로그램</t>
  </si>
  <si>
    <t>스페셜 천칭자리 홀로그램</t>
  </si>
  <si>
    <t>스페셜 전갈자리 홀로그램</t>
  </si>
  <si>
    <t>스페셜 사수자리 홀로그램</t>
  </si>
  <si>
    <t>스페셜 염소자리 홀로그램</t>
  </si>
  <si>
    <t>스페셜 물병자리 홀로그램</t>
  </si>
  <si>
    <t>스페셜 물고기자리 홀로그램</t>
  </si>
  <si>
    <t>스페셜 양자리 홀로그램</t>
  </si>
  <si>
    <t>스페셜 황소자리 홀로그램</t>
  </si>
  <si>
    <t>스페셜 쌍둥이자리 홀로그램</t>
  </si>
  <si>
    <t>스페셜 페르세우스 자리 홀로그램</t>
  </si>
  <si>
    <t>스페셜 벨레로폰 홀로그램</t>
  </si>
  <si>
    <t>스페셜 마이더스의 손 홀로그램</t>
  </si>
  <si>
    <t>스페셜 오르페우스의 리라 홀로그램</t>
  </si>
  <si>
    <t>스페셜 미궁 홀로그램</t>
  </si>
  <si>
    <t>스페셜 불의 신전 홀로그램</t>
  </si>
  <si>
    <t>스페셜 판도라의 상자 홀로그램</t>
  </si>
  <si>
    <t>스페셜 태양과 달 홀로그램</t>
  </si>
  <si>
    <t>스페셜 헤라의 자비 홀로그램</t>
  </si>
  <si>
    <t>스페셜 아레스 홀로그램</t>
  </si>
  <si>
    <t>스페셜 큐피트의 결혼 홀로그램</t>
  </si>
  <si>
    <t>스페셜 트로이 목마 홀로그램</t>
  </si>
  <si>
    <t>스페셜 인어 공주 페어리+</t>
    <phoneticPr fontId="2" type="noConversion"/>
  </si>
  <si>
    <t>스페셜 클레오파트라 페어리+</t>
    <phoneticPr fontId="2" type="noConversion"/>
  </si>
  <si>
    <t>스페셜 빨간머리 앤 페어리+</t>
  </si>
  <si>
    <t>스페셜 달토끼 묘묘 페어리+</t>
  </si>
  <si>
    <t>스페셜 구미호 페어리+</t>
  </si>
  <si>
    <t>스페셜 성냥팔이 소녀 페어리+</t>
  </si>
  <si>
    <t>스페셜 백설공주 페어리+</t>
  </si>
  <si>
    <t>스페셜 아나스타샤 페어리+</t>
  </si>
  <si>
    <t>스페셜 백조의 호수 페어리+</t>
  </si>
  <si>
    <t>스페셜 카르멘 페어리+</t>
  </si>
  <si>
    <t>스페셜 팅커벨 페어리+</t>
  </si>
  <si>
    <t>스페셜 잔다르크 페어리+</t>
  </si>
  <si>
    <t>황도 12궁</t>
    <phoneticPr fontId="2" type="noConversion"/>
  </si>
  <si>
    <t>종류</t>
    <phoneticPr fontId="2" type="noConversion"/>
  </si>
  <si>
    <t>행성석</t>
    <phoneticPr fontId="2" type="noConversion"/>
  </si>
  <si>
    <t>버프1</t>
    <phoneticPr fontId="2" type="noConversion"/>
  </si>
  <si>
    <t>버프2</t>
    <phoneticPr fontId="2" type="noConversion"/>
  </si>
  <si>
    <t>버프3</t>
    <phoneticPr fontId="2" type="noConversion"/>
  </si>
  <si>
    <t>버프4</t>
    <phoneticPr fontId="2" type="noConversion"/>
  </si>
  <si>
    <t>작물변경권</t>
    <phoneticPr fontId="2" type="noConversion"/>
  </si>
  <si>
    <t>해당 작물</t>
    <phoneticPr fontId="2" type="noConversion"/>
  </si>
  <si>
    <t>행성석</t>
    <phoneticPr fontId="2" type="noConversion"/>
  </si>
  <si>
    <t>몬스터</t>
    <phoneticPr fontId="2" type="noConversion"/>
  </si>
  <si>
    <t>홀로그램</t>
    <phoneticPr fontId="2" type="noConversion"/>
  </si>
  <si>
    <t>스.페어리</t>
    <phoneticPr fontId="2" type="noConversion"/>
  </si>
  <si>
    <t>페어리</t>
    <phoneticPr fontId="2" type="noConversion"/>
  </si>
  <si>
    <t>메르헨</t>
    <phoneticPr fontId="2" type="noConversion"/>
  </si>
  <si>
    <t>스페셜 페어리</t>
    <phoneticPr fontId="2" type="noConversion"/>
  </si>
  <si>
    <t>해당 작물 - 1</t>
  </si>
  <si>
    <t>해당 작물 - 1</t>
    <phoneticPr fontId="2" type="noConversion"/>
  </si>
  <si>
    <t>해당 작물 - 2</t>
  </si>
  <si>
    <t>해당 작물 - 3</t>
  </si>
  <si>
    <t>해당 작물 - 3</t>
    <phoneticPr fontId="2" type="noConversion"/>
  </si>
  <si>
    <t>사파이어</t>
  </si>
  <si>
    <t>토파즈</t>
  </si>
  <si>
    <t>터키석</t>
  </si>
  <si>
    <t>가넷</t>
  </si>
  <si>
    <t>자수정</t>
  </si>
  <si>
    <t>애쿼머린</t>
  </si>
  <si>
    <t>다이아몬드</t>
  </si>
  <si>
    <t>에메랄드</t>
  </si>
  <si>
    <t>진주</t>
  </si>
  <si>
    <t>루비</t>
  </si>
  <si>
    <t>페리도트</t>
  </si>
  <si>
    <t>오팔 쌔싹</t>
  </si>
  <si>
    <t>스페셜 인어 공주</t>
  </si>
  <si>
    <t>인어 공주 페어리</t>
  </si>
  <si>
    <t>지구</t>
  </si>
  <si>
    <t>데스스타</t>
  </si>
  <si>
    <t>달</t>
  </si>
  <si>
    <t>토성</t>
  </si>
  <si>
    <t>태양</t>
  </si>
  <si>
    <t>크리스탈</t>
  </si>
  <si>
    <t>과일빙수</t>
  </si>
  <si>
    <t>큐브스타</t>
  </si>
  <si>
    <t>초신성</t>
  </si>
  <si>
    <t>사커스타</t>
  </si>
  <si>
    <t>운석</t>
  </si>
  <si>
    <t>목성</t>
  </si>
  <si>
    <t>아톰</t>
  </si>
  <si>
    <t>펌킨</t>
  </si>
  <si>
    <t>눈꽃</t>
  </si>
  <si>
    <t>은하계</t>
  </si>
  <si>
    <t>화산</t>
  </si>
  <si>
    <t>개기월식</t>
  </si>
  <si>
    <t>루비스타</t>
  </si>
  <si>
    <t>플라즈마볼</t>
  </si>
  <si>
    <t>플라워하트</t>
  </si>
  <si>
    <t>심연의 홀</t>
  </si>
  <si>
    <t>게자리 홀로그램</t>
  </si>
  <si>
    <t>사자자리 홀로그램</t>
  </si>
  <si>
    <t>처녀자리 홀로그램</t>
  </si>
  <si>
    <t>천칭자리 홀로그램</t>
  </si>
  <si>
    <t>전갈자리 홀로그램</t>
  </si>
  <si>
    <t>사수자리 홀로그램</t>
  </si>
  <si>
    <t>염소자리 홀로그램</t>
  </si>
  <si>
    <t>물병자리 홀로그램</t>
  </si>
  <si>
    <t>물고기자리 홀로그램</t>
  </si>
  <si>
    <t>양자리 홀로그램</t>
  </si>
  <si>
    <t>황소자리 홀로그램</t>
  </si>
  <si>
    <t>쌍둥이자리 홀로그램</t>
  </si>
  <si>
    <t>페르세우스 자리 홀로그램</t>
  </si>
  <si>
    <t>벨레로폰 홀로그램</t>
  </si>
  <si>
    <t>마이더스의 손 홀로그램</t>
  </si>
  <si>
    <t>오르페우스의 리라 홀로그램</t>
  </si>
  <si>
    <t>미궁 홀로그램</t>
  </si>
  <si>
    <t>불의 신전 홀로그램</t>
  </si>
  <si>
    <t>판도라의 상자 홀로그램</t>
  </si>
  <si>
    <t>태양과 달 홀로그램</t>
  </si>
  <si>
    <t>헤라의 자비 홀로그램</t>
  </si>
  <si>
    <t>아레스 홀로그램</t>
  </si>
  <si>
    <t>큐피트의 결혼 홀로그램</t>
  </si>
  <si>
    <t>트로이 목마 홀로그램</t>
  </si>
  <si>
    <t>인어 공주</t>
  </si>
  <si>
    <t>스페셜 클레오파트라</t>
  </si>
  <si>
    <t>클레오파트라 페어리</t>
  </si>
  <si>
    <t>클레오파트라</t>
  </si>
  <si>
    <t>스페셜 빨간머리 앤</t>
  </si>
  <si>
    <t>빨간머리 앤 페어리</t>
  </si>
  <si>
    <t>빨간머리 앤</t>
  </si>
  <si>
    <t>스페셜 달토끼 묘묘</t>
  </si>
  <si>
    <t>달토끼 묘묘 페어리</t>
  </si>
  <si>
    <t>달토끼 묘묘</t>
  </si>
  <si>
    <t>스페셜 구미호</t>
  </si>
  <si>
    <t>구미호 페어리</t>
  </si>
  <si>
    <t>구미호</t>
  </si>
  <si>
    <t>스페셜 성냥팔이 소녀</t>
  </si>
  <si>
    <t>성냥팔이 소녀 페어리</t>
  </si>
  <si>
    <t>성냥팔이 소녀</t>
  </si>
  <si>
    <t>스페셜 백설공주</t>
  </si>
  <si>
    <t>백설공주 페어리</t>
  </si>
  <si>
    <t>백설공주</t>
  </si>
  <si>
    <t>스페셜 아나스타샤</t>
  </si>
  <si>
    <t>아나스타샤 페어리</t>
  </si>
  <si>
    <t>아나스타샤</t>
  </si>
  <si>
    <t>스페셜 백조의 호수</t>
  </si>
  <si>
    <t>백조의 호수 페어리</t>
  </si>
  <si>
    <t>백조의 호수</t>
  </si>
  <si>
    <t>스페셜 카르멘</t>
  </si>
  <si>
    <t>카르멘 페어리</t>
  </si>
  <si>
    <t>카르멘</t>
  </si>
  <si>
    <t>스페셜 팅커벨</t>
  </si>
  <si>
    <t>팅커벨 페어리</t>
  </si>
  <si>
    <t>팅커벨</t>
  </si>
  <si>
    <t>스페셜 잔다르크</t>
  </si>
  <si>
    <t>잔다르크 페어리</t>
  </si>
  <si>
    <t>잔다르크</t>
  </si>
  <si>
    <t>게자리 카드
백조자리 카드
헤라클레스 카드</t>
    <phoneticPr fontId="2" type="noConversion"/>
  </si>
  <si>
    <t>사자자리
방패자리 카드
돌고래자리 카드</t>
    <phoneticPr fontId="2" type="noConversion"/>
  </si>
  <si>
    <t>처녀자리
이리자리
남쪽왕관자리</t>
    <phoneticPr fontId="2" type="noConversion"/>
  </si>
  <si>
    <t>천칭자리
페가수스자리
인디언자리</t>
    <phoneticPr fontId="2" type="noConversion"/>
  </si>
  <si>
    <t>전갈자리
봉황자리
큰곰자리</t>
    <phoneticPr fontId="2" type="noConversion"/>
  </si>
  <si>
    <t>사수자리
용자리
토끼자리</t>
    <phoneticPr fontId="2" type="noConversion"/>
  </si>
  <si>
    <t>염소자리
공작자리
마차부자리</t>
    <phoneticPr fontId="2" type="noConversion"/>
  </si>
  <si>
    <t>물병자리
황새치자리
북쪽왕관자리</t>
    <phoneticPr fontId="2" type="noConversion"/>
  </si>
  <si>
    <t>물고기자리
비둘기자리
머리털자리</t>
    <phoneticPr fontId="2" type="noConversion"/>
  </si>
  <si>
    <t>양자리
사냥개자리
돛자리</t>
    <phoneticPr fontId="2" type="noConversion"/>
  </si>
  <si>
    <t>황소자리
날치자리
카멜레온자리</t>
    <phoneticPr fontId="2" type="noConversion"/>
  </si>
  <si>
    <t>쌍둥이자리
나침반자리
여우자리</t>
    <phoneticPr fontId="2" type="noConversion"/>
  </si>
  <si>
    <t>페르세우스 자리
메두사 자리
안드로메다 자리</t>
    <phoneticPr fontId="2" type="noConversion"/>
  </si>
  <si>
    <t>벨레로폰의 승리
아테나의 계시
괴수 키메라</t>
    <phoneticPr fontId="2" type="noConversion"/>
  </si>
  <si>
    <t>마이더스의 손
술의 신 디오니소스
저승의 강 스틱스</t>
    <phoneticPr fontId="2" type="noConversion"/>
  </si>
  <si>
    <t>오르페우스의 노래
명계의 하데스
연인 에우리디케</t>
    <phoneticPr fontId="2" type="noConversion"/>
  </si>
  <si>
    <t>테세우스 자리
미노타우로스 자리
포세이돈 자리</t>
    <phoneticPr fontId="2" type="noConversion"/>
  </si>
  <si>
    <t>프로메테우스 자리
불의 신전 자리
코카서스 절벽 자리</t>
    <phoneticPr fontId="2" type="noConversion"/>
  </si>
  <si>
    <t>판도라의 호기심
아버지 헤파이스토스
에피메테우스와의 결혼</t>
    <phoneticPr fontId="2" type="noConversion"/>
  </si>
  <si>
    <t>태양의 아폴론
달의 아르테미스
해와 달의 어머니 레토</t>
    <phoneticPr fontId="2" type="noConversion"/>
  </si>
  <si>
    <t>헤라의 자비
헤르메스의 묘책
파수꾼 아르고스</t>
    <phoneticPr fontId="2" type="noConversion"/>
  </si>
  <si>
    <t>전쟁의 신 아레스
대적자 기가스
어머니 가이아</t>
    <phoneticPr fontId="2" type="noConversion"/>
  </si>
  <si>
    <t>큐피트의 결혼
미의 여신 아프로디테
공주 프시케</t>
    <phoneticPr fontId="2" type="noConversion"/>
  </si>
  <si>
    <t>승리자 오디세우스
대왕 아가멤논
영웅 아킬레우스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</si>
</sst>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%"/>
    <numFmt numFmtId="177" formatCode="0.0000_);[Red]\(0.0000\)"/>
    <numFmt numFmtId="178" formatCode="0.0000"/>
    <numFmt numFmtId="179" formatCode="0.000000%"/>
    <numFmt numFmtId="180" formatCode="0_);[Red]\(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/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rgb="FFFF0000"/>
      </bottom>
      <diagonal/>
    </border>
    <border>
      <left/>
      <right/>
      <top style="thin">
        <color indexed="64"/>
      </top>
      <bottom style="double">
        <color rgb="FFFF0000"/>
      </bottom>
      <diagonal/>
    </border>
    <border>
      <left/>
      <right style="thin">
        <color indexed="64"/>
      </right>
      <top style="thin">
        <color indexed="64"/>
      </top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79">
    <xf numFmtId="0" fontId="0" fillId="0" borderId="0" xfId="0">
      <alignment vertical="center"/>
    </xf>
    <xf numFmtId="0" fontId="3" fillId="0" borderId="0" xfId="0" applyFont="1">
      <alignment vertical="center"/>
    </xf>
    <xf numFmtId="10" fontId="3" fillId="0" borderId="0" xfId="1" applyNumberFormat="1" applyFont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4" fillId="8" borderId="1" xfId="0" applyFont="1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8" borderId="5" xfId="0" applyFont="1" applyFill="1" applyBorder="1">
      <alignment vertical="center"/>
    </xf>
    <xf numFmtId="10" fontId="4" fillId="0" borderId="1" xfId="1" applyNumberFormat="1" applyFont="1" applyBorder="1">
      <alignment vertical="center"/>
    </xf>
    <xf numFmtId="10" fontId="4" fillId="0" borderId="2" xfId="1" applyNumberFormat="1" applyFont="1" applyBorder="1">
      <alignment vertical="center"/>
    </xf>
    <xf numFmtId="10" fontId="4" fillId="0" borderId="6" xfId="1" applyNumberFormat="1" applyFont="1" applyBorder="1">
      <alignment vertical="center"/>
    </xf>
    <xf numFmtId="10" fontId="4" fillId="0" borderId="7" xfId="1" applyNumberFormat="1" applyFont="1" applyBorder="1">
      <alignment vertical="center"/>
    </xf>
    <xf numFmtId="176" fontId="4" fillId="0" borderId="6" xfId="1" applyNumberFormat="1" applyFont="1" applyBorder="1">
      <alignment vertical="center"/>
    </xf>
    <xf numFmtId="0" fontId="4" fillId="8" borderId="6" xfId="0" applyFont="1" applyFill="1" applyBorder="1">
      <alignment vertical="center"/>
    </xf>
    <xf numFmtId="10" fontId="4" fillId="0" borderId="8" xfId="1" applyNumberFormat="1" applyFont="1" applyBorder="1">
      <alignment vertical="center"/>
    </xf>
    <xf numFmtId="0" fontId="5" fillId="6" borderId="0" xfId="0" applyFont="1" applyFill="1" applyAlignment="1">
      <alignment vertical="center"/>
    </xf>
    <xf numFmtId="10" fontId="6" fillId="0" borderId="6" xfId="1" applyNumberFormat="1" applyFont="1" applyBorder="1">
      <alignment vertical="center"/>
    </xf>
    <xf numFmtId="10" fontId="6" fillId="0" borderId="7" xfId="1" applyNumberFormat="1" applyFont="1" applyBorder="1">
      <alignment vertical="center"/>
    </xf>
    <xf numFmtId="0" fontId="4" fillId="7" borderId="1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8" borderId="11" xfId="0" applyFont="1" applyFill="1" applyBorder="1">
      <alignment vertical="center"/>
    </xf>
    <xf numFmtId="0" fontId="4" fillId="7" borderId="11" xfId="0" applyFont="1" applyFill="1" applyBorder="1">
      <alignment vertical="center"/>
    </xf>
    <xf numFmtId="2" fontId="4" fillId="0" borderId="10" xfId="1" applyNumberFormat="1" applyFont="1" applyBorder="1">
      <alignment vertical="center"/>
    </xf>
    <xf numFmtId="0" fontId="4" fillId="9" borderId="11" xfId="0" applyFont="1" applyFill="1" applyBorder="1">
      <alignment vertical="center"/>
    </xf>
    <xf numFmtId="10" fontId="6" fillId="9" borderId="10" xfId="1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2" fontId="4" fillId="10" borderId="10" xfId="1" applyNumberFormat="1" applyFont="1" applyFill="1" applyBorder="1">
      <alignment vertical="center"/>
    </xf>
    <xf numFmtId="0" fontId="4" fillId="9" borderId="12" xfId="0" applyFont="1" applyFill="1" applyBorder="1">
      <alignment vertical="center"/>
    </xf>
    <xf numFmtId="10" fontId="6" fillId="9" borderId="3" xfId="1" applyNumberFormat="1" applyFont="1" applyFill="1" applyBorder="1">
      <alignment vertical="center"/>
    </xf>
    <xf numFmtId="0" fontId="4" fillId="7" borderId="12" xfId="0" applyFont="1" applyFill="1" applyBorder="1">
      <alignment vertical="center"/>
    </xf>
    <xf numFmtId="2" fontId="4" fillId="0" borderId="3" xfId="1" applyNumberFormat="1" applyFont="1" applyBorder="1">
      <alignment vertical="center"/>
    </xf>
    <xf numFmtId="0" fontId="4" fillId="8" borderId="12" xfId="0" applyFont="1" applyFill="1" applyBorder="1">
      <alignment vertical="center"/>
    </xf>
    <xf numFmtId="0" fontId="4" fillId="9" borderId="9" xfId="0" applyFont="1" applyFill="1" applyBorder="1">
      <alignment vertical="center"/>
    </xf>
    <xf numFmtId="10" fontId="6" fillId="9" borderId="2" xfId="1" applyNumberFormat="1" applyFont="1" applyFill="1" applyBorder="1">
      <alignment vertical="center"/>
    </xf>
    <xf numFmtId="0" fontId="4" fillId="7" borderId="9" xfId="0" applyFont="1" applyFill="1" applyBorder="1">
      <alignment vertical="center"/>
    </xf>
    <xf numFmtId="0" fontId="4" fillId="8" borderId="9" xfId="0" applyFont="1" applyFill="1" applyBorder="1">
      <alignment vertical="center"/>
    </xf>
    <xf numFmtId="2" fontId="7" fillId="0" borderId="10" xfId="1" applyNumberFormat="1" applyFont="1" applyBorder="1">
      <alignment vertical="center"/>
    </xf>
    <xf numFmtId="2" fontId="7" fillId="0" borderId="2" xfId="1" applyNumberFormat="1" applyFont="1" applyBorder="1">
      <alignment vertical="center"/>
    </xf>
    <xf numFmtId="0" fontId="4" fillId="7" borderId="13" xfId="0" applyFont="1" applyFill="1" applyBorder="1">
      <alignment vertical="center"/>
    </xf>
    <xf numFmtId="0" fontId="4" fillId="7" borderId="14" xfId="0" applyFont="1" applyFill="1" applyBorder="1">
      <alignment vertical="center"/>
    </xf>
    <xf numFmtId="0" fontId="4" fillId="7" borderId="15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4" fillId="7" borderId="17" xfId="0" applyFont="1" applyFill="1" applyBorder="1">
      <alignment vertical="center"/>
    </xf>
    <xf numFmtId="0" fontId="4" fillId="7" borderId="18" xfId="0" applyFont="1" applyFill="1" applyBorder="1">
      <alignment vertical="center"/>
    </xf>
    <xf numFmtId="0" fontId="4" fillId="10" borderId="17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7" borderId="6" xfId="0" applyFont="1" applyFill="1" applyBorder="1">
      <alignment vertical="center"/>
    </xf>
    <xf numFmtId="10" fontId="4" fillId="0" borderId="21" xfId="1" applyNumberFormat="1" applyFont="1" applyBorder="1">
      <alignment vertical="center"/>
    </xf>
    <xf numFmtId="10" fontId="4" fillId="0" borderId="22" xfId="1" applyNumberFormat="1" applyFont="1" applyBorder="1">
      <alignment vertical="center"/>
    </xf>
    <xf numFmtId="10" fontId="6" fillId="0" borderId="24" xfId="1" applyNumberFormat="1" applyFont="1" applyBorder="1">
      <alignment vertical="center"/>
    </xf>
    <xf numFmtId="2" fontId="7" fillId="0" borderId="25" xfId="1" applyNumberFormat="1" applyFont="1" applyBorder="1">
      <alignment vertical="center"/>
    </xf>
    <xf numFmtId="2" fontId="4" fillId="0" borderId="25" xfId="1" applyNumberFormat="1" applyFont="1" applyBorder="1">
      <alignment vertical="center"/>
    </xf>
    <xf numFmtId="2" fontId="4" fillId="9" borderId="23" xfId="1" applyNumberFormat="1" applyFont="1" applyFill="1" applyBorder="1">
      <alignment vertical="center"/>
    </xf>
    <xf numFmtId="2" fontId="4" fillId="9" borderId="26" xfId="1" applyNumberFormat="1" applyFont="1" applyFill="1" applyBorder="1">
      <alignment vertical="center"/>
    </xf>
    <xf numFmtId="2" fontId="4" fillId="9" borderId="25" xfId="1" applyNumberFormat="1" applyFont="1" applyFill="1" applyBorder="1">
      <alignment vertical="center"/>
    </xf>
    <xf numFmtId="10" fontId="4" fillId="0" borderId="24" xfId="1" applyNumberFormat="1" applyFont="1" applyBorder="1">
      <alignment vertical="center"/>
    </xf>
    <xf numFmtId="2" fontId="7" fillId="0" borderId="23" xfId="1" applyNumberFormat="1" applyFont="1" applyBorder="1">
      <alignment vertical="center"/>
    </xf>
    <xf numFmtId="2" fontId="4" fillId="0" borderId="26" xfId="1" applyNumberFormat="1" applyFont="1" applyBorder="1">
      <alignment vertical="center"/>
    </xf>
    <xf numFmtId="0" fontId="3" fillId="0" borderId="0" xfId="0" applyFont="1" applyFill="1">
      <alignment vertical="center"/>
    </xf>
    <xf numFmtId="10" fontId="3" fillId="0" borderId="0" xfId="1" applyNumberFormat="1" applyFont="1" applyFill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0" fontId="3" fillId="2" borderId="0" xfId="1" applyNumberFormat="1" applyFont="1" applyFill="1" applyAlignment="1">
      <alignment horizontal="center" vertical="center"/>
    </xf>
    <xf numFmtId="10" fontId="3" fillId="3" borderId="0" xfId="1" applyNumberFormat="1" applyFont="1" applyFill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3" borderId="0" xfId="0" applyNumberFormat="1" applyFont="1" applyFill="1" applyAlignment="1">
      <alignment horizontal="center" vertical="center"/>
    </xf>
    <xf numFmtId="179" fontId="4" fillId="0" borderId="0" xfId="0" applyNumberFormat="1" applyFont="1">
      <alignment vertical="center"/>
    </xf>
    <xf numFmtId="180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8" fillId="0" borderId="0" xfId="0" applyFont="1">
      <alignment vertical="center"/>
    </xf>
    <xf numFmtId="176" fontId="4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0" fontId="5" fillId="6" borderId="27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176" fontId="4" fillId="0" borderId="0" xfId="1" applyNumberFormat="1" applyFont="1" applyFill="1" applyBorder="1">
      <alignment vertical="center"/>
    </xf>
    <xf numFmtId="0" fontId="5" fillId="6" borderId="28" xfId="0" applyFont="1" applyFill="1" applyBorder="1" applyAlignment="1">
      <alignment vertical="center"/>
    </xf>
    <xf numFmtId="0" fontId="4" fillId="10" borderId="18" xfId="0" applyFont="1" applyFill="1" applyBorder="1">
      <alignment vertical="center"/>
    </xf>
    <xf numFmtId="2" fontId="4" fillId="10" borderId="3" xfId="1" applyNumberFormat="1" applyFont="1" applyFill="1" applyBorder="1">
      <alignment vertical="center"/>
    </xf>
    <xf numFmtId="10" fontId="4" fillId="11" borderId="1" xfId="1" applyNumberFormat="1" applyFont="1" applyFill="1" applyBorder="1">
      <alignment vertical="center"/>
    </xf>
    <xf numFmtId="10" fontId="6" fillId="11" borderId="1" xfId="1" applyNumberFormat="1" applyFont="1" applyFill="1" applyBorder="1">
      <alignment vertical="center"/>
    </xf>
    <xf numFmtId="178" fontId="7" fillId="11" borderId="1" xfId="1" applyNumberFormat="1" applyFont="1" applyFill="1" applyBorder="1">
      <alignment vertical="center"/>
    </xf>
    <xf numFmtId="2" fontId="4" fillId="11" borderId="1" xfId="1" applyNumberFormat="1" applyFont="1" applyFill="1" applyBorder="1">
      <alignment vertical="center"/>
    </xf>
    <xf numFmtId="0" fontId="4" fillId="11" borderId="1" xfId="0" applyFont="1" applyFill="1" applyBorder="1">
      <alignment vertical="center"/>
    </xf>
    <xf numFmtId="2" fontId="7" fillId="11" borderId="1" xfId="1" applyNumberFormat="1" applyFont="1" applyFill="1" applyBorder="1">
      <alignment vertical="center"/>
    </xf>
    <xf numFmtId="0" fontId="9" fillId="11" borderId="0" xfId="0" applyFont="1" applyFill="1">
      <alignment vertical="center"/>
    </xf>
    <xf numFmtId="0" fontId="3" fillId="11" borderId="1" xfId="0" applyFont="1" applyFill="1" applyBorder="1" applyAlignment="1">
      <alignment horizontal="center" vertical="center"/>
    </xf>
    <xf numFmtId="176" fontId="9" fillId="11" borderId="1" xfId="0" applyNumberFormat="1" applyFont="1" applyFill="1" applyBorder="1" applyAlignment="1">
      <alignment horizontal="center" vertical="center"/>
    </xf>
    <xf numFmtId="9" fontId="9" fillId="11" borderId="1" xfId="0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0" xfId="0" applyFont="1" applyFill="1" applyBorder="1" applyAlignment="1">
      <alignment horizontal="center" vertical="center"/>
    </xf>
    <xf numFmtId="176" fontId="9" fillId="11" borderId="4" xfId="0" applyNumberFormat="1" applyFont="1" applyFill="1" applyBorder="1" applyAlignment="1">
      <alignment horizontal="center" vertical="center"/>
    </xf>
    <xf numFmtId="176" fontId="9" fillId="11" borderId="19" xfId="0" applyNumberFormat="1" applyFont="1" applyFill="1" applyBorder="1" applyAlignment="1">
      <alignment horizontal="center" vertical="center"/>
    </xf>
    <xf numFmtId="176" fontId="9" fillId="11" borderId="5" xfId="0" applyNumberFormat="1" applyFont="1" applyFill="1" applyBorder="1" applyAlignment="1">
      <alignment horizontal="center" vertical="center"/>
    </xf>
    <xf numFmtId="176" fontId="9" fillId="11" borderId="6" xfId="0" applyNumberFormat="1" applyFont="1" applyFill="1" applyBorder="1" applyAlignment="1">
      <alignment horizontal="center" vertical="center"/>
    </xf>
    <xf numFmtId="176" fontId="9" fillId="11" borderId="7" xfId="0" applyNumberFormat="1" applyFont="1" applyFill="1" applyBorder="1" applyAlignment="1">
      <alignment horizontal="center" vertical="center"/>
    </xf>
    <xf numFmtId="176" fontId="9" fillId="11" borderId="8" xfId="0" applyNumberFormat="1" applyFont="1" applyFill="1" applyBorder="1" applyAlignment="1">
      <alignment horizontal="center" vertical="center"/>
    </xf>
    <xf numFmtId="176" fontId="9" fillId="11" borderId="34" xfId="0" applyNumberFormat="1" applyFont="1" applyFill="1" applyBorder="1" applyAlignment="1">
      <alignment horizontal="center" vertical="center"/>
    </xf>
    <xf numFmtId="176" fontId="9" fillId="11" borderId="35" xfId="0" applyNumberFormat="1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176" fontId="3" fillId="11" borderId="0" xfId="0" applyNumberFormat="1" applyFont="1" applyFill="1" applyBorder="1" applyAlignment="1">
      <alignment horizontal="center" vertical="center"/>
    </xf>
    <xf numFmtId="176" fontId="9" fillId="11" borderId="0" xfId="0" applyNumberFormat="1" applyFont="1" applyFill="1" applyBorder="1" applyAlignment="1">
      <alignment horizontal="center" vertical="center"/>
    </xf>
    <xf numFmtId="0" fontId="9" fillId="11" borderId="0" xfId="0" applyFont="1" applyFill="1" applyBorder="1">
      <alignment vertical="center"/>
    </xf>
    <xf numFmtId="0" fontId="9" fillId="11" borderId="1" xfId="0" applyFont="1" applyFill="1" applyBorder="1">
      <alignment vertical="center"/>
    </xf>
    <xf numFmtId="0" fontId="9" fillId="11" borderId="0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10" fontId="9" fillId="11" borderId="4" xfId="0" applyNumberFormat="1" applyFont="1" applyFill="1" applyBorder="1" applyAlignment="1">
      <alignment horizontal="center" vertical="center"/>
    </xf>
    <xf numFmtId="10" fontId="9" fillId="11" borderId="5" xfId="0" applyNumberFormat="1" applyFont="1" applyFill="1" applyBorder="1" applyAlignment="1">
      <alignment horizontal="center" vertical="center"/>
    </xf>
    <xf numFmtId="10" fontId="9" fillId="11" borderId="8" xfId="0" applyNumberFormat="1" applyFont="1" applyFill="1" applyBorder="1" applyAlignment="1">
      <alignment horizontal="center" vertical="center"/>
    </xf>
    <xf numFmtId="10" fontId="9" fillId="11" borderId="35" xfId="0" applyNumberFormat="1" applyFont="1" applyFill="1" applyBorder="1" applyAlignment="1">
      <alignment horizontal="center" vertical="center"/>
    </xf>
    <xf numFmtId="10" fontId="3" fillId="4" borderId="29" xfId="0" applyNumberFormat="1" applyFont="1" applyFill="1" applyBorder="1" applyAlignment="1">
      <alignment horizontal="center" vertical="center"/>
    </xf>
    <xf numFmtId="10" fontId="3" fillId="13" borderId="31" xfId="1" applyNumberFormat="1" applyFont="1" applyFill="1" applyBorder="1" applyAlignment="1">
      <alignment horizontal="center" vertical="center"/>
    </xf>
    <xf numFmtId="10" fontId="3" fillId="13" borderId="33" xfId="1" applyNumberFormat="1" applyFont="1" applyFill="1" applyBorder="1" applyAlignment="1">
      <alignment horizontal="center" vertical="center"/>
    </xf>
    <xf numFmtId="10" fontId="9" fillId="12" borderId="36" xfId="0" applyNumberFormat="1" applyFont="1" applyFill="1" applyBorder="1" applyAlignment="1">
      <alignment horizontal="center" vertical="center"/>
    </xf>
    <xf numFmtId="10" fontId="9" fillId="12" borderId="38" xfId="0" applyNumberFormat="1" applyFont="1" applyFill="1" applyBorder="1" applyAlignment="1">
      <alignment horizontal="center" vertical="center"/>
    </xf>
    <xf numFmtId="176" fontId="9" fillId="12" borderId="36" xfId="0" applyNumberFormat="1" applyFont="1" applyFill="1" applyBorder="1" applyAlignment="1">
      <alignment horizontal="center" vertical="center"/>
    </xf>
    <xf numFmtId="176" fontId="9" fillId="12" borderId="37" xfId="0" applyNumberFormat="1" applyFont="1" applyFill="1" applyBorder="1" applyAlignment="1">
      <alignment horizontal="center" vertical="center"/>
    </xf>
    <xf numFmtId="176" fontId="9" fillId="12" borderId="38" xfId="0" applyNumberFormat="1" applyFont="1" applyFill="1" applyBorder="1" applyAlignment="1">
      <alignment horizontal="center" vertical="center"/>
    </xf>
    <xf numFmtId="176" fontId="3" fillId="13" borderId="31" xfId="0" applyNumberFormat="1" applyFont="1" applyFill="1" applyBorder="1" applyAlignment="1">
      <alignment horizontal="center" vertical="center"/>
    </xf>
    <xf numFmtId="176" fontId="3" fillId="13" borderId="32" xfId="0" applyNumberFormat="1" applyFont="1" applyFill="1" applyBorder="1" applyAlignment="1">
      <alignment horizontal="center" vertical="center"/>
    </xf>
    <xf numFmtId="176" fontId="3" fillId="13" borderId="33" xfId="0" applyNumberFormat="1" applyFont="1" applyFill="1" applyBorder="1" applyAlignment="1">
      <alignment horizontal="center" vertical="center"/>
    </xf>
    <xf numFmtId="9" fontId="3" fillId="4" borderId="29" xfId="0" applyNumberFormat="1" applyFont="1" applyFill="1" applyBorder="1" applyAlignment="1">
      <alignment horizontal="center" vertical="center"/>
    </xf>
    <xf numFmtId="10" fontId="9" fillId="11" borderId="1" xfId="0" applyNumberFormat="1" applyFont="1" applyFill="1" applyBorder="1">
      <alignment vertical="center"/>
    </xf>
    <xf numFmtId="0" fontId="10" fillId="14" borderId="0" xfId="0" applyFont="1" applyFill="1">
      <alignment vertical="center"/>
    </xf>
    <xf numFmtId="0" fontId="10" fillId="14" borderId="0" xfId="0" applyFont="1" applyFill="1" applyAlignment="1">
      <alignment horizontal="center" vertical="center"/>
    </xf>
    <xf numFmtId="0" fontId="10" fillId="14" borderId="0" xfId="0" applyFont="1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Border="1">
      <alignment vertical="center"/>
    </xf>
    <xf numFmtId="0" fontId="5" fillId="11" borderId="0" xfId="0" applyFont="1" applyFill="1" applyAlignment="1">
      <alignment vertical="center"/>
    </xf>
    <xf numFmtId="0" fontId="4" fillId="11" borderId="0" xfId="0" applyFont="1" applyFill="1" applyBorder="1" applyAlignment="1">
      <alignment vertical="center"/>
    </xf>
    <xf numFmtId="0" fontId="4" fillId="11" borderId="0" xfId="0" applyFont="1" applyFill="1">
      <alignment vertical="center"/>
    </xf>
    <xf numFmtId="0" fontId="4" fillId="2" borderId="31" xfId="0" applyFont="1" applyFill="1" applyBorder="1">
      <alignment vertical="center"/>
    </xf>
    <xf numFmtId="176" fontId="4" fillId="11" borderId="6" xfId="1" applyNumberFormat="1" applyFont="1" applyFill="1" applyBorder="1">
      <alignment vertical="center"/>
    </xf>
    <xf numFmtId="176" fontId="4" fillId="11" borderId="7" xfId="1" applyNumberFormat="1" applyFont="1" applyFill="1" applyBorder="1">
      <alignment vertical="center"/>
    </xf>
    <xf numFmtId="10" fontId="4" fillId="11" borderId="6" xfId="1" applyNumberFormat="1" applyFont="1" applyFill="1" applyBorder="1">
      <alignment vertical="center"/>
    </xf>
    <xf numFmtId="0" fontId="4" fillId="11" borderId="7" xfId="0" applyFont="1" applyFill="1" applyBorder="1">
      <alignment vertical="center"/>
    </xf>
    <xf numFmtId="10" fontId="4" fillId="11" borderId="8" xfId="1" applyNumberFormat="1" applyFont="1" applyFill="1" applyBorder="1">
      <alignment vertical="center"/>
    </xf>
    <xf numFmtId="10" fontId="4" fillId="11" borderId="34" xfId="1" applyNumberFormat="1" applyFont="1" applyFill="1" applyBorder="1">
      <alignment vertical="center"/>
    </xf>
    <xf numFmtId="0" fontId="4" fillId="11" borderId="34" xfId="0" applyFont="1" applyFill="1" applyBorder="1">
      <alignment vertical="center"/>
    </xf>
    <xf numFmtId="0" fontId="4" fillId="11" borderId="35" xfId="0" applyFont="1" applyFill="1" applyBorder="1">
      <alignment vertical="center"/>
    </xf>
    <xf numFmtId="176" fontId="9" fillId="11" borderId="0" xfId="0" applyNumberFormat="1" applyFont="1" applyFill="1">
      <alignment vertical="center"/>
    </xf>
    <xf numFmtId="10" fontId="9" fillId="5" borderId="1" xfId="1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176" fontId="9" fillId="5" borderId="1" xfId="1" applyNumberFormat="1" applyFont="1" applyFill="1" applyBorder="1" applyAlignment="1">
      <alignment horizontal="center" vertical="center"/>
    </xf>
    <xf numFmtId="49" fontId="9" fillId="11" borderId="0" xfId="0" applyNumberFormat="1" applyFont="1" applyFill="1" applyBorder="1" applyAlignment="1">
      <alignment horizontal="center" vertical="center"/>
    </xf>
    <xf numFmtId="49" fontId="9" fillId="11" borderId="0" xfId="0" applyNumberFormat="1" applyFont="1" applyFill="1" applyAlignment="1">
      <alignment horizontal="center" vertical="center"/>
    </xf>
    <xf numFmtId="10" fontId="9" fillId="11" borderId="0" xfId="1" applyNumberFormat="1" applyFont="1" applyFill="1" applyAlignment="1">
      <alignment horizontal="center" vertical="center"/>
    </xf>
    <xf numFmtId="9" fontId="9" fillId="11" borderId="0" xfId="0" applyNumberFormat="1" applyFont="1" applyFill="1" applyAlignment="1">
      <alignment horizontal="center" vertical="center"/>
    </xf>
    <xf numFmtId="49" fontId="11" fillId="11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10" fontId="9" fillId="11" borderId="1" xfId="1" applyNumberFormat="1" applyFont="1" applyFill="1" applyBorder="1" applyAlignment="1">
      <alignment horizontal="center" vertical="center"/>
    </xf>
    <xf numFmtId="10" fontId="9" fillId="11" borderId="1" xfId="0" applyNumberFormat="1" applyFont="1" applyFill="1" applyBorder="1" applyAlignment="1">
      <alignment horizontal="center" vertical="center"/>
    </xf>
    <xf numFmtId="49" fontId="9" fillId="11" borderId="1" xfId="0" applyNumberFormat="1" applyFont="1" applyFill="1" applyBorder="1" applyAlignment="1">
      <alignment horizontal="center" vertical="center"/>
    </xf>
    <xf numFmtId="0" fontId="11" fillId="11" borderId="1" xfId="0" applyNumberFormat="1" applyFont="1" applyFill="1" applyBorder="1" applyAlignment="1">
      <alignment horizontal="center" vertical="center"/>
    </xf>
    <xf numFmtId="176" fontId="9" fillId="11" borderId="1" xfId="1" applyNumberFormat="1" applyFont="1" applyFill="1" applyBorder="1" applyAlignment="1">
      <alignment horizontal="center" vertical="center"/>
    </xf>
    <xf numFmtId="0" fontId="9" fillId="11" borderId="1" xfId="0" applyNumberFormat="1" applyFont="1" applyFill="1" applyBorder="1" applyAlignment="1">
      <alignment horizontal="center" vertical="center"/>
    </xf>
    <xf numFmtId="49" fontId="12" fillId="11" borderId="1" xfId="0" applyNumberFormat="1" applyFont="1" applyFill="1" applyBorder="1" applyAlignment="1">
      <alignment horizontal="center" vertical="center"/>
    </xf>
    <xf numFmtId="49" fontId="13" fillId="6" borderId="1" xfId="0" applyNumberFormat="1" applyFont="1" applyFill="1" applyBorder="1" applyAlignment="1">
      <alignment horizontal="center" vertical="center"/>
    </xf>
    <xf numFmtId="49" fontId="14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/>
    </xf>
    <xf numFmtId="0" fontId="9" fillId="5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176" fontId="3" fillId="11" borderId="1" xfId="0" applyNumberFormat="1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176" fontId="9" fillId="15" borderId="1" xfId="0" applyNumberFormat="1" applyFont="1" applyFill="1" applyBorder="1" applyAlignment="1">
      <alignment horizontal="center" vertical="center"/>
    </xf>
    <xf numFmtId="176" fontId="9" fillId="15" borderId="1" xfId="1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5" fillId="11" borderId="0" xfId="0" applyFont="1" applyFill="1">
      <alignment vertical="center"/>
    </xf>
    <xf numFmtId="0" fontId="9" fillId="2" borderId="1" xfId="0" applyFont="1" applyFill="1" applyBorder="1" applyAlignment="1">
      <alignment horizontal="center" vertical="center"/>
    </xf>
    <xf numFmtId="0" fontId="4" fillId="11" borderId="0" xfId="0" applyFont="1" applyFill="1" applyBorder="1">
      <alignment vertical="center"/>
    </xf>
    <xf numFmtId="176" fontId="4" fillId="11" borderId="43" xfId="1" applyNumberFormat="1" applyFont="1" applyFill="1" applyBorder="1">
      <alignment vertical="center"/>
    </xf>
    <xf numFmtId="176" fontId="4" fillId="11" borderId="44" xfId="1" applyNumberFormat="1" applyFont="1" applyFill="1" applyBorder="1">
      <alignment vertical="center"/>
    </xf>
    <xf numFmtId="10" fontId="4" fillId="11" borderId="44" xfId="1" applyNumberFormat="1" applyFont="1" applyFill="1" applyBorder="1">
      <alignment vertical="center"/>
    </xf>
    <xf numFmtId="10" fontId="4" fillId="11" borderId="45" xfId="1" applyNumberFormat="1" applyFont="1" applyFill="1" applyBorder="1">
      <alignment vertical="center"/>
    </xf>
    <xf numFmtId="0" fontId="3" fillId="11" borderId="0" xfId="0" applyFont="1" applyFill="1">
      <alignment vertical="center"/>
    </xf>
    <xf numFmtId="0" fontId="3" fillId="11" borderId="0" xfId="0" applyFont="1" applyFill="1" applyAlignment="1">
      <alignment horizontal="center" vertical="center"/>
    </xf>
    <xf numFmtId="10" fontId="3" fillId="2" borderId="1" xfId="1" applyNumberFormat="1" applyFont="1" applyFill="1" applyBorder="1" applyAlignment="1">
      <alignment horizontal="center" vertical="center"/>
    </xf>
    <xf numFmtId="10" fontId="3" fillId="3" borderId="1" xfId="1" applyNumberFormat="1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9" fillId="11" borderId="43" xfId="0" applyFont="1" applyFill="1" applyBorder="1" applyAlignment="1">
      <alignment horizontal="center" vertical="center"/>
    </xf>
    <xf numFmtId="0" fontId="9" fillId="11" borderId="44" xfId="0" applyFont="1" applyFill="1" applyBorder="1" applyAlignment="1">
      <alignment horizontal="center" vertical="center"/>
    </xf>
    <xf numFmtId="0" fontId="3" fillId="11" borderId="44" xfId="0" applyFont="1" applyFill="1" applyBorder="1" applyAlignment="1">
      <alignment horizontal="center" vertical="center"/>
    </xf>
    <xf numFmtId="0" fontId="9" fillId="11" borderId="45" xfId="0" applyFont="1" applyFill="1" applyBorder="1" applyAlignment="1">
      <alignment horizontal="center" vertical="center"/>
    </xf>
    <xf numFmtId="0" fontId="9" fillId="11" borderId="47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34" xfId="0" applyFont="1" applyFill="1" applyBorder="1" applyAlignment="1">
      <alignment horizontal="center" vertical="center"/>
    </xf>
    <xf numFmtId="0" fontId="3" fillId="11" borderId="35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11" borderId="57" xfId="0" applyFont="1" applyFill="1" applyBorder="1" applyAlignment="1">
      <alignment horizontal="center" vertical="center"/>
    </xf>
    <xf numFmtId="0" fontId="3" fillId="11" borderId="58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4" xfId="0" applyFont="1" applyFill="1" applyBorder="1" applyAlignment="1">
      <alignment horizontal="center" vertical="center" wrapText="1"/>
    </xf>
    <xf numFmtId="9" fontId="9" fillId="11" borderId="4" xfId="1" applyNumberFormat="1" applyFont="1" applyFill="1" applyBorder="1" applyAlignment="1">
      <alignment horizontal="center" vertical="center"/>
    </xf>
    <xf numFmtId="9" fontId="9" fillId="11" borderId="19" xfId="1" applyNumberFormat="1" applyFont="1" applyFill="1" applyBorder="1" applyAlignment="1">
      <alignment horizontal="center" vertical="center"/>
    </xf>
    <xf numFmtId="9" fontId="9" fillId="11" borderId="9" xfId="1" applyNumberFormat="1" applyFont="1" applyFill="1" applyBorder="1" applyAlignment="1">
      <alignment horizontal="center" vertical="center"/>
    </xf>
    <xf numFmtId="9" fontId="9" fillId="11" borderId="5" xfId="1" applyNumberFormat="1" applyFont="1" applyFill="1" applyBorder="1" applyAlignment="1">
      <alignment horizontal="center" vertical="center"/>
    </xf>
    <xf numFmtId="9" fontId="9" fillId="11" borderId="12" xfId="1" applyNumberFormat="1" applyFont="1" applyFill="1" applyBorder="1" applyAlignment="1">
      <alignment horizontal="center" vertical="center"/>
    </xf>
    <xf numFmtId="9" fontId="9" fillId="11" borderId="11" xfId="1" applyNumberFormat="1" applyFont="1" applyFill="1" applyBorder="1" applyAlignment="1">
      <alignment horizontal="center" vertical="center"/>
    </xf>
    <xf numFmtId="9" fontId="3" fillId="11" borderId="4" xfId="1" applyNumberFormat="1" applyFont="1" applyFill="1" applyBorder="1" applyAlignment="1">
      <alignment horizontal="center" vertical="center"/>
    </xf>
    <xf numFmtId="9" fontId="3" fillId="11" borderId="19" xfId="1" applyNumberFormat="1" applyFont="1" applyFill="1" applyBorder="1" applyAlignment="1">
      <alignment horizontal="center" vertical="center"/>
    </xf>
    <xf numFmtId="9" fontId="3" fillId="11" borderId="5" xfId="1" applyNumberFormat="1" applyFont="1" applyFill="1" applyBorder="1" applyAlignment="1">
      <alignment horizontal="center" vertical="center"/>
    </xf>
    <xf numFmtId="9" fontId="9" fillId="11" borderId="6" xfId="1" applyNumberFormat="1" applyFont="1" applyFill="1" applyBorder="1" applyAlignment="1">
      <alignment horizontal="center" vertical="center"/>
    </xf>
    <xf numFmtId="9" fontId="9" fillId="11" borderId="1" xfId="1" applyNumberFormat="1" applyFont="1" applyFill="1" applyBorder="1" applyAlignment="1">
      <alignment horizontal="center" vertical="center"/>
    </xf>
    <xf numFmtId="9" fontId="9" fillId="11" borderId="2" xfId="1" applyNumberFormat="1" applyFont="1" applyFill="1" applyBorder="1" applyAlignment="1">
      <alignment horizontal="center" vertical="center"/>
    </xf>
    <xf numFmtId="9" fontId="9" fillId="11" borderId="7" xfId="1" applyNumberFormat="1" applyFont="1" applyFill="1" applyBorder="1" applyAlignment="1">
      <alignment horizontal="center" vertical="center"/>
    </xf>
    <xf numFmtId="9" fontId="9" fillId="11" borderId="3" xfId="1" applyNumberFormat="1" applyFont="1" applyFill="1" applyBorder="1" applyAlignment="1">
      <alignment horizontal="center" vertical="center"/>
    </xf>
    <xf numFmtId="9" fontId="9" fillId="11" borderId="10" xfId="1" applyNumberFormat="1" applyFont="1" applyFill="1" applyBorder="1" applyAlignment="1">
      <alignment horizontal="center" vertical="center"/>
    </xf>
    <xf numFmtId="9" fontId="3" fillId="11" borderId="6" xfId="1" applyNumberFormat="1" applyFont="1" applyFill="1" applyBorder="1" applyAlignment="1">
      <alignment horizontal="center" vertical="center"/>
    </xf>
    <xf numFmtId="9" fontId="3" fillId="11" borderId="1" xfId="1" applyNumberFormat="1" applyFont="1" applyFill="1" applyBorder="1" applyAlignment="1">
      <alignment horizontal="center" vertical="center"/>
    </xf>
    <xf numFmtId="9" fontId="3" fillId="11" borderId="7" xfId="1" applyNumberFormat="1" applyFont="1" applyFill="1" applyBorder="1" applyAlignment="1">
      <alignment horizontal="center" vertical="center"/>
    </xf>
    <xf numFmtId="9" fontId="3" fillId="11" borderId="2" xfId="1" applyNumberFormat="1" applyFont="1" applyFill="1" applyBorder="1" applyAlignment="1">
      <alignment horizontal="center" vertical="center"/>
    </xf>
    <xf numFmtId="9" fontId="3" fillId="11" borderId="3" xfId="1" applyNumberFormat="1" applyFont="1" applyFill="1" applyBorder="1" applyAlignment="1">
      <alignment horizontal="center" vertical="center"/>
    </xf>
    <xf numFmtId="9" fontId="3" fillId="11" borderId="10" xfId="1" applyNumberFormat="1" applyFont="1" applyFill="1" applyBorder="1" applyAlignment="1">
      <alignment horizontal="center" vertical="center"/>
    </xf>
    <xf numFmtId="9" fontId="9" fillId="11" borderId="8" xfId="1" applyNumberFormat="1" applyFont="1" applyFill="1" applyBorder="1" applyAlignment="1">
      <alignment horizontal="center" vertical="center"/>
    </xf>
    <xf numFmtId="9" fontId="9" fillId="11" borderId="34" xfId="1" applyNumberFormat="1" applyFont="1" applyFill="1" applyBorder="1" applyAlignment="1">
      <alignment horizontal="center" vertical="center"/>
    </xf>
    <xf numFmtId="9" fontId="9" fillId="11" borderId="56" xfId="1" applyNumberFormat="1" applyFont="1" applyFill="1" applyBorder="1" applyAlignment="1">
      <alignment horizontal="center" vertical="center"/>
    </xf>
    <xf numFmtId="9" fontId="9" fillId="11" borderId="35" xfId="1" applyNumberFormat="1" applyFont="1" applyFill="1" applyBorder="1" applyAlignment="1">
      <alignment horizontal="center" vertical="center"/>
    </xf>
    <xf numFmtId="9" fontId="9" fillId="11" borderId="54" xfId="1" applyNumberFormat="1" applyFont="1" applyFill="1" applyBorder="1" applyAlignment="1">
      <alignment horizontal="center" vertical="center"/>
    </xf>
    <xf numFmtId="9" fontId="9" fillId="11" borderId="55" xfId="1" applyNumberFormat="1" applyFont="1" applyFill="1" applyBorder="1" applyAlignment="1">
      <alignment horizontal="center" vertical="center"/>
    </xf>
    <xf numFmtId="9" fontId="3" fillId="11" borderId="8" xfId="1" applyNumberFormat="1" applyFont="1" applyFill="1" applyBorder="1" applyAlignment="1">
      <alignment horizontal="center" vertical="center"/>
    </xf>
    <xf numFmtId="9" fontId="3" fillId="11" borderId="34" xfId="1" applyNumberFormat="1" applyFont="1" applyFill="1" applyBorder="1" applyAlignment="1">
      <alignment horizontal="center" vertical="center"/>
    </xf>
    <xf numFmtId="9" fontId="3" fillId="11" borderId="35" xfId="1" applyNumberFormat="1" applyFont="1" applyFill="1" applyBorder="1" applyAlignment="1">
      <alignment horizontal="center" vertical="center"/>
    </xf>
    <xf numFmtId="9" fontId="9" fillId="11" borderId="57" xfId="1" applyNumberFormat="1" applyFont="1" applyFill="1" applyBorder="1" applyAlignment="1">
      <alignment horizontal="center" vertical="center"/>
    </xf>
    <xf numFmtId="9" fontId="9" fillId="11" borderId="30" xfId="1" applyNumberFormat="1" applyFont="1" applyFill="1" applyBorder="1" applyAlignment="1">
      <alignment horizontal="center" vertical="center"/>
    </xf>
    <xf numFmtId="9" fontId="9" fillId="11" borderId="48" xfId="1" applyNumberFormat="1" applyFont="1" applyFill="1" applyBorder="1" applyAlignment="1">
      <alignment horizontal="center" vertical="center"/>
    </xf>
    <xf numFmtId="9" fontId="9" fillId="11" borderId="58" xfId="1" applyNumberFormat="1" applyFont="1" applyFill="1" applyBorder="1" applyAlignment="1">
      <alignment horizontal="center" vertical="center"/>
    </xf>
    <xf numFmtId="9" fontId="9" fillId="11" borderId="52" xfId="1" applyNumberFormat="1" applyFont="1" applyFill="1" applyBorder="1" applyAlignment="1">
      <alignment horizontal="center" vertical="center"/>
    </xf>
    <xf numFmtId="9" fontId="9" fillId="11" borderId="46" xfId="1" applyNumberFormat="1" applyFont="1" applyFill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0" fontId="3" fillId="0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5" fillId="6" borderId="42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39" xfId="0" applyFont="1" applyFill="1" applyBorder="1" applyAlignment="1">
      <alignment horizontal="center" vertical="center"/>
    </xf>
    <xf numFmtId="0" fontId="5" fillId="6" borderId="40" xfId="0" applyFont="1" applyFill="1" applyBorder="1" applyAlignment="1">
      <alignment horizontal="center" vertical="center"/>
    </xf>
    <xf numFmtId="0" fontId="5" fillId="6" borderId="41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</cellXfs>
  <cellStyles count="2">
    <cellStyle name="백분율" xfId="1" builtinId="5"/>
    <cellStyle name="표준" xfId="0" builtinId="0"/>
  </cellStyles>
  <dxfs count="5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4" tint="0.39994506668294322"/>
        </patternFill>
      </fill>
    </dxf>
    <dxf>
      <font>
        <color theme="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7"/>
  <sheetViews>
    <sheetView workbookViewId="0">
      <selection activeCell="B1" sqref="B1"/>
    </sheetView>
  </sheetViews>
  <sheetFormatPr defaultRowHeight="11.25" x14ac:dyDescent="0.3"/>
  <cols>
    <col min="1" max="1" width="2.625" style="4" customWidth="1"/>
    <col min="2" max="2" width="8.125" style="4" bestFit="1" customWidth="1"/>
    <col min="3" max="4" width="6.625" style="4" bestFit="1" customWidth="1"/>
    <col min="5" max="5" width="5.125" style="4" bestFit="1" customWidth="1"/>
    <col min="6" max="6" width="8.125" style="4" bestFit="1" customWidth="1"/>
    <col min="7" max="7" width="5.875" style="4" bestFit="1" customWidth="1"/>
    <col min="8" max="8" width="6.125" style="4" bestFit="1" customWidth="1"/>
    <col min="9" max="10" width="5.875" style="4" bestFit="1" customWidth="1"/>
    <col min="11" max="14" width="6.125" style="4" customWidth="1"/>
    <col min="15" max="15" width="8.125" style="4" bestFit="1" customWidth="1"/>
    <col min="16" max="16" width="8.625" style="4" bestFit="1" customWidth="1"/>
    <col min="17" max="17" width="9" style="4"/>
    <col min="18" max="18" width="2.625" style="4" customWidth="1"/>
    <col min="19" max="19" width="6.625" style="4" bestFit="1" customWidth="1"/>
    <col min="20" max="21" width="8.875" style="4" bestFit="1" customWidth="1"/>
    <col min="22" max="22" width="12.375" style="4" bestFit="1" customWidth="1"/>
    <col min="23" max="23" width="8.125" style="4" bestFit="1" customWidth="1"/>
    <col min="24" max="24" width="8.875" style="4" bestFit="1" customWidth="1"/>
    <col min="25" max="25" width="7.375" style="4" bestFit="1" customWidth="1"/>
    <col min="26" max="26" width="8.375" style="4" bestFit="1" customWidth="1"/>
    <col min="27" max="27" width="8.875" style="4" bestFit="1" customWidth="1"/>
    <col min="28" max="28" width="9" style="4"/>
    <col min="29" max="29" width="2.625" style="4" customWidth="1"/>
    <col min="30" max="30" width="9" style="4"/>
    <col min="31" max="31" width="10.625" style="4" bestFit="1" customWidth="1"/>
    <col min="32" max="32" width="8.125" style="4" bestFit="1" customWidth="1"/>
    <col min="33" max="33" width="9" style="4"/>
    <col min="34" max="34" width="12.5" style="4" bestFit="1" customWidth="1"/>
    <col min="35" max="35" width="5.875" style="4" bestFit="1" customWidth="1"/>
    <col min="36" max="16384" width="9" style="4"/>
  </cols>
  <sheetData>
    <row r="2" spans="1:17" ht="12" thickBot="1" x14ac:dyDescent="0.35">
      <c r="A2" s="16"/>
      <c r="B2" s="84" t="s">
        <v>19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8"/>
      <c r="O2" s="85"/>
      <c r="P2" s="85"/>
      <c r="Q2" s="85"/>
    </row>
    <row r="3" spans="1:17" x14ac:dyDescent="0.3">
      <c r="A3" s="270"/>
      <c r="B3" s="28" t="s">
        <v>9</v>
      </c>
      <c r="C3" s="49" t="s">
        <v>11</v>
      </c>
      <c r="D3" s="49" t="s">
        <v>15</v>
      </c>
      <c r="E3" s="49" t="s">
        <v>12</v>
      </c>
      <c r="F3" s="50" t="s">
        <v>13</v>
      </c>
      <c r="G3" s="28" t="s">
        <v>20</v>
      </c>
      <c r="H3" s="29" t="s">
        <v>21</v>
      </c>
      <c r="I3" s="26" t="s">
        <v>36</v>
      </c>
      <c r="J3" s="26"/>
      <c r="K3" s="36"/>
      <c r="L3" s="31"/>
      <c r="M3" s="26"/>
      <c r="N3" s="31"/>
      <c r="O3" s="86"/>
      <c r="P3" s="86"/>
      <c r="Q3" s="86"/>
    </row>
    <row r="4" spans="1:17" ht="12" thickBot="1" x14ac:dyDescent="0.35">
      <c r="A4" s="270"/>
      <c r="B4" s="13">
        <f>G6*I6 - SUM(C4:F4)</f>
        <v>0.31100700000000009</v>
      </c>
      <c r="C4" s="9">
        <v>0.02</v>
      </c>
      <c r="D4" s="15">
        <v>1E-4</v>
      </c>
      <c r="E4" s="9">
        <v>0.03</v>
      </c>
      <c r="F4" s="10">
        <v>1.4999999999999999E-2</v>
      </c>
      <c r="G4" s="17">
        <f>SUM(B4,C4,E4,F4)</f>
        <v>0.37600700000000009</v>
      </c>
      <c r="H4" s="18">
        <f>SUM(B4,D4,E4,F4)</f>
        <v>0.35610700000000006</v>
      </c>
      <c r="I4" s="27"/>
      <c r="J4" s="27"/>
      <c r="K4" s="37"/>
      <c r="L4" s="32"/>
      <c r="M4" s="27"/>
      <c r="N4" s="32"/>
      <c r="O4" s="87"/>
      <c r="P4" s="87"/>
      <c r="Q4" s="86"/>
    </row>
    <row r="5" spans="1:17" x14ac:dyDescent="0.3">
      <c r="A5" s="270"/>
      <c r="B5" s="14" t="s">
        <v>14</v>
      </c>
      <c r="C5" s="5" t="s">
        <v>10</v>
      </c>
      <c r="D5" s="5" t="s">
        <v>15</v>
      </c>
      <c r="E5" s="5" t="s">
        <v>12</v>
      </c>
      <c r="F5" s="6" t="s">
        <v>13</v>
      </c>
      <c r="G5" s="7" t="s">
        <v>20</v>
      </c>
      <c r="H5" s="8" t="s">
        <v>21</v>
      </c>
      <c r="I5" s="23" t="s">
        <v>24</v>
      </c>
      <c r="J5" s="23" t="s">
        <v>25</v>
      </c>
      <c r="K5" s="36"/>
      <c r="L5" s="31"/>
      <c r="M5" s="26"/>
      <c r="N5" s="31"/>
      <c r="O5" s="86"/>
      <c r="P5" s="86"/>
      <c r="Q5" s="86"/>
    </row>
    <row r="6" spans="1:17" ht="12" thickBot="1" x14ac:dyDescent="0.35">
      <c r="A6" s="270"/>
      <c r="B6" s="13">
        <f>G8*I8 - SUM(C6:F6)</f>
        <v>0.18573800000000007</v>
      </c>
      <c r="C6" s="53">
        <v>0.02</v>
      </c>
      <c r="D6" s="52">
        <v>1E-4</v>
      </c>
      <c r="E6" s="53">
        <v>0.03</v>
      </c>
      <c r="F6" s="10">
        <v>1.4999999999999999E-2</v>
      </c>
      <c r="G6" s="52">
        <f>SUM(B6,C6,E6,F6)</f>
        <v>0.25073800000000007</v>
      </c>
      <c r="H6" s="54">
        <f>SUM(B6,D6,E6,F6)</f>
        <v>0.23083800000000004</v>
      </c>
      <c r="I6" s="55">
        <v>1.5</v>
      </c>
      <c r="J6" s="56">
        <f>H4/H6</f>
        <v>1.5426706174893214</v>
      </c>
      <c r="K6" s="57"/>
      <c r="L6" s="58"/>
      <c r="M6" s="59"/>
      <c r="N6" s="58"/>
      <c r="O6" s="87"/>
      <c r="P6" s="87"/>
      <c r="Q6" s="87"/>
    </row>
    <row r="7" spans="1:17" ht="12" thickTop="1" x14ac:dyDescent="0.3">
      <c r="A7" s="271"/>
      <c r="B7" s="44" t="s">
        <v>16</v>
      </c>
      <c r="C7" s="42" t="s">
        <v>10</v>
      </c>
      <c r="D7" s="42" t="s">
        <v>15</v>
      </c>
      <c r="E7" s="42" t="s">
        <v>12</v>
      </c>
      <c r="F7" s="43" t="s">
        <v>13</v>
      </c>
      <c r="G7" s="44" t="s">
        <v>20</v>
      </c>
      <c r="H7" s="45" t="s">
        <v>21</v>
      </c>
      <c r="I7" s="46" t="s">
        <v>24</v>
      </c>
      <c r="J7" s="46" t="s">
        <v>25</v>
      </c>
      <c r="K7" s="43" t="s">
        <v>26</v>
      </c>
      <c r="L7" s="47" t="s">
        <v>27</v>
      </c>
      <c r="M7" s="48"/>
      <c r="N7" s="89"/>
      <c r="O7" s="86"/>
      <c r="P7" s="86"/>
      <c r="Q7" s="86"/>
    </row>
    <row r="8" spans="1:17" ht="12" thickBot="1" x14ac:dyDescent="0.35">
      <c r="A8" s="271"/>
      <c r="B8" s="13">
        <f>G10*I10 - SUM(C8:F8)</f>
        <v>0.11417000000000005</v>
      </c>
      <c r="C8" s="9">
        <v>0.02</v>
      </c>
      <c r="D8" s="15">
        <v>1E-4</v>
      </c>
      <c r="E8" s="9">
        <v>0.03</v>
      </c>
      <c r="F8" s="10">
        <v>1.4999999999999999E-2</v>
      </c>
      <c r="G8" s="11">
        <f>SUM(B8,C8,E8,F8)</f>
        <v>0.17917000000000005</v>
      </c>
      <c r="H8" s="12">
        <f>SUM(B8,D8,E8,F8)</f>
        <v>0.15927000000000008</v>
      </c>
      <c r="I8" s="40">
        <v>1.4</v>
      </c>
      <c r="J8" s="25">
        <f>H6/H8</f>
        <v>1.4493501601054808</v>
      </c>
      <c r="K8" s="41">
        <f>G4/G8</f>
        <v>2.0986046771222862</v>
      </c>
      <c r="L8" s="34">
        <f>H4/H8</f>
        <v>2.2358699064481691</v>
      </c>
      <c r="M8" s="30"/>
      <c r="N8" s="90"/>
      <c r="O8" s="87"/>
      <c r="P8" s="87"/>
      <c r="Q8" s="87"/>
    </row>
    <row r="9" spans="1:17" x14ac:dyDescent="0.3">
      <c r="A9" s="271"/>
      <c r="B9" s="14" t="s">
        <v>17</v>
      </c>
      <c r="C9" s="5" t="s">
        <v>10</v>
      </c>
      <c r="D9" s="5" t="s">
        <v>15</v>
      </c>
      <c r="E9" s="5" t="s">
        <v>12</v>
      </c>
      <c r="F9" s="6" t="s">
        <v>13</v>
      </c>
      <c r="G9" s="7" t="s">
        <v>20</v>
      </c>
      <c r="H9" s="8" t="s">
        <v>21</v>
      </c>
      <c r="I9" s="23" t="s">
        <v>24</v>
      </c>
      <c r="J9" s="23" t="s">
        <v>25</v>
      </c>
      <c r="K9" s="39" t="s">
        <v>26</v>
      </c>
      <c r="L9" s="35" t="s">
        <v>27</v>
      </c>
      <c r="M9" s="23" t="s">
        <v>28</v>
      </c>
      <c r="N9" s="35" t="s">
        <v>29</v>
      </c>
      <c r="O9" s="86"/>
      <c r="P9" s="86"/>
      <c r="Q9" s="86"/>
    </row>
    <row r="10" spans="1:17" ht="12" thickBot="1" x14ac:dyDescent="0.35">
      <c r="A10" s="271"/>
      <c r="B10" s="13">
        <f>G12*I12 - SUM(C10:F10)</f>
        <v>7.290000000000002E-2</v>
      </c>
      <c r="C10" s="9">
        <v>0.02</v>
      </c>
      <c r="D10" s="15">
        <v>1E-4</v>
      </c>
      <c r="E10" s="9">
        <v>0.03</v>
      </c>
      <c r="F10" s="10">
        <v>1.4999999999999999E-2</v>
      </c>
      <c r="G10" s="11">
        <f>SUM(B10,C10,E10,F10)</f>
        <v>0.13790000000000002</v>
      </c>
      <c r="H10" s="12">
        <f>SUM(B10,D10,E10,F10)</f>
        <v>0.11800000000000002</v>
      </c>
      <c r="I10" s="40">
        <v>1.3</v>
      </c>
      <c r="J10" s="25">
        <f>H8/H10</f>
        <v>1.3497457627118647</v>
      </c>
      <c r="K10" s="41">
        <f>G6/G10</f>
        <v>1.8182596084118929</v>
      </c>
      <c r="L10" s="34">
        <f>H6/H10</f>
        <v>1.9562542372881355</v>
      </c>
      <c r="M10" s="40">
        <f>G4/G10</f>
        <v>2.7266642494561277</v>
      </c>
      <c r="N10" s="34">
        <f>H4/H10</f>
        <v>3.01785593220339</v>
      </c>
      <c r="O10" s="87"/>
      <c r="P10" s="87"/>
      <c r="Q10" s="87"/>
    </row>
    <row r="11" spans="1:17" x14ac:dyDescent="0.3">
      <c r="A11" s="271"/>
      <c r="B11" s="51" t="s">
        <v>18</v>
      </c>
      <c r="C11" s="19" t="s">
        <v>10</v>
      </c>
      <c r="D11" s="19" t="s">
        <v>15</v>
      </c>
      <c r="E11" s="19" t="s">
        <v>12</v>
      </c>
      <c r="F11" s="20" t="s">
        <v>13</v>
      </c>
      <c r="G11" s="21" t="s">
        <v>20</v>
      </c>
      <c r="H11" s="22" t="s">
        <v>21</v>
      </c>
      <c r="I11" s="24" t="s">
        <v>24</v>
      </c>
      <c r="J11" s="24" t="s">
        <v>25</v>
      </c>
      <c r="K11" s="38" t="s">
        <v>26</v>
      </c>
      <c r="L11" s="33" t="s">
        <v>27</v>
      </c>
      <c r="M11" s="24" t="s">
        <v>28</v>
      </c>
      <c r="N11" s="33" t="s">
        <v>29</v>
      </c>
      <c r="O11" s="86"/>
      <c r="P11" s="86"/>
      <c r="Q11" s="86"/>
    </row>
    <row r="12" spans="1:17" ht="12" thickBot="1" x14ac:dyDescent="0.35">
      <c r="A12" s="271"/>
      <c r="B12" s="52">
        <v>0.05</v>
      </c>
      <c r="C12" s="53">
        <v>0.02</v>
      </c>
      <c r="D12" s="52">
        <v>1E-4</v>
      </c>
      <c r="E12" s="53">
        <v>0.03</v>
      </c>
      <c r="F12" s="10">
        <v>1.4999999999999999E-2</v>
      </c>
      <c r="G12" s="52">
        <f>SUM(B12,C12,E12,F12)</f>
        <v>0.115</v>
      </c>
      <c r="H12" s="60">
        <f>SUM(B12,D12,E12,F12)</f>
        <v>9.5100000000000004E-2</v>
      </c>
      <c r="I12" s="55">
        <v>1.2</v>
      </c>
      <c r="J12" s="56">
        <f>H10/H12</f>
        <v>1.2407991587802316</v>
      </c>
      <c r="K12" s="61">
        <f>G8/G12</f>
        <v>1.5580000000000003</v>
      </c>
      <c r="L12" s="62">
        <f>H8/H12</f>
        <v>1.6747634069400639</v>
      </c>
      <c r="M12" s="55">
        <f>G6/G12</f>
        <v>2.1803304347826091</v>
      </c>
      <c r="N12" s="62">
        <f>H6/H12</f>
        <v>2.4273186119873822</v>
      </c>
      <c r="O12" s="87"/>
      <c r="P12" s="87"/>
      <c r="Q12" s="87"/>
    </row>
    <row r="13" spans="1:17" ht="12.75" thickTop="1" thickBot="1" x14ac:dyDescent="0.35">
      <c r="A13" s="16"/>
      <c r="B13" s="84" t="s">
        <v>37</v>
      </c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8"/>
      <c r="O13" s="85"/>
      <c r="P13" s="85"/>
      <c r="Q13" s="85"/>
    </row>
    <row r="14" spans="1:17" x14ac:dyDescent="0.3">
      <c r="A14" s="270"/>
      <c r="B14" s="28" t="s">
        <v>9</v>
      </c>
      <c r="C14" s="49" t="s">
        <v>11</v>
      </c>
      <c r="D14" s="49" t="s">
        <v>15</v>
      </c>
      <c r="E14" s="49" t="s">
        <v>12</v>
      </c>
      <c r="F14" s="50" t="s">
        <v>13</v>
      </c>
      <c r="G14" s="28" t="s">
        <v>20</v>
      </c>
      <c r="H14" s="29" t="s">
        <v>21</v>
      </c>
      <c r="I14" s="26" t="s">
        <v>36</v>
      </c>
      <c r="J14" s="26"/>
      <c r="K14" s="36"/>
      <c r="L14" s="31"/>
      <c r="M14" s="26"/>
      <c r="N14" s="31"/>
      <c r="O14" s="86"/>
      <c r="P14" s="86"/>
      <c r="Q14" s="86"/>
    </row>
    <row r="15" spans="1:17" ht="12" thickBot="1" x14ac:dyDescent="0.35">
      <c r="A15" s="270"/>
      <c r="B15" s="13">
        <f>G17*I17 - SUM(C15:F15)</f>
        <v>4.8669500000000102E-2</v>
      </c>
      <c r="C15" s="9">
        <v>0.02</v>
      </c>
      <c r="D15" s="15">
        <v>1E-4</v>
      </c>
      <c r="E15" s="9">
        <v>0.03</v>
      </c>
      <c r="F15" s="10">
        <v>1.4999999999999999E-2</v>
      </c>
      <c r="G15" s="17">
        <f>SUM(B15,C15,E15,F15)</f>
        <v>0.1136695000000001</v>
      </c>
      <c r="H15" s="18">
        <f>SUM(B15,D15,E15,F15)</f>
        <v>9.3769500000000103E-2</v>
      </c>
      <c r="I15" s="27"/>
      <c r="J15" s="27"/>
      <c r="K15" s="37"/>
      <c r="L15" s="32"/>
      <c r="M15" s="27"/>
      <c r="N15" s="32"/>
      <c r="O15" s="87"/>
      <c r="P15" s="87"/>
      <c r="Q15" s="86"/>
    </row>
    <row r="16" spans="1:17" x14ac:dyDescent="0.3">
      <c r="A16" s="270"/>
      <c r="B16" s="14" t="s">
        <v>14</v>
      </c>
      <c r="C16" s="5" t="s">
        <v>10</v>
      </c>
      <c r="D16" s="5" t="s">
        <v>15</v>
      </c>
      <c r="E16" s="5" t="s">
        <v>12</v>
      </c>
      <c r="F16" s="6" t="s">
        <v>13</v>
      </c>
      <c r="G16" s="7" t="s">
        <v>20</v>
      </c>
      <c r="H16" s="8" t="s">
        <v>21</v>
      </c>
      <c r="I16" s="23" t="s">
        <v>24</v>
      </c>
      <c r="J16" s="23" t="s">
        <v>25</v>
      </c>
      <c r="K16" s="36"/>
      <c r="L16" s="31"/>
      <c r="M16" s="26"/>
      <c r="N16" s="31"/>
      <c r="O16" s="86"/>
      <c r="P16" s="86"/>
      <c r="Q16" s="86"/>
    </row>
    <row r="17" spans="1:21" ht="12" thickBot="1" x14ac:dyDescent="0.35">
      <c r="A17" s="270"/>
      <c r="B17" s="13">
        <f>G19*I19 - SUM(C17:F17)</f>
        <v>2.2515000000000063E-2</v>
      </c>
      <c r="C17" s="53">
        <v>0.02</v>
      </c>
      <c r="D17" s="52">
        <v>1E-4</v>
      </c>
      <c r="E17" s="53">
        <v>0.03</v>
      </c>
      <c r="F17" s="10">
        <v>1.4999999999999999E-2</v>
      </c>
      <c r="G17" s="52">
        <f>SUM(B17,C17,E17,F17)</f>
        <v>8.7515000000000065E-2</v>
      </c>
      <c r="H17" s="54">
        <f>SUM(B17,D17,E17,F17)</f>
        <v>6.7615000000000064E-2</v>
      </c>
      <c r="I17" s="55">
        <v>1.3</v>
      </c>
      <c r="J17" s="56">
        <f>H15/H17</f>
        <v>1.386815055830807</v>
      </c>
      <c r="K17" s="57"/>
      <c r="L17" s="58"/>
      <c r="M17" s="59"/>
      <c r="N17" s="58"/>
      <c r="O17" s="87"/>
      <c r="P17" s="87"/>
      <c r="Q17" s="87"/>
    </row>
    <row r="18" spans="1:21" ht="12" thickTop="1" x14ac:dyDescent="0.3">
      <c r="A18" s="271"/>
      <c r="B18" s="44" t="s">
        <v>16</v>
      </c>
      <c r="C18" s="42" t="s">
        <v>10</v>
      </c>
      <c r="D18" s="42" t="s">
        <v>15</v>
      </c>
      <c r="E18" s="42" t="s">
        <v>12</v>
      </c>
      <c r="F18" s="43" t="s">
        <v>13</v>
      </c>
      <c r="G18" s="44" t="s">
        <v>20</v>
      </c>
      <c r="H18" s="45" t="s">
        <v>21</v>
      </c>
      <c r="I18" s="46" t="s">
        <v>24</v>
      </c>
      <c r="J18" s="46" t="s">
        <v>25</v>
      </c>
      <c r="K18" s="43" t="s">
        <v>26</v>
      </c>
      <c r="L18" s="47" t="s">
        <v>27</v>
      </c>
      <c r="M18" s="48"/>
      <c r="N18" s="89"/>
      <c r="O18" s="86"/>
      <c r="P18" s="86"/>
      <c r="Q18" s="86"/>
    </row>
    <row r="19" spans="1:21" ht="12" thickBot="1" x14ac:dyDescent="0.35">
      <c r="A19" s="271"/>
      <c r="B19" s="13">
        <f>G21*I21 - SUM(C19:F19)</f>
        <v>1.4650000000000038E-2</v>
      </c>
      <c r="C19" s="9">
        <v>0.02</v>
      </c>
      <c r="D19" s="15">
        <v>1E-4</v>
      </c>
      <c r="E19" s="9">
        <v>0.03</v>
      </c>
      <c r="F19" s="10">
        <v>1.4999999999999999E-2</v>
      </c>
      <c r="G19" s="11">
        <f>SUM(B19,C19,E19,F19)</f>
        <v>7.965000000000004E-2</v>
      </c>
      <c r="H19" s="12">
        <f>SUM(B19,D19,E19,F19)</f>
        <v>5.9750000000000039E-2</v>
      </c>
      <c r="I19" s="40">
        <v>1.1000000000000001</v>
      </c>
      <c r="J19" s="25">
        <f>H17/H19</f>
        <v>1.1316317991631804</v>
      </c>
      <c r="K19" s="41">
        <f>G15/G19</f>
        <v>1.4271123666038925</v>
      </c>
      <c r="L19" s="34">
        <f>H15/H19</f>
        <v>1.5693640167364025</v>
      </c>
      <c r="M19" s="30"/>
      <c r="N19" s="90"/>
      <c r="O19" s="87"/>
      <c r="P19" s="87"/>
      <c r="Q19" s="87"/>
    </row>
    <row r="20" spans="1:21" x14ac:dyDescent="0.3">
      <c r="A20" s="271"/>
      <c r="B20" s="14" t="s">
        <v>17</v>
      </c>
      <c r="C20" s="5" t="s">
        <v>10</v>
      </c>
      <c r="D20" s="5" t="s">
        <v>15</v>
      </c>
      <c r="E20" s="5" t="s">
        <v>12</v>
      </c>
      <c r="F20" s="6" t="s">
        <v>13</v>
      </c>
      <c r="G20" s="7" t="s">
        <v>20</v>
      </c>
      <c r="H20" s="8" t="s">
        <v>21</v>
      </c>
      <c r="I20" s="23" t="s">
        <v>24</v>
      </c>
      <c r="J20" s="23" t="s">
        <v>25</v>
      </c>
      <c r="K20" s="39" t="s">
        <v>26</v>
      </c>
      <c r="L20" s="35" t="s">
        <v>27</v>
      </c>
      <c r="M20" s="23" t="s">
        <v>28</v>
      </c>
      <c r="N20" s="35" t="s">
        <v>29</v>
      </c>
      <c r="O20" s="86"/>
      <c r="P20" s="86"/>
      <c r="Q20" s="86"/>
    </row>
    <row r="21" spans="1:21" ht="12" thickBot="1" x14ac:dyDescent="0.35">
      <c r="A21" s="271"/>
      <c r="B21" s="13">
        <f>G23*I23 - SUM(C21:F21)</f>
        <v>7.5000000000000205E-3</v>
      </c>
      <c r="C21" s="9">
        <v>0.02</v>
      </c>
      <c r="D21" s="15">
        <v>1E-4</v>
      </c>
      <c r="E21" s="9">
        <v>0.03</v>
      </c>
      <c r="F21" s="10">
        <v>1.4999999999999999E-2</v>
      </c>
      <c r="G21" s="11">
        <f>SUM(B21,C21,E21,F21)</f>
        <v>7.2500000000000023E-2</v>
      </c>
      <c r="H21" s="12">
        <f>SUM(B21,D21,E21,F21)</f>
        <v>5.2600000000000022E-2</v>
      </c>
      <c r="I21" s="40">
        <v>1.1000000000000001</v>
      </c>
      <c r="J21" s="25">
        <f>H19/H21</f>
        <v>1.1359315589353616</v>
      </c>
      <c r="K21" s="41">
        <f>G17/G21</f>
        <v>1.2071034482758627</v>
      </c>
      <c r="L21" s="34">
        <f>H17/H21</f>
        <v>1.2854562737642592</v>
      </c>
      <c r="M21" s="40">
        <f>G15/G21</f>
        <v>1.5678551724137941</v>
      </c>
      <c r="N21" s="34">
        <f>H15/H21</f>
        <v>1.7826901140684424</v>
      </c>
      <c r="O21" s="87"/>
      <c r="P21" s="87"/>
      <c r="Q21" s="87"/>
    </row>
    <row r="22" spans="1:21" x14ac:dyDescent="0.3">
      <c r="A22" s="271"/>
      <c r="B22" s="51" t="s">
        <v>18</v>
      </c>
      <c r="C22" s="19" t="s">
        <v>10</v>
      </c>
      <c r="D22" s="19" t="s">
        <v>15</v>
      </c>
      <c r="E22" s="19" t="s">
        <v>12</v>
      </c>
      <c r="F22" s="20" t="s">
        <v>13</v>
      </c>
      <c r="G22" s="21" t="s">
        <v>20</v>
      </c>
      <c r="H22" s="22" t="s">
        <v>21</v>
      </c>
      <c r="I22" s="24" t="s">
        <v>24</v>
      </c>
      <c r="J22" s="24" t="s">
        <v>25</v>
      </c>
      <c r="K22" s="38" t="s">
        <v>26</v>
      </c>
      <c r="L22" s="33" t="s">
        <v>27</v>
      </c>
      <c r="M22" s="24" t="s">
        <v>28</v>
      </c>
      <c r="N22" s="33" t="s">
        <v>29</v>
      </c>
      <c r="O22" s="86"/>
      <c r="P22" s="86"/>
      <c r="Q22" s="86"/>
    </row>
    <row r="23" spans="1:21" ht="12" thickBot="1" x14ac:dyDescent="0.35">
      <c r="A23" s="271"/>
      <c r="B23" s="52">
        <v>1E-3</v>
      </c>
      <c r="C23" s="53">
        <v>0.02</v>
      </c>
      <c r="D23" s="52">
        <v>1E-4</v>
      </c>
      <c r="E23" s="53">
        <v>0.03</v>
      </c>
      <c r="F23" s="10">
        <v>1.4999999999999999E-2</v>
      </c>
      <c r="G23" s="52">
        <f>SUM(B23,C23,E23,F23)</f>
        <v>6.6000000000000003E-2</v>
      </c>
      <c r="H23" s="60">
        <f>SUM(B23,D23,E23,F23)</f>
        <v>4.6100000000000002E-2</v>
      </c>
      <c r="I23" s="55">
        <v>1.1000000000000001</v>
      </c>
      <c r="J23" s="56">
        <f>H21/H23</f>
        <v>1.1409978308026034</v>
      </c>
      <c r="K23" s="61">
        <f>G19/G23</f>
        <v>1.2068181818181825</v>
      </c>
      <c r="L23" s="62">
        <f>H19/H23</f>
        <v>1.2960954446854671</v>
      </c>
      <c r="M23" s="55">
        <f>G17/G23</f>
        <v>1.3259848484848493</v>
      </c>
      <c r="N23" s="62">
        <f>H17/H23</f>
        <v>1.4667028199566174</v>
      </c>
      <c r="O23" s="87"/>
      <c r="P23" s="87"/>
      <c r="Q23" s="87"/>
    </row>
    <row r="24" spans="1:21" ht="12.75" thickTop="1" thickBot="1" x14ac:dyDescent="0.35">
      <c r="A24" s="16"/>
      <c r="B24" s="84" t="s">
        <v>40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8"/>
      <c r="O24" s="85"/>
      <c r="P24" s="85"/>
      <c r="Q24" s="85"/>
    </row>
    <row r="25" spans="1:21" x14ac:dyDescent="0.3">
      <c r="A25" s="270"/>
      <c r="B25" s="28" t="s">
        <v>9</v>
      </c>
      <c r="C25" s="49" t="s">
        <v>11</v>
      </c>
      <c r="D25" s="49" t="s">
        <v>15</v>
      </c>
      <c r="E25" s="49" t="s">
        <v>12</v>
      </c>
      <c r="F25" s="50" t="s">
        <v>13</v>
      </c>
      <c r="G25" s="28" t="s">
        <v>20</v>
      </c>
      <c r="H25" s="29" t="s">
        <v>21</v>
      </c>
      <c r="I25" s="26" t="s">
        <v>36</v>
      </c>
      <c r="J25" s="26"/>
      <c r="K25" s="36"/>
      <c r="L25" s="31"/>
      <c r="M25" s="26"/>
      <c r="N25" s="31"/>
      <c r="O25" s="86"/>
      <c r="P25" s="86"/>
      <c r="Q25" s="86"/>
    </row>
    <row r="26" spans="1:21" ht="12" thickBot="1" x14ac:dyDescent="0.35">
      <c r="A26" s="270"/>
      <c r="B26" s="13">
        <f>G28*I28 - SUM(C26:F26)</f>
        <v>0.31100700000000009</v>
      </c>
      <c r="C26" s="9">
        <v>0.02</v>
      </c>
      <c r="D26" s="15">
        <v>1E-4</v>
      </c>
      <c r="E26" s="9">
        <v>0.03</v>
      </c>
      <c r="F26" s="10">
        <v>1.4999999999999999E-2</v>
      </c>
      <c r="G26" s="17">
        <f>SUM(B26,C26,E26,F26)</f>
        <v>0.37600700000000009</v>
      </c>
      <c r="H26" s="18">
        <f>SUM(B26,D26,E26,F26)</f>
        <v>0.35610700000000006</v>
      </c>
      <c r="I26" s="27"/>
      <c r="J26" s="27"/>
      <c r="K26" s="37"/>
      <c r="L26" s="32"/>
      <c r="M26" s="27"/>
      <c r="N26" s="32"/>
      <c r="O26" s="87"/>
      <c r="P26" s="87"/>
      <c r="Q26" s="86"/>
      <c r="T26" s="78"/>
      <c r="U26" s="79"/>
    </row>
    <row r="27" spans="1:21" x14ac:dyDescent="0.3">
      <c r="A27" s="270"/>
      <c r="B27" s="14" t="s">
        <v>14</v>
      </c>
      <c r="C27" s="5" t="s">
        <v>10</v>
      </c>
      <c r="D27" s="5" t="s">
        <v>15</v>
      </c>
      <c r="E27" s="5" t="s">
        <v>12</v>
      </c>
      <c r="F27" s="6" t="s">
        <v>13</v>
      </c>
      <c r="G27" s="7" t="s">
        <v>20</v>
      </c>
      <c r="H27" s="8" t="s">
        <v>21</v>
      </c>
      <c r="I27" s="23" t="s">
        <v>24</v>
      </c>
      <c r="J27" s="23" t="s">
        <v>25</v>
      </c>
      <c r="K27" s="36"/>
      <c r="L27" s="31"/>
      <c r="M27" s="26"/>
      <c r="N27" s="31"/>
      <c r="O27" s="86"/>
      <c r="P27" s="86"/>
      <c r="Q27" s="86"/>
      <c r="U27" s="79"/>
    </row>
    <row r="28" spans="1:21" ht="12" thickBot="1" x14ac:dyDescent="0.35">
      <c r="A28" s="270"/>
      <c r="B28" s="13">
        <f>G30*I30 - SUM(C28:F28)</f>
        <v>0.18573800000000007</v>
      </c>
      <c r="C28" s="53">
        <v>0.02</v>
      </c>
      <c r="D28" s="52">
        <v>1E-4</v>
      </c>
      <c r="E28" s="53">
        <v>0.03</v>
      </c>
      <c r="F28" s="10">
        <v>1.4999999999999999E-2</v>
      </c>
      <c r="G28" s="52">
        <f>SUM(B28,C28,E28,F28)</f>
        <v>0.25073800000000007</v>
      </c>
      <c r="H28" s="54">
        <f>SUM(B28,D28,E28,F28)</f>
        <v>0.23083800000000004</v>
      </c>
      <c r="I28" s="55">
        <v>1.5</v>
      </c>
      <c r="J28" s="56">
        <f>H26/H28</f>
        <v>1.5426706174893214</v>
      </c>
      <c r="K28" s="57"/>
      <c r="L28" s="58"/>
      <c r="M28" s="59"/>
      <c r="N28" s="58"/>
      <c r="O28" s="87"/>
      <c r="P28" s="87"/>
      <c r="Q28" s="87"/>
      <c r="T28" s="78"/>
      <c r="U28" s="80"/>
    </row>
    <row r="29" spans="1:21" ht="12" thickTop="1" x14ac:dyDescent="0.3">
      <c r="A29" s="271"/>
      <c r="B29" s="44" t="s">
        <v>16</v>
      </c>
      <c r="C29" s="42" t="s">
        <v>10</v>
      </c>
      <c r="D29" s="42" t="s">
        <v>15</v>
      </c>
      <c r="E29" s="42" t="s">
        <v>12</v>
      </c>
      <c r="F29" s="43" t="s">
        <v>13</v>
      </c>
      <c r="G29" s="44" t="s">
        <v>20</v>
      </c>
      <c r="H29" s="45" t="s">
        <v>21</v>
      </c>
      <c r="I29" s="46" t="s">
        <v>24</v>
      </c>
      <c r="J29" s="46" t="s">
        <v>25</v>
      </c>
      <c r="K29" s="43" t="s">
        <v>26</v>
      </c>
      <c r="L29" s="47" t="s">
        <v>27</v>
      </c>
      <c r="M29" s="48"/>
      <c r="N29" s="89"/>
      <c r="O29" s="86"/>
      <c r="P29" s="86"/>
      <c r="Q29" s="86"/>
      <c r="U29" s="80"/>
    </row>
    <row r="30" spans="1:21" ht="12" thickBot="1" x14ac:dyDescent="0.35">
      <c r="A30" s="271"/>
      <c r="B30" s="13">
        <f>G32*I32 - SUM(C30:F30)</f>
        <v>0.11417000000000005</v>
      </c>
      <c r="C30" s="9">
        <v>0.02</v>
      </c>
      <c r="D30" s="15">
        <v>1E-4</v>
      </c>
      <c r="E30" s="9">
        <v>0.03</v>
      </c>
      <c r="F30" s="10">
        <v>1.4999999999999999E-2</v>
      </c>
      <c r="G30" s="11">
        <f>SUM(B30,C30,E30,F30)</f>
        <v>0.17917000000000005</v>
      </c>
      <c r="H30" s="12">
        <f>SUM(B30,D30,E30,F30)</f>
        <v>0.15927000000000008</v>
      </c>
      <c r="I30" s="40">
        <v>1.4</v>
      </c>
      <c r="J30" s="25">
        <f>H28/H30</f>
        <v>1.4493501601054808</v>
      </c>
      <c r="K30" s="41">
        <f>G26/G30</f>
        <v>2.0986046771222862</v>
      </c>
      <c r="L30" s="34">
        <f>H26/H30</f>
        <v>2.2358699064481691</v>
      </c>
      <c r="M30" s="30"/>
      <c r="N30" s="90"/>
      <c r="O30" s="87"/>
      <c r="P30" s="87"/>
      <c r="Q30" s="87"/>
      <c r="T30" s="78"/>
      <c r="U30" s="80"/>
    </row>
    <row r="31" spans="1:21" x14ac:dyDescent="0.3">
      <c r="A31" s="271"/>
      <c r="B31" s="14" t="s">
        <v>17</v>
      </c>
      <c r="C31" s="5" t="s">
        <v>10</v>
      </c>
      <c r="D31" s="5" t="s">
        <v>15</v>
      </c>
      <c r="E31" s="5" t="s">
        <v>12</v>
      </c>
      <c r="F31" s="6" t="s">
        <v>13</v>
      </c>
      <c r="G31" s="7" t="s">
        <v>20</v>
      </c>
      <c r="H31" s="8" t="s">
        <v>21</v>
      </c>
      <c r="I31" s="23" t="s">
        <v>24</v>
      </c>
      <c r="J31" s="23" t="s">
        <v>25</v>
      </c>
      <c r="K31" s="39" t="s">
        <v>26</v>
      </c>
      <c r="L31" s="35" t="s">
        <v>27</v>
      </c>
      <c r="M31" s="23" t="s">
        <v>28</v>
      </c>
      <c r="N31" s="35" t="s">
        <v>29</v>
      </c>
      <c r="O31" s="86"/>
      <c r="P31" s="86"/>
      <c r="Q31" s="86"/>
      <c r="U31" s="80"/>
    </row>
    <row r="32" spans="1:21" ht="12" thickBot="1" x14ac:dyDescent="0.35">
      <c r="A32" s="271"/>
      <c r="B32" s="13">
        <f>G34*I34 - SUM(C32:F32)</f>
        <v>7.290000000000002E-2</v>
      </c>
      <c r="C32" s="9">
        <v>0.02</v>
      </c>
      <c r="D32" s="15">
        <v>1E-4</v>
      </c>
      <c r="E32" s="9">
        <v>0.03</v>
      </c>
      <c r="F32" s="10">
        <v>1.4999999999999999E-2</v>
      </c>
      <c r="G32" s="11">
        <f>SUM(B32,C32,E32,F32)</f>
        <v>0.13790000000000002</v>
      </c>
      <c r="H32" s="12">
        <f>SUM(B32,D32,E32,F32)</f>
        <v>0.11800000000000002</v>
      </c>
      <c r="I32" s="40">
        <v>1.3</v>
      </c>
      <c r="J32" s="25">
        <f>H30/H32</f>
        <v>1.3497457627118647</v>
      </c>
      <c r="K32" s="41">
        <f>G28/G32</f>
        <v>1.8182596084118929</v>
      </c>
      <c r="L32" s="34">
        <f>H28/H32</f>
        <v>1.9562542372881355</v>
      </c>
      <c r="M32" s="40">
        <f>G26/G32</f>
        <v>2.7266642494561277</v>
      </c>
      <c r="N32" s="34">
        <f>H26/H32</f>
        <v>3.01785593220339</v>
      </c>
      <c r="O32" s="87"/>
      <c r="P32" s="87"/>
      <c r="Q32" s="87"/>
      <c r="T32" s="78"/>
      <c r="U32" s="80"/>
    </row>
    <row r="33" spans="1:24" x14ac:dyDescent="0.3">
      <c r="A33" s="271"/>
      <c r="B33" s="51" t="s">
        <v>18</v>
      </c>
      <c r="C33" s="19" t="s">
        <v>10</v>
      </c>
      <c r="D33" s="19" t="s">
        <v>15</v>
      </c>
      <c r="E33" s="19" t="s">
        <v>12</v>
      </c>
      <c r="F33" s="20" t="s">
        <v>13</v>
      </c>
      <c r="G33" s="21" t="s">
        <v>20</v>
      </c>
      <c r="H33" s="22" t="s">
        <v>21</v>
      </c>
      <c r="I33" s="24" t="s">
        <v>24</v>
      </c>
      <c r="J33" s="24" t="s">
        <v>25</v>
      </c>
      <c r="K33" s="38" t="s">
        <v>26</v>
      </c>
      <c r="L33" s="33" t="s">
        <v>27</v>
      </c>
      <c r="M33" s="24" t="s">
        <v>28</v>
      </c>
      <c r="N33" s="33" t="s">
        <v>29</v>
      </c>
      <c r="O33" s="86"/>
      <c r="P33" s="86"/>
      <c r="Q33" s="86"/>
      <c r="U33" s="80"/>
    </row>
    <row r="34" spans="1:24" ht="12" thickBot="1" x14ac:dyDescent="0.35">
      <c r="A34" s="271"/>
      <c r="B34" s="52">
        <v>0.05</v>
      </c>
      <c r="C34" s="53">
        <v>0.02</v>
      </c>
      <c r="D34" s="52">
        <v>1E-4</v>
      </c>
      <c r="E34" s="53">
        <v>0.03</v>
      </c>
      <c r="F34" s="10">
        <v>1.4999999999999999E-2</v>
      </c>
      <c r="G34" s="52">
        <f>SUM(B34,C34,E34,F34)</f>
        <v>0.115</v>
      </c>
      <c r="H34" s="60">
        <f>SUM(B34,D34,E34,F34)</f>
        <v>9.5100000000000004E-2</v>
      </c>
      <c r="I34" s="55">
        <v>1.2</v>
      </c>
      <c r="J34" s="56">
        <f>H32/H34</f>
        <v>1.2407991587802316</v>
      </c>
      <c r="K34" s="61">
        <f>G30/G34</f>
        <v>1.5580000000000003</v>
      </c>
      <c r="L34" s="62">
        <f>H30/H34</f>
        <v>1.6747634069400639</v>
      </c>
      <c r="M34" s="55">
        <f>G28/G34</f>
        <v>2.1803304347826091</v>
      </c>
      <c r="N34" s="62">
        <f>H28/H34</f>
        <v>2.4273186119873822</v>
      </c>
      <c r="O34" s="87"/>
      <c r="P34" s="87"/>
      <c r="Q34" s="87"/>
      <c r="T34" s="78"/>
      <c r="U34" s="80"/>
      <c r="V34" s="80"/>
      <c r="W34" s="80"/>
      <c r="X34" s="80"/>
    </row>
    <row r="35" spans="1:24" ht="12.75" thickTop="1" thickBot="1" x14ac:dyDescent="0.35">
      <c r="A35" s="16"/>
      <c r="B35" s="84" t="s">
        <v>41</v>
      </c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8"/>
      <c r="O35" s="85"/>
      <c r="P35" s="85"/>
      <c r="Q35" s="85"/>
    </row>
    <row r="36" spans="1:24" x14ac:dyDescent="0.3">
      <c r="A36" s="270"/>
      <c r="B36" s="28" t="s">
        <v>9</v>
      </c>
      <c r="C36" s="49" t="s">
        <v>11</v>
      </c>
      <c r="D36" s="49" t="s">
        <v>15</v>
      </c>
      <c r="E36" s="49" t="s">
        <v>12</v>
      </c>
      <c r="F36" s="50" t="s">
        <v>13</v>
      </c>
      <c r="G36" s="28" t="s">
        <v>20</v>
      </c>
      <c r="H36" s="29" t="s">
        <v>21</v>
      </c>
      <c r="I36" s="26" t="s">
        <v>36</v>
      </c>
      <c r="J36" s="26"/>
      <c r="K36" s="36"/>
      <c r="L36" s="31"/>
      <c r="M36" s="26"/>
      <c r="N36" s="31"/>
      <c r="O36" s="86"/>
      <c r="P36" s="86"/>
      <c r="Q36" s="86"/>
    </row>
    <row r="37" spans="1:24" ht="12" thickBot="1" x14ac:dyDescent="0.35">
      <c r="A37" s="270"/>
      <c r="B37" s="13">
        <f>G39*I39 - SUM(C37:F37)</f>
        <v>4.8669500000000102E-2</v>
      </c>
      <c r="C37" s="9">
        <v>0.02</v>
      </c>
      <c r="D37" s="15">
        <v>1E-4</v>
      </c>
      <c r="E37" s="9">
        <v>0.03</v>
      </c>
      <c r="F37" s="10">
        <v>1.4999999999999999E-2</v>
      </c>
      <c r="G37" s="17">
        <f>SUM(B37,C37,E37,F37)</f>
        <v>0.1136695000000001</v>
      </c>
      <c r="H37" s="18">
        <f>SUM(B37,D37,E37,F37)</f>
        <v>9.3769500000000103E-2</v>
      </c>
      <c r="I37" s="27"/>
      <c r="J37" s="27"/>
      <c r="K37" s="37"/>
      <c r="L37" s="32"/>
      <c r="M37" s="27"/>
      <c r="N37" s="32"/>
      <c r="O37" s="87"/>
      <c r="P37" s="87"/>
      <c r="Q37" s="86"/>
      <c r="T37" s="78"/>
    </row>
    <row r="38" spans="1:24" x14ac:dyDescent="0.3">
      <c r="A38" s="270"/>
      <c r="B38" s="14" t="s">
        <v>14</v>
      </c>
      <c r="C38" s="5" t="s">
        <v>10</v>
      </c>
      <c r="D38" s="5" t="s">
        <v>15</v>
      </c>
      <c r="E38" s="5" t="s">
        <v>12</v>
      </c>
      <c r="F38" s="6" t="s">
        <v>13</v>
      </c>
      <c r="G38" s="7" t="s">
        <v>20</v>
      </c>
      <c r="H38" s="8" t="s">
        <v>21</v>
      </c>
      <c r="I38" s="23" t="s">
        <v>24</v>
      </c>
      <c r="J38" s="23" t="s">
        <v>25</v>
      </c>
      <c r="K38" s="36"/>
      <c r="L38" s="31"/>
      <c r="M38" s="26"/>
      <c r="N38" s="31"/>
      <c r="O38" s="86"/>
      <c r="P38" s="86"/>
      <c r="Q38" s="86"/>
    </row>
    <row r="39" spans="1:24" ht="12" thickBot="1" x14ac:dyDescent="0.35">
      <c r="A39" s="270"/>
      <c r="B39" s="13">
        <f>G41*I41 - SUM(C39:F39)</f>
        <v>2.2515000000000063E-2</v>
      </c>
      <c r="C39" s="53">
        <v>0.02</v>
      </c>
      <c r="D39" s="52">
        <v>1E-4</v>
      </c>
      <c r="E39" s="53">
        <v>0.03</v>
      </c>
      <c r="F39" s="10">
        <v>1.4999999999999999E-2</v>
      </c>
      <c r="G39" s="52">
        <f>SUM(B39,C39,E39,F39)</f>
        <v>8.7515000000000065E-2</v>
      </c>
      <c r="H39" s="54">
        <f>SUM(B39,D39,E39,F39)</f>
        <v>6.7615000000000064E-2</v>
      </c>
      <c r="I39" s="55">
        <v>1.3</v>
      </c>
      <c r="J39" s="56">
        <f>H37/H39</f>
        <v>1.386815055830807</v>
      </c>
      <c r="K39" s="57"/>
      <c r="L39" s="58"/>
      <c r="M39" s="59"/>
      <c r="N39" s="58"/>
      <c r="O39" s="87"/>
      <c r="P39" s="87"/>
      <c r="Q39" s="87"/>
      <c r="T39" s="78"/>
    </row>
    <row r="40" spans="1:24" ht="12" thickTop="1" x14ac:dyDescent="0.3">
      <c r="A40" s="271"/>
      <c r="B40" s="44" t="s">
        <v>16</v>
      </c>
      <c r="C40" s="42" t="s">
        <v>10</v>
      </c>
      <c r="D40" s="42" t="s">
        <v>15</v>
      </c>
      <c r="E40" s="42" t="s">
        <v>12</v>
      </c>
      <c r="F40" s="43" t="s">
        <v>13</v>
      </c>
      <c r="G40" s="44" t="s">
        <v>20</v>
      </c>
      <c r="H40" s="45" t="s">
        <v>21</v>
      </c>
      <c r="I40" s="46" t="s">
        <v>24</v>
      </c>
      <c r="J40" s="46" t="s">
        <v>25</v>
      </c>
      <c r="K40" s="43" t="s">
        <v>26</v>
      </c>
      <c r="L40" s="47" t="s">
        <v>27</v>
      </c>
      <c r="M40" s="48"/>
      <c r="N40" s="89"/>
      <c r="O40" s="86"/>
      <c r="P40" s="86"/>
      <c r="Q40" s="86"/>
    </row>
    <row r="41" spans="1:24" ht="12" thickBot="1" x14ac:dyDescent="0.35">
      <c r="A41" s="271"/>
      <c r="B41" s="13">
        <f>G43*I43 - SUM(C41:F41)</f>
        <v>1.4650000000000038E-2</v>
      </c>
      <c r="C41" s="9">
        <v>0.02</v>
      </c>
      <c r="D41" s="15">
        <v>1E-4</v>
      </c>
      <c r="E41" s="9">
        <v>0.03</v>
      </c>
      <c r="F41" s="10">
        <v>1.4999999999999999E-2</v>
      </c>
      <c r="G41" s="11">
        <f>SUM(B41,C41,E41,F41)</f>
        <v>7.965000000000004E-2</v>
      </c>
      <c r="H41" s="12">
        <f>SUM(B41,D41,E41,F41)</f>
        <v>5.9750000000000039E-2</v>
      </c>
      <c r="I41" s="40">
        <v>1.1000000000000001</v>
      </c>
      <c r="J41" s="25">
        <f>H39/H41</f>
        <v>1.1316317991631804</v>
      </c>
      <c r="K41" s="41">
        <f>G37/G41</f>
        <v>1.4271123666038925</v>
      </c>
      <c r="L41" s="34">
        <f>H37/H41</f>
        <v>1.5693640167364025</v>
      </c>
      <c r="M41" s="30"/>
      <c r="N41" s="90"/>
      <c r="O41" s="87"/>
      <c r="P41" s="87"/>
      <c r="Q41" s="87"/>
      <c r="T41" s="78"/>
    </row>
    <row r="42" spans="1:24" x14ac:dyDescent="0.3">
      <c r="A42" s="271"/>
      <c r="B42" s="14" t="s">
        <v>17</v>
      </c>
      <c r="C42" s="5" t="s">
        <v>10</v>
      </c>
      <c r="D42" s="5" t="s">
        <v>15</v>
      </c>
      <c r="E42" s="5" t="s">
        <v>12</v>
      </c>
      <c r="F42" s="6" t="s">
        <v>13</v>
      </c>
      <c r="G42" s="7" t="s">
        <v>20</v>
      </c>
      <c r="H42" s="8" t="s">
        <v>21</v>
      </c>
      <c r="I42" s="23" t="s">
        <v>24</v>
      </c>
      <c r="J42" s="23" t="s">
        <v>25</v>
      </c>
      <c r="K42" s="39" t="s">
        <v>26</v>
      </c>
      <c r="L42" s="35" t="s">
        <v>27</v>
      </c>
      <c r="M42" s="23" t="s">
        <v>28</v>
      </c>
      <c r="N42" s="35" t="s">
        <v>29</v>
      </c>
      <c r="O42" s="86"/>
      <c r="P42" s="86"/>
      <c r="Q42" s="86"/>
    </row>
    <row r="43" spans="1:24" ht="12" thickBot="1" x14ac:dyDescent="0.35">
      <c r="A43" s="271"/>
      <c r="B43" s="13">
        <f>G45*I45 - SUM(C43:F43)</f>
        <v>7.5000000000000205E-3</v>
      </c>
      <c r="C43" s="9">
        <v>0.02</v>
      </c>
      <c r="D43" s="15">
        <v>1E-4</v>
      </c>
      <c r="E43" s="9">
        <v>0.03</v>
      </c>
      <c r="F43" s="10">
        <v>1.4999999999999999E-2</v>
      </c>
      <c r="G43" s="11">
        <f>SUM(B43,C43,E43,F43)</f>
        <v>7.2500000000000023E-2</v>
      </c>
      <c r="H43" s="12">
        <f>SUM(B43,D43,E43,F43)</f>
        <v>5.2600000000000022E-2</v>
      </c>
      <c r="I43" s="40">
        <v>1.1000000000000001</v>
      </c>
      <c r="J43" s="25">
        <f>H41/H43</f>
        <v>1.1359315589353616</v>
      </c>
      <c r="K43" s="41">
        <f>G39/G43</f>
        <v>1.2071034482758627</v>
      </c>
      <c r="L43" s="34">
        <f>H39/H43</f>
        <v>1.2854562737642592</v>
      </c>
      <c r="M43" s="40">
        <f>G37/G43</f>
        <v>1.5678551724137941</v>
      </c>
      <c r="N43" s="34">
        <f>H37/H43</f>
        <v>1.7826901140684424</v>
      </c>
      <c r="O43" s="87"/>
      <c r="P43" s="87"/>
      <c r="Q43" s="87"/>
      <c r="T43" s="78"/>
    </row>
    <row r="44" spans="1:24" x14ac:dyDescent="0.3">
      <c r="A44" s="271"/>
      <c r="B44" s="51" t="s">
        <v>18</v>
      </c>
      <c r="C44" s="19" t="s">
        <v>10</v>
      </c>
      <c r="D44" s="19" t="s">
        <v>15</v>
      </c>
      <c r="E44" s="19" t="s">
        <v>12</v>
      </c>
      <c r="F44" s="20" t="s">
        <v>13</v>
      </c>
      <c r="G44" s="21" t="s">
        <v>20</v>
      </c>
      <c r="H44" s="22" t="s">
        <v>21</v>
      </c>
      <c r="I44" s="24" t="s">
        <v>24</v>
      </c>
      <c r="J44" s="24" t="s">
        <v>25</v>
      </c>
      <c r="K44" s="38" t="s">
        <v>26</v>
      </c>
      <c r="L44" s="33" t="s">
        <v>27</v>
      </c>
      <c r="M44" s="24" t="s">
        <v>28</v>
      </c>
      <c r="N44" s="33" t="s">
        <v>29</v>
      </c>
      <c r="O44" s="86"/>
      <c r="P44" s="86"/>
      <c r="Q44" s="86"/>
    </row>
    <row r="45" spans="1:24" ht="12" thickBot="1" x14ac:dyDescent="0.35">
      <c r="A45" s="271"/>
      <c r="B45" s="52">
        <v>1E-3</v>
      </c>
      <c r="C45" s="53">
        <v>0.02</v>
      </c>
      <c r="D45" s="52">
        <v>1E-4</v>
      </c>
      <c r="E45" s="53">
        <v>0.03</v>
      </c>
      <c r="F45" s="10">
        <v>1.4999999999999999E-2</v>
      </c>
      <c r="G45" s="52">
        <f>SUM(B45,C45,E45,F45)</f>
        <v>6.6000000000000003E-2</v>
      </c>
      <c r="H45" s="60">
        <f>SUM(B45,D45,E45,F45)</f>
        <v>4.6100000000000002E-2</v>
      </c>
      <c r="I45" s="55">
        <v>1.1000000000000001</v>
      </c>
      <c r="J45" s="56">
        <f>H43/H45</f>
        <v>1.1409978308026034</v>
      </c>
      <c r="K45" s="61">
        <f>G41/G45</f>
        <v>1.2068181818181825</v>
      </c>
      <c r="L45" s="62">
        <f>H41/H45</f>
        <v>1.2960954446854671</v>
      </c>
      <c r="M45" s="55">
        <f>G39/G45</f>
        <v>1.3259848484848493</v>
      </c>
      <c r="N45" s="62">
        <f>H39/H45</f>
        <v>1.4667028199566174</v>
      </c>
      <c r="O45" s="87"/>
      <c r="P45" s="87"/>
      <c r="Q45" s="87"/>
      <c r="T45" s="78"/>
    </row>
    <row r="46" spans="1:24" ht="12.75" thickTop="1" thickBot="1" x14ac:dyDescent="0.35">
      <c r="A46" s="16"/>
      <c r="B46" s="84" t="s">
        <v>38</v>
      </c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8"/>
      <c r="O46" s="85"/>
      <c r="P46" s="85"/>
      <c r="Q46" s="85"/>
    </row>
    <row r="47" spans="1:24" x14ac:dyDescent="0.3">
      <c r="A47" s="270"/>
      <c r="B47" s="28" t="s">
        <v>9</v>
      </c>
      <c r="C47" s="49" t="s">
        <v>11</v>
      </c>
      <c r="D47" s="49" t="s">
        <v>15</v>
      </c>
      <c r="E47" s="49" t="s">
        <v>12</v>
      </c>
      <c r="F47" s="50" t="s">
        <v>13</v>
      </c>
      <c r="G47" s="28" t="s">
        <v>20</v>
      </c>
      <c r="H47" s="29" t="s">
        <v>21</v>
      </c>
      <c r="I47" s="26" t="s">
        <v>36</v>
      </c>
      <c r="J47" s="26"/>
      <c r="K47" s="36"/>
      <c r="L47" s="31"/>
      <c r="M47" s="26"/>
      <c r="N47" s="31"/>
      <c r="O47" s="86"/>
      <c r="P47" s="86"/>
      <c r="Q47" s="86"/>
    </row>
    <row r="48" spans="1:24" ht="12" thickBot="1" x14ac:dyDescent="0.35">
      <c r="A48" s="270"/>
      <c r="B48" s="13">
        <f>G50*I50 - SUM(C48:F48)</f>
        <v>0.22652400000000011</v>
      </c>
      <c r="C48" s="9">
        <v>0.02</v>
      </c>
      <c r="D48" s="15">
        <v>1E-4</v>
      </c>
      <c r="E48" s="9">
        <v>0.03</v>
      </c>
      <c r="F48" s="10">
        <v>1.4999999999999999E-2</v>
      </c>
      <c r="G48" s="17">
        <f>SUM(B48,C48,E48,F48)</f>
        <v>0.29152400000000012</v>
      </c>
      <c r="H48" s="18">
        <f>SUM(B48,D48,E48,F48)</f>
        <v>0.27162400000000009</v>
      </c>
      <c r="I48" s="27"/>
      <c r="J48" s="27"/>
      <c r="K48" s="37"/>
      <c r="L48" s="32"/>
      <c r="M48" s="27"/>
      <c r="N48" s="32"/>
      <c r="O48" s="87"/>
      <c r="P48" s="87"/>
      <c r="Q48" s="86"/>
    </row>
    <row r="49" spans="1:17" x14ac:dyDescent="0.3">
      <c r="A49" s="270"/>
      <c r="B49" s="14" t="s">
        <v>14</v>
      </c>
      <c r="C49" s="5" t="s">
        <v>10</v>
      </c>
      <c r="D49" s="5" t="s">
        <v>15</v>
      </c>
      <c r="E49" s="5" t="s">
        <v>12</v>
      </c>
      <c r="F49" s="6" t="s">
        <v>13</v>
      </c>
      <c r="G49" s="7" t="s">
        <v>20</v>
      </c>
      <c r="H49" s="8" t="s">
        <v>21</v>
      </c>
      <c r="I49" s="23" t="s">
        <v>24</v>
      </c>
      <c r="J49" s="23" t="s">
        <v>25</v>
      </c>
      <c r="K49" s="36"/>
      <c r="L49" s="31"/>
      <c r="M49" s="26"/>
      <c r="N49" s="31"/>
      <c r="O49" s="86"/>
      <c r="P49" s="86"/>
      <c r="Q49" s="86"/>
    </row>
    <row r="50" spans="1:17" ht="12" thickBot="1" x14ac:dyDescent="0.35">
      <c r="A50" s="270"/>
      <c r="B50" s="13">
        <f>G52*I52 - SUM(C50:F50)</f>
        <v>0.12941600000000009</v>
      </c>
      <c r="C50" s="53">
        <v>0.02</v>
      </c>
      <c r="D50" s="52">
        <v>1E-4</v>
      </c>
      <c r="E50" s="53">
        <v>0.03</v>
      </c>
      <c r="F50" s="10">
        <v>1.4999999999999999E-2</v>
      </c>
      <c r="G50" s="52">
        <f>SUM(B50,C50,E50,F50)</f>
        <v>0.19441600000000009</v>
      </c>
      <c r="H50" s="54">
        <f>SUM(B50,D50,E50,F50)</f>
        <v>0.17451600000000006</v>
      </c>
      <c r="I50" s="55">
        <v>1.5</v>
      </c>
      <c r="J50" s="56">
        <f>H48/H50</f>
        <v>1.5564418162231544</v>
      </c>
      <c r="K50" s="57"/>
      <c r="L50" s="58"/>
      <c r="M50" s="59"/>
      <c r="N50" s="58"/>
      <c r="O50" s="87"/>
      <c r="P50" s="87"/>
      <c r="Q50" s="87"/>
    </row>
    <row r="51" spans="1:17" ht="12" thickTop="1" x14ac:dyDescent="0.3">
      <c r="A51" s="271"/>
      <c r="B51" s="44" t="s">
        <v>16</v>
      </c>
      <c r="C51" s="42" t="s">
        <v>10</v>
      </c>
      <c r="D51" s="42" t="s">
        <v>15</v>
      </c>
      <c r="E51" s="42" t="s">
        <v>12</v>
      </c>
      <c r="F51" s="43" t="s">
        <v>13</v>
      </c>
      <c r="G51" s="44" t="s">
        <v>20</v>
      </c>
      <c r="H51" s="45" t="s">
        <v>21</v>
      </c>
      <c r="I51" s="46" t="s">
        <v>24</v>
      </c>
      <c r="J51" s="46" t="s">
        <v>25</v>
      </c>
      <c r="K51" s="43" t="s">
        <v>26</v>
      </c>
      <c r="L51" s="47" t="s">
        <v>27</v>
      </c>
      <c r="M51" s="48"/>
      <c r="N51" s="89"/>
      <c r="O51" s="86"/>
      <c r="P51" s="86"/>
      <c r="Q51" s="86"/>
    </row>
    <row r="52" spans="1:17" ht="12" thickBot="1" x14ac:dyDescent="0.35">
      <c r="A52" s="271"/>
      <c r="B52" s="13">
        <f>G54*I54 - SUM(C52:F52)</f>
        <v>7.3940000000000061E-2</v>
      </c>
      <c r="C52" s="9">
        <v>0.02</v>
      </c>
      <c r="D52" s="15">
        <v>1E-4</v>
      </c>
      <c r="E52" s="9">
        <v>0.03</v>
      </c>
      <c r="F52" s="10">
        <v>1.4999999999999999E-2</v>
      </c>
      <c r="G52" s="11">
        <f>SUM(B52,C52,E52,F52)</f>
        <v>0.13894000000000006</v>
      </c>
      <c r="H52" s="12">
        <f>SUM(B52,D52,E52,F52)</f>
        <v>0.11904000000000006</v>
      </c>
      <c r="I52" s="40">
        <v>1.4</v>
      </c>
      <c r="J52" s="25">
        <f>H50/H52</f>
        <v>1.4660282258064514</v>
      </c>
      <c r="K52" s="41">
        <f>G48/G52</f>
        <v>2.0982006621563265</v>
      </c>
      <c r="L52" s="34">
        <f>H48/H52</f>
        <v>2.2817876344086017</v>
      </c>
      <c r="M52" s="30"/>
      <c r="N52" s="90"/>
      <c r="O52" s="87"/>
      <c r="P52" s="87"/>
      <c r="Q52" s="87"/>
    </row>
    <row r="53" spans="1:17" x14ac:dyDescent="0.3">
      <c r="A53" s="271"/>
      <c r="B53" s="14" t="s">
        <v>17</v>
      </c>
      <c r="C53" s="5" t="s">
        <v>10</v>
      </c>
      <c r="D53" s="5" t="s">
        <v>15</v>
      </c>
      <c r="E53" s="5" t="s">
        <v>12</v>
      </c>
      <c r="F53" s="6" t="s">
        <v>13</v>
      </c>
      <c r="G53" s="7" t="s">
        <v>20</v>
      </c>
      <c r="H53" s="8" t="s">
        <v>21</v>
      </c>
      <c r="I53" s="23" t="s">
        <v>24</v>
      </c>
      <c r="J53" s="23" t="s">
        <v>25</v>
      </c>
      <c r="K53" s="39" t="s">
        <v>26</v>
      </c>
      <c r="L53" s="35" t="s">
        <v>27</v>
      </c>
      <c r="M53" s="23" t="s">
        <v>28</v>
      </c>
      <c r="N53" s="35" t="s">
        <v>29</v>
      </c>
      <c r="O53" s="86"/>
      <c r="P53" s="86"/>
      <c r="Q53" s="86"/>
    </row>
    <row r="54" spans="1:17" ht="12" thickBot="1" x14ac:dyDescent="0.35">
      <c r="A54" s="271"/>
      <c r="B54" s="13">
        <f>G56*I56 - SUM(C54:F54)</f>
        <v>6.1400000000000038E-2</v>
      </c>
      <c r="C54" s="9">
        <v>0.02</v>
      </c>
      <c r="D54" s="15">
        <v>1E-4</v>
      </c>
      <c r="E54" s="9">
        <v>0.03</v>
      </c>
      <c r="F54" s="10">
        <v>1.4999999999999999E-2</v>
      </c>
      <c r="G54" s="11">
        <f>SUM(B54,C54,E54,F54)</f>
        <v>0.12640000000000004</v>
      </c>
      <c r="H54" s="12">
        <f>SUM(B54,D54,E54,F54)</f>
        <v>0.10650000000000004</v>
      </c>
      <c r="I54" s="40">
        <v>1.1000000000000001</v>
      </c>
      <c r="J54" s="25">
        <f>H52/H54</f>
        <v>1.1177464788732396</v>
      </c>
      <c r="K54" s="41">
        <f>G50/G54</f>
        <v>1.5381012658227851</v>
      </c>
      <c r="L54" s="34">
        <f>H50/H54</f>
        <v>1.6386478873239436</v>
      </c>
      <c r="M54" s="40">
        <f>G48/G54</f>
        <v>2.3063607594936713</v>
      </c>
      <c r="N54" s="34">
        <f>H48/H54</f>
        <v>2.5504600938967137</v>
      </c>
      <c r="O54" s="87"/>
      <c r="P54" s="87"/>
      <c r="Q54" s="87"/>
    </row>
    <row r="55" spans="1:17" x14ac:dyDescent="0.3">
      <c r="A55" s="271"/>
      <c r="B55" s="51" t="s">
        <v>18</v>
      </c>
      <c r="C55" s="19" t="s">
        <v>10</v>
      </c>
      <c r="D55" s="19" t="s">
        <v>15</v>
      </c>
      <c r="E55" s="19" t="s">
        <v>12</v>
      </c>
      <c r="F55" s="20" t="s">
        <v>13</v>
      </c>
      <c r="G55" s="21" t="s">
        <v>20</v>
      </c>
      <c r="H55" s="22" t="s">
        <v>21</v>
      </c>
      <c r="I55" s="24" t="s">
        <v>24</v>
      </c>
      <c r="J55" s="24" t="s">
        <v>25</v>
      </c>
      <c r="K55" s="38" t="s">
        <v>26</v>
      </c>
      <c r="L55" s="33" t="s">
        <v>27</v>
      </c>
      <c r="M55" s="24" t="s">
        <v>28</v>
      </c>
      <c r="N55" s="33" t="s">
        <v>29</v>
      </c>
      <c r="O55" s="86"/>
      <c r="P55" s="86"/>
      <c r="Q55" s="86"/>
    </row>
    <row r="56" spans="1:17" ht="12" thickBot="1" x14ac:dyDescent="0.35">
      <c r="A56" s="271"/>
      <c r="B56" s="52">
        <v>0.05</v>
      </c>
      <c r="C56" s="53">
        <v>0.02</v>
      </c>
      <c r="D56" s="52">
        <v>1E-4</v>
      </c>
      <c r="E56" s="53">
        <v>0.03</v>
      </c>
      <c r="F56" s="10">
        <v>1.4999999999999999E-2</v>
      </c>
      <c r="G56" s="52">
        <f>SUM(B56,C56,E56,F56)</f>
        <v>0.115</v>
      </c>
      <c r="H56" s="60">
        <f>SUM(B56,D56,E56,F56)</f>
        <v>9.5100000000000004E-2</v>
      </c>
      <c r="I56" s="55">
        <v>1.1000000000000001</v>
      </c>
      <c r="J56" s="56">
        <f>H54/H56</f>
        <v>1.1198738170347007</v>
      </c>
      <c r="K56" s="61">
        <f>G52/G56</f>
        <v>1.2081739130434788</v>
      </c>
      <c r="L56" s="62">
        <f>H52/H56</f>
        <v>1.2517350157728713</v>
      </c>
      <c r="M56" s="55">
        <f>G50/G56</f>
        <v>1.6905739130434789</v>
      </c>
      <c r="N56" s="62">
        <f>H50/H56</f>
        <v>1.8350788643533129</v>
      </c>
      <c r="O56" s="87"/>
      <c r="P56" s="87"/>
      <c r="Q56" s="87"/>
    </row>
    <row r="57" spans="1:17" ht="12" thickTop="1" x14ac:dyDescent="0.3"/>
  </sheetData>
  <mergeCells count="10">
    <mergeCell ref="A51:A56"/>
    <mergeCell ref="A47:A50"/>
    <mergeCell ref="A40:A45"/>
    <mergeCell ref="A36:A39"/>
    <mergeCell ref="A18:A23"/>
    <mergeCell ref="A14:A17"/>
    <mergeCell ref="A3:A6"/>
    <mergeCell ref="A7:A12"/>
    <mergeCell ref="A29:A34"/>
    <mergeCell ref="A25:A2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>
      <selection activeCell="U18" sqref="U18"/>
    </sheetView>
  </sheetViews>
  <sheetFormatPr defaultRowHeight="11.25" x14ac:dyDescent="0.3"/>
  <cols>
    <col min="1" max="1" width="2.625" style="144" customWidth="1"/>
    <col min="2" max="2" width="8.875" style="4" bestFit="1" customWidth="1"/>
    <col min="3" max="3" width="7.375" style="4" bestFit="1" customWidth="1"/>
    <col min="4" max="4" width="6.25" style="4" bestFit="1" customWidth="1"/>
    <col min="5" max="5" width="6.625" style="4" bestFit="1" customWidth="1"/>
    <col min="6" max="6" width="7.375" style="4" bestFit="1" customWidth="1"/>
    <col min="7" max="8" width="9.75" style="4" bestFit="1" customWidth="1"/>
    <col min="9" max="9" width="6.125" style="4" bestFit="1" customWidth="1"/>
    <col min="10" max="11" width="9.75" style="4" bestFit="1" customWidth="1"/>
    <col min="12" max="12" width="5.5" style="4" bestFit="1" customWidth="1"/>
    <col min="13" max="13" width="6" style="4" bestFit="1" customWidth="1"/>
    <col min="14" max="14" width="5.5" style="4" bestFit="1" customWidth="1"/>
    <col min="15" max="15" width="7.25" style="4" bestFit="1" customWidth="1"/>
    <col min="16" max="16" width="10.625" style="4" bestFit="1" customWidth="1"/>
    <col min="17" max="17" width="2.625" style="4" customWidth="1"/>
    <col min="18" max="16384" width="9" style="4"/>
  </cols>
  <sheetData>
    <row r="1" spans="1:20" ht="12" thickBot="1" x14ac:dyDescent="0.35"/>
    <row r="2" spans="1:20" ht="12" thickBot="1" x14ac:dyDescent="0.35">
      <c r="A2" s="142"/>
      <c r="B2" s="142"/>
      <c r="C2" s="275" t="s">
        <v>19</v>
      </c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7"/>
    </row>
    <row r="3" spans="1:20" ht="12" thickBot="1" x14ac:dyDescent="0.35">
      <c r="A3" s="143"/>
      <c r="B3" s="184"/>
      <c r="C3" s="28" t="s">
        <v>140</v>
      </c>
      <c r="D3" s="49" t="s">
        <v>11</v>
      </c>
      <c r="E3" s="49" t="s">
        <v>15</v>
      </c>
      <c r="F3" s="49" t="s">
        <v>12</v>
      </c>
      <c r="G3" s="50" t="s">
        <v>13</v>
      </c>
      <c r="H3" s="28" t="s">
        <v>20</v>
      </c>
      <c r="I3" s="29" t="s">
        <v>21</v>
      </c>
      <c r="J3" s="23" t="s">
        <v>24</v>
      </c>
      <c r="K3" s="23" t="s">
        <v>25</v>
      </c>
      <c r="L3" s="43" t="s">
        <v>26</v>
      </c>
      <c r="M3" s="47" t="s">
        <v>27</v>
      </c>
      <c r="N3" s="23" t="s">
        <v>28</v>
      </c>
      <c r="O3" s="23" t="s">
        <v>29</v>
      </c>
      <c r="P3" s="145" t="s">
        <v>54</v>
      </c>
    </row>
    <row r="4" spans="1:20" x14ac:dyDescent="0.3">
      <c r="A4" s="143"/>
      <c r="B4" s="185" t="s">
        <v>141</v>
      </c>
      <c r="C4" s="146">
        <v>0.25</v>
      </c>
      <c r="D4" s="91">
        <v>0.02</v>
      </c>
      <c r="E4" s="91">
        <v>0.01</v>
      </c>
      <c r="F4" s="91">
        <v>0.03</v>
      </c>
      <c r="G4" s="91">
        <v>1.4999999999999999E-2</v>
      </c>
      <c r="H4" s="92">
        <f t="shared" ref="H4:H10" si="0">SUM(C4,D4,F4,G4)</f>
        <v>0.31500000000000006</v>
      </c>
      <c r="I4" s="92">
        <f t="shared" ref="I4:I10" si="1">SUM(C4,E4,F4,G4)</f>
        <v>0.30500000000000005</v>
      </c>
      <c r="J4" s="92"/>
      <c r="K4" s="92"/>
      <c r="L4" s="92"/>
      <c r="M4" s="92"/>
      <c r="N4" s="92"/>
      <c r="O4" s="92"/>
      <c r="P4" s="147">
        <f>'작물 업그레이드 가데이터 확률'!B4</f>
        <v>0.31100700000000009</v>
      </c>
      <c r="R4" s="4" t="s">
        <v>42</v>
      </c>
      <c r="S4" s="4" t="s">
        <v>47</v>
      </c>
    </row>
    <row r="5" spans="1:20" x14ac:dyDescent="0.3">
      <c r="A5" s="143"/>
      <c r="B5" s="186" t="s">
        <v>142</v>
      </c>
      <c r="C5" s="146">
        <v>0.15</v>
      </c>
      <c r="D5" s="91">
        <v>0.02</v>
      </c>
      <c r="E5" s="91">
        <v>0.01</v>
      </c>
      <c r="F5" s="91">
        <v>0.03</v>
      </c>
      <c r="G5" s="91">
        <v>1.4999999999999999E-2</v>
      </c>
      <c r="H5" s="91">
        <f t="shared" si="0"/>
        <v>0.21499999999999997</v>
      </c>
      <c r="I5" s="92">
        <f t="shared" si="1"/>
        <v>0.20500000000000002</v>
      </c>
      <c r="J5" s="93">
        <f t="shared" ref="J5:K8" si="2">H4/H5</f>
        <v>1.4651162790697678</v>
      </c>
      <c r="K5" s="94">
        <f t="shared" si="2"/>
        <v>1.4878048780487807</v>
      </c>
      <c r="L5" s="94"/>
      <c r="M5" s="94"/>
      <c r="N5" s="94"/>
      <c r="O5" s="94"/>
      <c r="P5" s="147">
        <f>'작물 업그레이드 가데이터 확률'!B6</f>
        <v>0.18573800000000007</v>
      </c>
      <c r="S5" s="4" t="s">
        <v>48</v>
      </c>
    </row>
    <row r="6" spans="1:20" x14ac:dyDescent="0.3">
      <c r="A6" s="143"/>
      <c r="B6" s="186" t="s">
        <v>143</v>
      </c>
      <c r="C6" s="146">
        <v>0.1</v>
      </c>
      <c r="D6" s="91">
        <v>0.02</v>
      </c>
      <c r="E6" s="91">
        <v>0.01</v>
      </c>
      <c r="F6" s="91">
        <v>0.03</v>
      </c>
      <c r="G6" s="91">
        <v>1.4999999999999999E-2</v>
      </c>
      <c r="H6" s="91">
        <f t="shared" si="0"/>
        <v>0.16500000000000004</v>
      </c>
      <c r="I6" s="91">
        <f t="shared" si="1"/>
        <v>0.15500000000000003</v>
      </c>
      <c r="J6" s="93">
        <f t="shared" si="2"/>
        <v>1.3030303030303025</v>
      </c>
      <c r="K6" s="94">
        <f t="shared" si="2"/>
        <v>1.3225806451612903</v>
      </c>
      <c r="L6" s="96">
        <f t="shared" ref="L6:M8" si="3">H4/H6</f>
        <v>1.9090909090909089</v>
      </c>
      <c r="M6" s="94">
        <f t="shared" si="3"/>
        <v>1.967741935483871</v>
      </c>
      <c r="N6" s="94"/>
      <c r="O6" s="94"/>
      <c r="P6" s="147">
        <f>'작물 업그레이드 가데이터 확률'!B8</f>
        <v>0.11417000000000005</v>
      </c>
      <c r="S6" s="4" t="s">
        <v>49</v>
      </c>
    </row>
    <row r="7" spans="1:20" x14ac:dyDescent="0.3">
      <c r="A7" s="143"/>
      <c r="B7" s="186" t="s">
        <v>144</v>
      </c>
      <c r="C7" s="146">
        <v>7.0000000000000007E-2</v>
      </c>
      <c r="D7" s="91">
        <v>0.02</v>
      </c>
      <c r="E7" s="91">
        <v>0.01</v>
      </c>
      <c r="F7" s="91">
        <v>0.03</v>
      </c>
      <c r="G7" s="91">
        <v>1.4999999999999999E-2</v>
      </c>
      <c r="H7" s="91">
        <f t="shared" si="0"/>
        <v>0.13500000000000001</v>
      </c>
      <c r="I7" s="91">
        <f t="shared" si="1"/>
        <v>0.125</v>
      </c>
      <c r="J7" s="93">
        <f t="shared" si="2"/>
        <v>1.2222222222222223</v>
      </c>
      <c r="K7" s="94">
        <f t="shared" si="2"/>
        <v>1.2400000000000002</v>
      </c>
      <c r="L7" s="96">
        <f t="shared" si="3"/>
        <v>1.5925925925925923</v>
      </c>
      <c r="M7" s="94">
        <f t="shared" si="3"/>
        <v>1.6400000000000001</v>
      </c>
      <c r="N7" s="96">
        <f>H4/H7</f>
        <v>2.3333333333333335</v>
      </c>
      <c r="O7" s="94">
        <f>I4/I7</f>
        <v>2.4400000000000004</v>
      </c>
      <c r="P7" s="147">
        <f>'작물 업그레이드 가데이터 확률'!B10</f>
        <v>7.290000000000002E-2</v>
      </c>
      <c r="S7" s="4" t="s">
        <v>50</v>
      </c>
    </row>
    <row r="8" spans="1:20" x14ac:dyDescent="0.3">
      <c r="A8" s="143"/>
      <c r="B8" s="187" t="s">
        <v>145</v>
      </c>
      <c r="C8" s="148">
        <v>0.05</v>
      </c>
      <c r="D8" s="91">
        <v>0.02</v>
      </c>
      <c r="E8" s="91">
        <v>0.01</v>
      </c>
      <c r="F8" s="91">
        <v>0.03</v>
      </c>
      <c r="G8" s="91">
        <v>1.4999999999999999E-2</v>
      </c>
      <c r="H8" s="91">
        <f t="shared" si="0"/>
        <v>0.115</v>
      </c>
      <c r="I8" s="91">
        <f t="shared" si="1"/>
        <v>0.105</v>
      </c>
      <c r="J8" s="93">
        <f t="shared" si="2"/>
        <v>1.173913043478261</v>
      </c>
      <c r="K8" s="94">
        <f t="shared" si="2"/>
        <v>1.1904761904761905</v>
      </c>
      <c r="L8" s="96">
        <f t="shared" si="3"/>
        <v>1.4347826086956523</v>
      </c>
      <c r="M8" s="94">
        <f t="shared" si="3"/>
        <v>1.4761904761904765</v>
      </c>
      <c r="N8" s="96">
        <f>H5/H8</f>
        <v>1.869565217391304</v>
      </c>
      <c r="O8" s="94">
        <f>I5/I8</f>
        <v>1.9523809523809526</v>
      </c>
      <c r="P8" s="147">
        <f>'작물 업그레이드 가데이터 확률'!B12</f>
        <v>0.05</v>
      </c>
      <c r="S8" s="4" t="s">
        <v>51</v>
      </c>
    </row>
    <row r="9" spans="1:20" x14ac:dyDescent="0.3">
      <c r="A9" s="143"/>
      <c r="B9" s="187" t="s">
        <v>146</v>
      </c>
      <c r="C9" s="148">
        <v>1E-4</v>
      </c>
      <c r="D9" s="91">
        <v>0.02</v>
      </c>
      <c r="E9" s="91">
        <v>0.01</v>
      </c>
      <c r="F9" s="91">
        <v>0.03</v>
      </c>
      <c r="G9" s="91">
        <v>1.4999999999999999E-2</v>
      </c>
      <c r="H9" s="91">
        <f t="shared" si="0"/>
        <v>6.5099999999999991E-2</v>
      </c>
      <c r="I9" s="91">
        <f t="shared" si="1"/>
        <v>5.5099999999999996E-2</v>
      </c>
      <c r="J9" s="95"/>
      <c r="K9" s="95"/>
      <c r="L9" s="95"/>
      <c r="M9" s="95"/>
      <c r="N9" s="95"/>
      <c r="O9" s="95"/>
      <c r="P9" s="149"/>
      <c r="S9" s="4" t="s">
        <v>52</v>
      </c>
      <c r="T9" s="83">
        <f>H7</f>
        <v>0.13500000000000001</v>
      </c>
    </row>
    <row r="10" spans="1:20" ht="12" thickBot="1" x14ac:dyDescent="0.35">
      <c r="A10" s="143"/>
      <c r="B10" s="188" t="s">
        <v>147</v>
      </c>
      <c r="C10" s="148">
        <v>1E-4</v>
      </c>
      <c r="D10" s="91">
        <v>0.02</v>
      </c>
      <c r="E10" s="91">
        <v>0.01</v>
      </c>
      <c r="F10" s="91">
        <v>0.03</v>
      </c>
      <c r="G10" s="91">
        <v>1.4999999999999999E-2</v>
      </c>
      <c r="H10" s="91">
        <f t="shared" si="0"/>
        <v>6.5099999999999991E-2</v>
      </c>
      <c r="I10" s="91">
        <f t="shared" si="1"/>
        <v>5.5099999999999996E-2</v>
      </c>
      <c r="J10" s="95"/>
      <c r="K10" s="95"/>
      <c r="L10" s="95"/>
      <c r="M10" s="95"/>
      <c r="N10" s="95"/>
      <c r="O10" s="95"/>
      <c r="P10" s="149"/>
      <c r="S10" s="4" t="s">
        <v>53</v>
      </c>
      <c r="T10" s="83">
        <f>H8</f>
        <v>0.115</v>
      </c>
    </row>
    <row r="11" spans="1:20" ht="12" thickBot="1" x14ac:dyDescent="0.35">
      <c r="A11" s="143"/>
      <c r="B11" s="143"/>
      <c r="C11" s="272" t="s">
        <v>22</v>
      </c>
      <c r="D11" s="273"/>
      <c r="E11" s="273"/>
      <c r="F11" s="273"/>
      <c r="G11" s="273"/>
      <c r="H11" s="273"/>
      <c r="I11" s="273"/>
      <c r="J11" s="273"/>
      <c r="K11" s="273"/>
      <c r="L11" s="273"/>
      <c r="M11" s="273"/>
      <c r="N11" s="273"/>
      <c r="O11" s="273"/>
      <c r="P11" s="274"/>
      <c r="R11" s="83"/>
    </row>
    <row r="12" spans="1:20" ht="12" thickBot="1" x14ac:dyDescent="0.35">
      <c r="A12" s="143"/>
      <c r="B12" s="184"/>
      <c r="C12" s="28" t="s">
        <v>9</v>
      </c>
      <c r="D12" s="49" t="s">
        <v>11</v>
      </c>
      <c r="E12" s="49" t="s">
        <v>15</v>
      </c>
      <c r="F12" s="49" t="s">
        <v>12</v>
      </c>
      <c r="G12" s="50" t="s">
        <v>13</v>
      </c>
      <c r="H12" s="28" t="s">
        <v>20</v>
      </c>
      <c r="I12" s="29" t="s">
        <v>21</v>
      </c>
      <c r="J12" s="23" t="s">
        <v>24</v>
      </c>
      <c r="K12" s="23" t="s">
        <v>25</v>
      </c>
      <c r="L12" s="43" t="s">
        <v>26</v>
      </c>
      <c r="M12" s="47" t="s">
        <v>27</v>
      </c>
      <c r="N12" s="23" t="s">
        <v>28</v>
      </c>
      <c r="O12" s="23" t="s">
        <v>29</v>
      </c>
      <c r="P12" s="145" t="s">
        <v>54</v>
      </c>
    </row>
    <row r="13" spans="1:20" x14ac:dyDescent="0.3">
      <c r="B13" s="185" t="s">
        <v>141</v>
      </c>
      <c r="C13" s="146">
        <v>0.05</v>
      </c>
      <c r="D13" s="91">
        <v>0.01</v>
      </c>
      <c r="E13" s="91">
        <v>5.0000000000000001E-3</v>
      </c>
      <c r="F13" s="91">
        <v>2.5000000000000001E-2</v>
      </c>
      <c r="G13" s="91">
        <v>0.01</v>
      </c>
      <c r="H13" s="92">
        <f t="shared" ref="H13:H19" si="4">SUM(C13,D13,F13,G13)</f>
        <v>9.5000000000000001E-2</v>
      </c>
      <c r="I13" s="92">
        <f t="shared" ref="I13:I19" si="5">SUM(C13,E13,F13,G13)</f>
        <v>0.09</v>
      </c>
      <c r="J13" s="92"/>
      <c r="K13" s="92"/>
      <c r="L13" s="92"/>
      <c r="M13" s="92"/>
      <c r="N13" s="92"/>
      <c r="O13" s="92"/>
      <c r="P13" s="147">
        <f>'작물 업그레이드 가데이터 확률'!B15</f>
        <v>4.8669500000000102E-2</v>
      </c>
      <c r="R13" s="82" t="s">
        <v>43</v>
      </c>
      <c r="S13" s="4" t="s">
        <v>47</v>
      </c>
    </row>
    <row r="14" spans="1:20" x14ac:dyDescent="0.3">
      <c r="B14" s="186" t="s">
        <v>142</v>
      </c>
      <c r="C14" s="146">
        <v>0.02</v>
      </c>
      <c r="D14" s="91">
        <v>0.01</v>
      </c>
      <c r="E14" s="91">
        <v>5.0000000000000001E-3</v>
      </c>
      <c r="F14" s="91">
        <v>2.5000000000000001E-2</v>
      </c>
      <c r="G14" s="91">
        <v>0.01</v>
      </c>
      <c r="H14" s="91">
        <f t="shared" si="4"/>
        <v>6.5000000000000002E-2</v>
      </c>
      <c r="I14" s="92">
        <f t="shared" si="5"/>
        <v>6.0000000000000005E-2</v>
      </c>
      <c r="J14" s="93">
        <f t="shared" ref="J14:K17" si="6">H13/H14</f>
        <v>1.4615384615384615</v>
      </c>
      <c r="K14" s="94">
        <f t="shared" si="6"/>
        <v>1.4999999999999998</v>
      </c>
      <c r="L14" s="94"/>
      <c r="M14" s="94"/>
      <c r="N14" s="94"/>
      <c r="O14" s="94"/>
      <c r="P14" s="147">
        <f>'작물 업그레이드 가데이터 확률'!B17</f>
        <v>2.2515000000000063E-2</v>
      </c>
      <c r="R14" s="83"/>
      <c r="S14" s="4" t="s">
        <v>48</v>
      </c>
    </row>
    <row r="15" spans="1:20" x14ac:dyDescent="0.3">
      <c r="B15" s="186" t="s">
        <v>143</v>
      </c>
      <c r="C15" s="146">
        <v>0.01</v>
      </c>
      <c r="D15" s="91">
        <v>0.01</v>
      </c>
      <c r="E15" s="91">
        <v>5.0000000000000001E-3</v>
      </c>
      <c r="F15" s="91">
        <v>2.5000000000000001E-2</v>
      </c>
      <c r="G15" s="91">
        <v>0.01</v>
      </c>
      <c r="H15" s="91">
        <f t="shared" si="4"/>
        <v>5.5E-2</v>
      </c>
      <c r="I15" s="91">
        <f t="shared" si="5"/>
        <v>0.05</v>
      </c>
      <c r="J15" s="93">
        <f t="shared" si="6"/>
        <v>1.1818181818181819</v>
      </c>
      <c r="K15" s="94">
        <f t="shared" si="6"/>
        <v>1.2</v>
      </c>
      <c r="L15" s="96">
        <f t="shared" ref="L15:M17" si="7">H13/H15</f>
        <v>1.7272727272727273</v>
      </c>
      <c r="M15" s="94">
        <f t="shared" si="7"/>
        <v>1.7999999999999998</v>
      </c>
      <c r="N15" s="94"/>
      <c r="O15" s="94"/>
      <c r="P15" s="147">
        <f>'작물 업그레이드 가데이터 확률'!B19</f>
        <v>1.4650000000000038E-2</v>
      </c>
      <c r="R15" s="83"/>
      <c r="S15" s="4" t="s">
        <v>49</v>
      </c>
    </row>
    <row r="16" spans="1:20" x14ac:dyDescent="0.3">
      <c r="B16" s="186" t="s">
        <v>144</v>
      </c>
      <c r="C16" s="146">
        <v>5.0000000000000001E-3</v>
      </c>
      <c r="D16" s="91">
        <v>0.01</v>
      </c>
      <c r="E16" s="91">
        <v>5.0000000000000001E-3</v>
      </c>
      <c r="F16" s="91">
        <v>2.5000000000000001E-2</v>
      </c>
      <c r="G16" s="91">
        <v>0.01</v>
      </c>
      <c r="H16" s="91">
        <f t="shared" si="4"/>
        <v>0.05</v>
      </c>
      <c r="I16" s="91">
        <f t="shared" si="5"/>
        <v>4.5000000000000005E-2</v>
      </c>
      <c r="J16" s="93">
        <f t="shared" si="6"/>
        <v>1.0999999999999999</v>
      </c>
      <c r="K16" s="94">
        <f t="shared" si="6"/>
        <v>1.1111111111111109</v>
      </c>
      <c r="L16" s="96">
        <f t="shared" si="7"/>
        <v>1.3</v>
      </c>
      <c r="M16" s="94">
        <f t="shared" si="7"/>
        <v>1.3333333333333333</v>
      </c>
      <c r="N16" s="96">
        <f>H13/H16</f>
        <v>1.9</v>
      </c>
      <c r="O16" s="94">
        <f>I13/I16</f>
        <v>1.9999999999999998</v>
      </c>
      <c r="P16" s="147">
        <f>'작물 업그레이드 가데이터 확률'!B21</f>
        <v>7.5000000000000205E-3</v>
      </c>
      <c r="R16" s="83"/>
      <c r="S16" s="4" t="s">
        <v>50</v>
      </c>
    </row>
    <row r="17" spans="1:20" x14ac:dyDescent="0.3">
      <c r="A17" s="142"/>
      <c r="B17" s="187" t="s">
        <v>145</v>
      </c>
      <c r="C17" s="148">
        <v>1E-3</v>
      </c>
      <c r="D17" s="91">
        <v>0.01</v>
      </c>
      <c r="E17" s="91">
        <v>5.0000000000000001E-3</v>
      </c>
      <c r="F17" s="91">
        <v>2.5000000000000001E-2</v>
      </c>
      <c r="G17" s="91">
        <v>0.01</v>
      </c>
      <c r="H17" s="91">
        <f t="shared" si="4"/>
        <v>4.6000000000000006E-2</v>
      </c>
      <c r="I17" s="91">
        <f t="shared" si="5"/>
        <v>4.1000000000000002E-2</v>
      </c>
      <c r="J17" s="93">
        <f t="shared" si="6"/>
        <v>1.0869565217391304</v>
      </c>
      <c r="K17" s="94">
        <f t="shared" si="6"/>
        <v>1.0975609756097562</v>
      </c>
      <c r="L17" s="96">
        <f t="shared" si="7"/>
        <v>1.1956521739130432</v>
      </c>
      <c r="M17" s="94">
        <f t="shared" si="7"/>
        <v>1.2195121951219512</v>
      </c>
      <c r="N17" s="96">
        <f>H14/H17</f>
        <v>1.4130434782608694</v>
      </c>
      <c r="O17" s="94">
        <f>I14/I17</f>
        <v>1.4634146341463414</v>
      </c>
      <c r="P17" s="147">
        <f>'작물 업그레이드 가데이터 확률'!B23</f>
        <v>1E-3</v>
      </c>
      <c r="R17" s="82"/>
      <c r="S17" s="4" t="s">
        <v>51</v>
      </c>
    </row>
    <row r="18" spans="1:20" x14ac:dyDescent="0.3">
      <c r="A18" s="143"/>
      <c r="B18" s="187" t="s">
        <v>146</v>
      </c>
      <c r="C18" s="148">
        <v>1E-4</v>
      </c>
      <c r="D18" s="91">
        <v>0.02</v>
      </c>
      <c r="E18" s="91">
        <v>5.0000000000000001E-3</v>
      </c>
      <c r="F18" s="91">
        <v>2.5000000000000001E-2</v>
      </c>
      <c r="G18" s="91">
        <v>1.4999999999999999E-2</v>
      </c>
      <c r="H18" s="91">
        <f t="shared" si="4"/>
        <v>6.0100000000000001E-2</v>
      </c>
      <c r="I18" s="91">
        <f t="shared" si="5"/>
        <v>4.5100000000000001E-2</v>
      </c>
      <c r="J18" s="95"/>
      <c r="K18" s="95"/>
      <c r="L18" s="95"/>
      <c r="M18" s="95"/>
      <c r="N18" s="95"/>
      <c r="O18" s="95"/>
      <c r="P18" s="149"/>
      <c r="R18" s="83"/>
      <c r="S18" s="4" t="s">
        <v>52</v>
      </c>
      <c r="T18" s="83">
        <f t="shared" ref="T18:T19" si="8">(1-H9)*H18</f>
        <v>5.6187490000000007E-2</v>
      </c>
    </row>
    <row r="19" spans="1:20" ht="12" thickBot="1" x14ac:dyDescent="0.35">
      <c r="A19" s="143"/>
      <c r="B19" s="188" t="s">
        <v>147</v>
      </c>
      <c r="C19" s="148">
        <v>1E-4</v>
      </c>
      <c r="D19" s="91">
        <v>0.02</v>
      </c>
      <c r="E19" s="91">
        <v>5.0000000000000001E-3</v>
      </c>
      <c r="F19" s="91">
        <v>2.5000000000000001E-2</v>
      </c>
      <c r="G19" s="91">
        <v>1.4999999999999999E-2</v>
      </c>
      <c r="H19" s="91">
        <f t="shared" si="4"/>
        <v>6.0100000000000001E-2</v>
      </c>
      <c r="I19" s="91">
        <f t="shared" si="5"/>
        <v>4.5100000000000001E-2</v>
      </c>
      <c r="J19" s="95"/>
      <c r="K19" s="95"/>
      <c r="L19" s="95"/>
      <c r="M19" s="95"/>
      <c r="N19" s="95"/>
      <c r="O19" s="95"/>
      <c r="P19" s="149"/>
      <c r="R19" s="83"/>
      <c r="S19" s="4" t="s">
        <v>53</v>
      </c>
      <c r="T19" s="83">
        <f t="shared" si="8"/>
        <v>5.6187490000000007E-2</v>
      </c>
    </row>
    <row r="20" spans="1:20" ht="12" thickBot="1" x14ac:dyDescent="0.35">
      <c r="A20" s="143"/>
      <c r="B20" s="143"/>
      <c r="C20" s="272" t="s">
        <v>40</v>
      </c>
      <c r="D20" s="273"/>
      <c r="E20" s="273"/>
      <c r="F20" s="273"/>
      <c r="G20" s="273"/>
      <c r="H20" s="273"/>
      <c r="I20" s="273"/>
      <c r="J20" s="273"/>
      <c r="K20" s="273"/>
      <c r="L20" s="273"/>
      <c r="M20" s="273"/>
      <c r="N20" s="273"/>
      <c r="O20" s="273"/>
      <c r="P20" s="274"/>
      <c r="T20" s="83"/>
    </row>
    <row r="21" spans="1:20" ht="12" thickBot="1" x14ac:dyDescent="0.35">
      <c r="A21" s="143"/>
      <c r="B21" s="184"/>
      <c r="C21" s="28" t="s">
        <v>9</v>
      </c>
      <c r="D21" s="49" t="s">
        <v>11</v>
      </c>
      <c r="E21" s="49" t="s">
        <v>15</v>
      </c>
      <c r="F21" s="49" t="s">
        <v>12</v>
      </c>
      <c r="G21" s="50" t="s">
        <v>13</v>
      </c>
      <c r="H21" s="28" t="s">
        <v>20</v>
      </c>
      <c r="I21" s="29" t="s">
        <v>21</v>
      </c>
      <c r="J21" s="23" t="s">
        <v>24</v>
      </c>
      <c r="K21" s="23" t="s">
        <v>25</v>
      </c>
      <c r="L21" s="43" t="s">
        <v>26</v>
      </c>
      <c r="M21" s="47" t="s">
        <v>27</v>
      </c>
      <c r="N21" s="23" t="s">
        <v>28</v>
      </c>
      <c r="O21" s="23" t="s">
        <v>29</v>
      </c>
      <c r="P21" s="145" t="s">
        <v>54</v>
      </c>
    </row>
    <row r="22" spans="1:20" x14ac:dyDescent="0.3">
      <c r="A22" s="143"/>
      <c r="B22" s="185" t="s">
        <v>141</v>
      </c>
      <c r="C22" s="146">
        <v>0.25</v>
      </c>
      <c r="D22" s="91">
        <v>0.03</v>
      </c>
      <c r="E22" s="91">
        <v>0.01</v>
      </c>
      <c r="F22" s="91">
        <v>0.03</v>
      </c>
      <c r="G22" s="91">
        <v>1.4999999999999999E-2</v>
      </c>
      <c r="H22" s="92">
        <f t="shared" ref="H22:H28" si="9">SUM(C22,D22,F22,G22)</f>
        <v>0.32500000000000007</v>
      </c>
      <c r="I22" s="92">
        <f t="shared" ref="I22:I28" si="10">SUM(C22,E22,F22,G22)</f>
        <v>0.30500000000000005</v>
      </c>
      <c r="J22" s="92"/>
      <c r="K22" s="92"/>
      <c r="L22" s="92"/>
      <c r="M22" s="92"/>
      <c r="N22" s="92"/>
      <c r="O22" s="92"/>
      <c r="P22" s="147">
        <f>'작물 업그레이드 가데이터 확률'!B26</f>
        <v>0.31100700000000009</v>
      </c>
      <c r="R22" s="4" t="s">
        <v>44</v>
      </c>
      <c r="S22" s="4" t="s">
        <v>47</v>
      </c>
    </row>
    <row r="23" spans="1:20" x14ac:dyDescent="0.3">
      <c r="A23" s="143"/>
      <c r="B23" s="186" t="s">
        <v>142</v>
      </c>
      <c r="C23" s="146">
        <v>0.15</v>
      </c>
      <c r="D23" s="91">
        <v>0.03</v>
      </c>
      <c r="E23" s="91">
        <v>0.01</v>
      </c>
      <c r="F23" s="91">
        <v>0.03</v>
      </c>
      <c r="G23" s="91">
        <v>1.4999999999999999E-2</v>
      </c>
      <c r="H23" s="91">
        <f t="shared" si="9"/>
        <v>0.22499999999999998</v>
      </c>
      <c r="I23" s="92">
        <f t="shared" si="10"/>
        <v>0.20500000000000002</v>
      </c>
      <c r="J23" s="93">
        <f t="shared" ref="J23:K26" si="11">H22/H23</f>
        <v>1.4444444444444449</v>
      </c>
      <c r="K23" s="94">
        <f t="shared" si="11"/>
        <v>1.4878048780487807</v>
      </c>
      <c r="L23" s="94"/>
      <c r="M23" s="94"/>
      <c r="N23" s="94"/>
      <c r="O23" s="94"/>
      <c r="P23" s="147">
        <f>'작물 업그레이드 가데이터 확률'!B28</f>
        <v>0.18573800000000007</v>
      </c>
      <c r="S23" s="4" t="s">
        <v>48</v>
      </c>
    </row>
    <row r="24" spans="1:20" x14ac:dyDescent="0.3">
      <c r="A24" s="143"/>
      <c r="B24" s="186" t="s">
        <v>143</v>
      </c>
      <c r="C24" s="146">
        <v>0.1</v>
      </c>
      <c r="D24" s="91">
        <v>0.03</v>
      </c>
      <c r="E24" s="91">
        <v>0.01</v>
      </c>
      <c r="F24" s="91">
        <v>0.03</v>
      </c>
      <c r="G24" s="91">
        <v>1.4999999999999999E-2</v>
      </c>
      <c r="H24" s="91">
        <f t="shared" si="9"/>
        <v>0.17499999999999999</v>
      </c>
      <c r="I24" s="91">
        <f t="shared" si="10"/>
        <v>0.15500000000000003</v>
      </c>
      <c r="J24" s="93">
        <f t="shared" si="11"/>
        <v>1.2857142857142856</v>
      </c>
      <c r="K24" s="94">
        <f t="shared" si="11"/>
        <v>1.3225806451612903</v>
      </c>
      <c r="L24" s="96">
        <f t="shared" ref="L24:M26" si="12">H22/H24</f>
        <v>1.8571428571428577</v>
      </c>
      <c r="M24" s="94">
        <f t="shared" si="12"/>
        <v>1.967741935483871</v>
      </c>
      <c r="N24" s="94"/>
      <c r="O24" s="94"/>
      <c r="P24" s="147">
        <f>'작물 업그레이드 가데이터 확률'!B30</f>
        <v>0.11417000000000005</v>
      </c>
      <c r="S24" s="4" t="s">
        <v>49</v>
      </c>
    </row>
    <row r="25" spans="1:20" x14ac:dyDescent="0.3">
      <c r="A25" s="143"/>
      <c r="B25" s="186" t="s">
        <v>144</v>
      </c>
      <c r="C25" s="146">
        <v>7.0000000000000007E-2</v>
      </c>
      <c r="D25" s="91">
        <v>0.03</v>
      </c>
      <c r="E25" s="91">
        <v>0.01</v>
      </c>
      <c r="F25" s="91">
        <v>0.03</v>
      </c>
      <c r="G25" s="91">
        <v>1.4999999999999999E-2</v>
      </c>
      <c r="H25" s="91">
        <f t="shared" si="9"/>
        <v>0.14500000000000002</v>
      </c>
      <c r="I25" s="91">
        <f t="shared" si="10"/>
        <v>0.125</v>
      </c>
      <c r="J25" s="93">
        <f t="shared" si="11"/>
        <v>1.2068965517241377</v>
      </c>
      <c r="K25" s="94">
        <f t="shared" si="11"/>
        <v>1.2400000000000002</v>
      </c>
      <c r="L25" s="96">
        <f t="shared" si="12"/>
        <v>1.551724137931034</v>
      </c>
      <c r="M25" s="94">
        <f t="shared" si="12"/>
        <v>1.6400000000000001</v>
      </c>
      <c r="N25" s="96">
        <f>H22/H25</f>
        <v>2.2413793103448278</v>
      </c>
      <c r="O25" s="94">
        <f>I22/I25</f>
        <v>2.4400000000000004</v>
      </c>
      <c r="P25" s="147">
        <f>'작물 업그레이드 가데이터 확률'!B32</f>
        <v>7.290000000000002E-2</v>
      </c>
      <c r="S25" s="4" t="s">
        <v>50</v>
      </c>
    </row>
    <row r="26" spans="1:20" x14ac:dyDescent="0.3">
      <c r="A26" s="143"/>
      <c r="B26" s="187" t="s">
        <v>145</v>
      </c>
      <c r="C26" s="148">
        <v>0.05</v>
      </c>
      <c r="D26" s="91">
        <v>0.03</v>
      </c>
      <c r="E26" s="91">
        <v>0.01</v>
      </c>
      <c r="F26" s="91">
        <v>0.03</v>
      </c>
      <c r="G26" s="91">
        <v>1.4999999999999999E-2</v>
      </c>
      <c r="H26" s="91">
        <f t="shared" si="9"/>
        <v>0.125</v>
      </c>
      <c r="I26" s="91">
        <f t="shared" si="10"/>
        <v>0.105</v>
      </c>
      <c r="J26" s="93">
        <f t="shared" si="11"/>
        <v>1.1600000000000001</v>
      </c>
      <c r="K26" s="94">
        <f t="shared" si="11"/>
        <v>1.1904761904761905</v>
      </c>
      <c r="L26" s="96">
        <f t="shared" si="12"/>
        <v>1.4</v>
      </c>
      <c r="M26" s="94">
        <f t="shared" si="12"/>
        <v>1.4761904761904765</v>
      </c>
      <c r="N26" s="96">
        <f>H23/H26</f>
        <v>1.7999999999999998</v>
      </c>
      <c r="O26" s="94">
        <f>I23/I26</f>
        <v>1.9523809523809526</v>
      </c>
      <c r="P26" s="147">
        <f>'작물 업그레이드 가데이터 확률'!B34</f>
        <v>0.05</v>
      </c>
      <c r="S26" s="4" t="s">
        <v>51</v>
      </c>
    </row>
    <row r="27" spans="1:20" x14ac:dyDescent="0.3">
      <c r="A27" s="143"/>
      <c r="B27" s="187" t="s">
        <v>146</v>
      </c>
      <c r="C27" s="148">
        <v>1E-4</v>
      </c>
      <c r="D27" s="91">
        <v>0.02</v>
      </c>
      <c r="E27" s="91">
        <v>0.01</v>
      </c>
      <c r="F27" s="91">
        <v>0.03</v>
      </c>
      <c r="G27" s="91">
        <v>1.4999999999999999E-2</v>
      </c>
      <c r="H27" s="91">
        <f t="shared" si="9"/>
        <v>6.5099999999999991E-2</v>
      </c>
      <c r="I27" s="91">
        <f t="shared" si="10"/>
        <v>5.5099999999999996E-2</v>
      </c>
      <c r="J27" s="95"/>
      <c r="K27" s="95"/>
      <c r="L27" s="95"/>
      <c r="M27" s="95"/>
      <c r="N27" s="95"/>
      <c r="O27" s="95"/>
      <c r="P27" s="149"/>
      <c r="S27" s="4" t="s">
        <v>52</v>
      </c>
      <c r="T27" s="83">
        <f t="shared" ref="T27:T28" si="13">H27</f>
        <v>6.5099999999999991E-2</v>
      </c>
    </row>
    <row r="28" spans="1:20" ht="12" thickBot="1" x14ac:dyDescent="0.35">
      <c r="B28" s="188" t="s">
        <v>147</v>
      </c>
      <c r="C28" s="148">
        <v>1E-4</v>
      </c>
      <c r="D28" s="91">
        <v>0.02</v>
      </c>
      <c r="E28" s="91">
        <v>0.01</v>
      </c>
      <c r="F28" s="91">
        <v>0.03</v>
      </c>
      <c r="G28" s="91">
        <v>1.4999999999999999E-2</v>
      </c>
      <c r="H28" s="91">
        <f t="shared" si="9"/>
        <v>6.5099999999999991E-2</v>
      </c>
      <c r="I28" s="91">
        <f t="shared" si="10"/>
        <v>5.5099999999999996E-2</v>
      </c>
      <c r="J28" s="95"/>
      <c r="K28" s="95"/>
      <c r="L28" s="95"/>
      <c r="M28" s="95"/>
      <c r="N28" s="95"/>
      <c r="O28" s="95"/>
      <c r="P28" s="149"/>
      <c r="S28" s="4" t="s">
        <v>53</v>
      </c>
      <c r="T28" s="83">
        <f t="shared" si="13"/>
        <v>6.5099999999999991E-2</v>
      </c>
    </row>
    <row r="29" spans="1:20" ht="12" thickBot="1" x14ac:dyDescent="0.35">
      <c r="B29" s="144"/>
      <c r="C29" s="272" t="s">
        <v>41</v>
      </c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4"/>
      <c r="T29" s="83"/>
    </row>
    <row r="30" spans="1:20" ht="12" thickBot="1" x14ac:dyDescent="0.35">
      <c r="B30" s="184"/>
      <c r="C30" s="28" t="s">
        <v>9</v>
      </c>
      <c r="D30" s="49" t="s">
        <v>11</v>
      </c>
      <c r="E30" s="49" t="s">
        <v>15</v>
      </c>
      <c r="F30" s="49" t="s">
        <v>12</v>
      </c>
      <c r="G30" s="50" t="s">
        <v>13</v>
      </c>
      <c r="H30" s="28" t="s">
        <v>20</v>
      </c>
      <c r="I30" s="29" t="s">
        <v>21</v>
      </c>
      <c r="J30" s="23" t="s">
        <v>24</v>
      </c>
      <c r="K30" s="23" t="s">
        <v>25</v>
      </c>
      <c r="L30" s="43" t="s">
        <v>26</v>
      </c>
      <c r="M30" s="47" t="s">
        <v>27</v>
      </c>
      <c r="N30" s="23" t="s">
        <v>28</v>
      </c>
      <c r="O30" s="23" t="s">
        <v>29</v>
      </c>
      <c r="P30" s="145" t="s">
        <v>54</v>
      </c>
      <c r="T30" s="83"/>
    </row>
    <row r="31" spans="1:20" x14ac:dyDescent="0.3">
      <c r="B31" s="185" t="s">
        <v>141</v>
      </c>
      <c r="C31" s="146">
        <v>0.05</v>
      </c>
      <c r="D31" s="91">
        <v>0.01</v>
      </c>
      <c r="E31" s="91">
        <v>5.0000000000000001E-3</v>
      </c>
      <c r="F31" s="91">
        <v>2.5000000000000001E-2</v>
      </c>
      <c r="G31" s="91">
        <v>0.01</v>
      </c>
      <c r="H31" s="92">
        <f t="shared" ref="H31:H37" si="14">SUM(C31,D31,F31,G31)</f>
        <v>9.5000000000000001E-2</v>
      </c>
      <c r="I31" s="92">
        <f t="shared" ref="I31:I37" si="15">SUM(C31,E31,F31,G31)</f>
        <v>0.09</v>
      </c>
      <c r="J31" s="92"/>
      <c r="K31" s="92"/>
      <c r="L31" s="92"/>
      <c r="M31" s="92"/>
      <c r="N31" s="92"/>
      <c r="O31" s="92"/>
      <c r="P31" s="147">
        <f>'작물 업그레이드 가데이터 확률'!B37</f>
        <v>4.8669500000000102E-2</v>
      </c>
      <c r="R31" s="4" t="s">
        <v>45</v>
      </c>
      <c r="S31" s="4" t="s">
        <v>47</v>
      </c>
    </row>
    <row r="32" spans="1:20" x14ac:dyDescent="0.3">
      <c r="A32" s="142"/>
      <c r="B32" s="186" t="s">
        <v>142</v>
      </c>
      <c r="C32" s="146">
        <v>0.02</v>
      </c>
      <c r="D32" s="91">
        <v>0.01</v>
      </c>
      <c r="E32" s="91">
        <v>5.0000000000000001E-3</v>
      </c>
      <c r="F32" s="91">
        <v>2.5000000000000001E-2</v>
      </c>
      <c r="G32" s="91">
        <v>0.01</v>
      </c>
      <c r="H32" s="91">
        <f t="shared" si="14"/>
        <v>6.5000000000000002E-2</v>
      </c>
      <c r="I32" s="92">
        <f t="shared" si="15"/>
        <v>6.0000000000000005E-2</v>
      </c>
      <c r="J32" s="93">
        <f t="shared" ref="J32:K35" si="16">H31/H32</f>
        <v>1.4615384615384615</v>
      </c>
      <c r="K32" s="94">
        <f t="shared" si="16"/>
        <v>1.4999999999999998</v>
      </c>
      <c r="L32" s="94"/>
      <c r="M32" s="94"/>
      <c r="N32" s="94"/>
      <c r="O32" s="94"/>
      <c r="P32" s="147">
        <f>'작물 업그레이드 가데이터 확률'!B39</f>
        <v>2.2515000000000063E-2</v>
      </c>
      <c r="S32" s="4" t="s">
        <v>48</v>
      </c>
    </row>
    <row r="33" spans="1:20" x14ac:dyDescent="0.3">
      <c r="A33" s="143"/>
      <c r="B33" s="186" t="s">
        <v>143</v>
      </c>
      <c r="C33" s="146">
        <v>0.01</v>
      </c>
      <c r="D33" s="91">
        <v>0.01</v>
      </c>
      <c r="E33" s="91">
        <v>5.0000000000000001E-3</v>
      </c>
      <c r="F33" s="91">
        <v>2.5000000000000001E-2</v>
      </c>
      <c r="G33" s="91">
        <v>0.01</v>
      </c>
      <c r="H33" s="91">
        <f t="shared" si="14"/>
        <v>5.5E-2</v>
      </c>
      <c r="I33" s="91">
        <f t="shared" si="15"/>
        <v>0.05</v>
      </c>
      <c r="J33" s="93">
        <f t="shared" si="16"/>
        <v>1.1818181818181819</v>
      </c>
      <c r="K33" s="94">
        <f t="shared" si="16"/>
        <v>1.2</v>
      </c>
      <c r="L33" s="96">
        <f t="shared" ref="L33:M35" si="17">H31/H33</f>
        <v>1.7272727272727273</v>
      </c>
      <c r="M33" s="94">
        <f t="shared" si="17"/>
        <v>1.7999999999999998</v>
      </c>
      <c r="N33" s="94"/>
      <c r="O33" s="94"/>
      <c r="P33" s="147">
        <f>'작물 업그레이드 가데이터 확률'!B41</f>
        <v>1.4650000000000038E-2</v>
      </c>
      <c r="S33" s="4" t="s">
        <v>49</v>
      </c>
    </row>
    <row r="34" spans="1:20" x14ac:dyDescent="0.3">
      <c r="A34" s="143"/>
      <c r="B34" s="186" t="s">
        <v>144</v>
      </c>
      <c r="C34" s="146">
        <v>5.0000000000000001E-3</v>
      </c>
      <c r="D34" s="91">
        <v>0.01</v>
      </c>
      <c r="E34" s="91">
        <v>5.0000000000000001E-3</v>
      </c>
      <c r="F34" s="91">
        <v>2.5000000000000001E-2</v>
      </c>
      <c r="G34" s="91">
        <v>0.01</v>
      </c>
      <c r="H34" s="91">
        <f t="shared" si="14"/>
        <v>0.05</v>
      </c>
      <c r="I34" s="91">
        <f t="shared" si="15"/>
        <v>4.5000000000000005E-2</v>
      </c>
      <c r="J34" s="93">
        <f t="shared" si="16"/>
        <v>1.0999999999999999</v>
      </c>
      <c r="K34" s="94">
        <f t="shared" si="16"/>
        <v>1.1111111111111109</v>
      </c>
      <c r="L34" s="96">
        <f t="shared" si="17"/>
        <v>1.3</v>
      </c>
      <c r="M34" s="94">
        <f t="shared" si="17"/>
        <v>1.3333333333333333</v>
      </c>
      <c r="N34" s="96">
        <f>H31/H34</f>
        <v>1.9</v>
      </c>
      <c r="O34" s="94">
        <f>I31/I34</f>
        <v>1.9999999999999998</v>
      </c>
      <c r="P34" s="147">
        <f>'작물 업그레이드 가데이터 확률'!B43</f>
        <v>7.5000000000000205E-3</v>
      </c>
      <c r="S34" s="4" t="s">
        <v>50</v>
      </c>
    </row>
    <row r="35" spans="1:20" x14ac:dyDescent="0.3">
      <c r="A35" s="143"/>
      <c r="B35" s="187" t="s">
        <v>145</v>
      </c>
      <c r="C35" s="148">
        <v>1E-3</v>
      </c>
      <c r="D35" s="91">
        <v>0.01</v>
      </c>
      <c r="E35" s="91">
        <v>5.0000000000000001E-3</v>
      </c>
      <c r="F35" s="91">
        <v>2.5000000000000001E-2</v>
      </c>
      <c r="G35" s="91">
        <v>0.01</v>
      </c>
      <c r="H35" s="91">
        <f t="shared" si="14"/>
        <v>4.6000000000000006E-2</v>
      </c>
      <c r="I35" s="91">
        <f t="shared" si="15"/>
        <v>4.1000000000000002E-2</v>
      </c>
      <c r="J35" s="93">
        <f t="shared" si="16"/>
        <v>1.0869565217391304</v>
      </c>
      <c r="K35" s="94">
        <f t="shared" si="16"/>
        <v>1.0975609756097562</v>
      </c>
      <c r="L35" s="96">
        <f t="shared" si="17"/>
        <v>1.1956521739130432</v>
      </c>
      <c r="M35" s="94">
        <f t="shared" si="17"/>
        <v>1.2195121951219512</v>
      </c>
      <c r="N35" s="96">
        <f>H32/H35</f>
        <v>1.4130434782608694</v>
      </c>
      <c r="O35" s="94">
        <f>I32/I35</f>
        <v>1.4634146341463414</v>
      </c>
      <c r="P35" s="147">
        <f>'작물 업그레이드 가데이터 확률'!B45</f>
        <v>1E-3</v>
      </c>
      <c r="S35" s="4" t="s">
        <v>51</v>
      </c>
    </row>
    <row r="36" spans="1:20" x14ac:dyDescent="0.3">
      <c r="A36" s="143"/>
      <c r="B36" s="187" t="s">
        <v>146</v>
      </c>
      <c r="C36" s="148">
        <v>1E-4</v>
      </c>
      <c r="D36" s="91">
        <v>0.02</v>
      </c>
      <c r="E36" s="91">
        <v>5.0000000000000001E-3</v>
      </c>
      <c r="F36" s="91">
        <v>2.5000000000000001E-2</v>
      </c>
      <c r="G36" s="91">
        <v>1.4999999999999999E-2</v>
      </c>
      <c r="H36" s="91">
        <f t="shared" si="14"/>
        <v>6.0100000000000001E-2</v>
      </c>
      <c r="I36" s="91">
        <f t="shared" si="15"/>
        <v>4.5100000000000001E-2</v>
      </c>
      <c r="J36" s="95"/>
      <c r="K36" s="95"/>
      <c r="L36" s="95"/>
      <c r="M36" s="95"/>
      <c r="N36" s="95"/>
      <c r="O36" s="95"/>
      <c r="P36" s="149"/>
      <c r="S36" s="4" t="s">
        <v>52</v>
      </c>
      <c r="T36" s="83">
        <f t="shared" ref="T36:T37" si="18">(1-H27)*H36</f>
        <v>5.6187490000000007E-2</v>
      </c>
    </row>
    <row r="37" spans="1:20" ht="12" thickBot="1" x14ac:dyDescent="0.35">
      <c r="A37" s="143"/>
      <c r="B37" s="188" t="s">
        <v>147</v>
      </c>
      <c r="C37" s="148">
        <v>1E-4</v>
      </c>
      <c r="D37" s="91">
        <v>0.02</v>
      </c>
      <c r="E37" s="91">
        <v>5.0000000000000001E-3</v>
      </c>
      <c r="F37" s="91">
        <v>2.5000000000000001E-2</v>
      </c>
      <c r="G37" s="91">
        <v>1.4999999999999999E-2</v>
      </c>
      <c r="H37" s="91">
        <f t="shared" si="14"/>
        <v>6.0100000000000001E-2</v>
      </c>
      <c r="I37" s="91">
        <f t="shared" si="15"/>
        <v>4.5100000000000001E-2</v>
      </c>
      <c r="J37" s="95"/>
      <c r="K37" s="95"/>
      <c r="L37" s="95"/>
      <c r="M37" s="95"/>
      <c r="N37" s="95"/>
      <c r="O37" s="95"/>
      <c r="P37" s="149"/>
      <c r="S37" s="4" t="s">
        <v>53</v>
      </c>
      <c r="T37" s="83">
        <f t="shared" si="18"/>
        <v>5.6187490000000007E-2</v>
      </c>
    </row>
    <row r="38" spans="1:20" ht="12" thickBot="1" x14ac:dyDescent="0.35">
      <c r="A38" s="143"/>
      <c r="B38" s="143"/>
      <c r="C38" s="272" t="s">
        <v>39</v>
      </c>
      <c r="D38" s="273"/>
      <c r="E38" s="273"/>
      <c r="F38" s="273"/>
      <c r="G38" s="273"/>
      <c r="H38" s="273"/>
      <c r="I38" s="273"/>
      <c r="J38" s="273"/>
      <c r="K38" s="273"/>
      <c r="L38" s="273"/>
      <c r="M38" s="273"/>
      <c r="N38" s="273"/>
      <c r="O38" s="273"/>
      <c r="P38" s="274"/>
      <c r="T38" s="83"/>
    </row>
    <row r="39" spans="1:20" ht="12" thickBot="1" x14ac:dyDescent="0.35">
      <c r="A39" s="143"/>
      <c r="B39" s="184"/>
      <c r="C39" s="28" t="s">
        <v>9</v>
      </c>
      <c r="D39" s="49" t="s">
        <v>11</v>
      </c>
      <c r="E39" s="49" t="s">
        <v>15</v>
      </c>
      <c r="F39" s="49" t="s">
        <v>12</v>
      </c>
      <c r="G39" s="50" t="s">
        <v>13</v>
      </c>
      <c r="H39" s="28" t="s">
        <v>20</v>
      </c>
      <c r="I39" s="29" t="s">
        <v>21</v>
      </c>
      <c r="J39" s="23" t="s">
        <v>24</v>
      </c>
      <c r="K39" s="23" t="s">
        <v>25</v>
      </c>
      <c r="L39" s="43" t="s">
        <v>26</v>
      </c>
      <c r="M39" s="47" t="s">
        <v>27</v>
      </c>
      <c r="N39" s="23" t="s">
        <v>28</v>
      </c>
      <c r="O39" s="23" t="s">
        <v>29</v>
      </c>
      <c r="P39" s="145" t="s">
        <v>54</v>
      </c>
      <c r="T39" s="83"/>
    </row>
    <row r="40" spans="1:20" x14ac:dyDescent="0.3">
      <c r="A40" s="143"/>
      <c r="B40" s="185" t="s">
        <v>141</v>
      </c>
      <c r="C40" s="146">
        <v>0.2</v>
      </c>
      <c r="D40" s="91">
        <v>0.02</v>
      </c>
      <c r="E40" s="91">
        <v>5.0000000000000001E-3</v>
      </c>
      <c r="F40" s="91">
        <v>2.5000000000000001E-2</v>
      </c>
      <c r="G40" s="91">
        <v>1.4999999999999999E-2</v>
      </c>
      <c r="H40" s="92">
        <f t="shared" ref="H40:H46" si="19">SUM(C40,D40,F40,G40)</f>
        <v>0.26</v>
      </c>
      <c r="I40" s="92">
        <f t="shared" ref="I40:I46" si="20">SUM(C40,E40,F40,G40)</f>
        <v>0.245</v>
      </c>
      <c r="J40" s="92"/>
      <c r="K40" s="92"/>
      <c r="L40" s="92"/>
      <c r="M40" s="92"/>
      <c r="N40" s="92"/>
      <c r="O40" s="92"/>
      <c r="P40" s="147">
        <f>'작물 업그레이드 가데이터 확률'!B48</f>
        <v>0.22652400000000011</v>
      </c>
      <c r="R40" s="4" t="s">
        <v>46</v>
      </c>
      <c r="S40" s="4" t="s">
        <v>47</v>
      </c>
    </row>
    <row r="41" spans="1:20" x14ac:dyDescent="0.3">
      <c r="A41" s="143"/>
      <c r="B41" s="186" t="s">
        <v>142</v>
      </c>
      <c r="C41" s="146">
        <v>0.1</v>
      </c>
      <c r="D41" s="91">
        <v>0.02</v>
      </c>
      <c r="E41" s="91">
        <v>5.0000000000000001E-3</v>
      </c>
      <c r="F41" s="91">
        <v>2.5000000000000001E-2</v>
      </c>
      <c r="G41" s="91">
        <v>1.4999999999999999E-2</v>
      </c>
      <c r="H41" s="91">
        <f t="shared" si="19"/>
        <v>0.16000000000000003</v>
      </c>
      <c r="I41" s="92">
        <f t="shared" si="20"/>
        <v>0.14500000000000002</v>
      </c>
      <c r="J41" s="93">
        <f t="shared" ref="J41:K44" si="21">H40/H41</f>
        <v>1.6249999999999998</v>
      </c>
      <c r="K41" s="94">
        <f t="shared" si="21"/>
        <v>1.6896551724137929</v>
      </c>
      <c r="L41" s="94"/>
      <c r="M41" s="94"/>
      <c r="N41" s="94"/>
      <c r="O41" s="94"/>
      <c r="P41" s="147">
        <f>'작물 업그레이드 가데이터 확률'!B50</f>
        <v>0.12941600000000009</v>
      </c>
      <c r="S41" s="4" t="s">
        <v>48</v>
      </c>
    </row>
    <row r="42" spans="1:20" x14ac:dyDescent="0.3">
      <c r="A42" s="143"/>
      <c r="B42" s="186" t="s">
        <v>143</v>
      </c>
      <c r="C42" s="146">
        <v>7.0000000000000007E-2</v>
      </c>
      <c r="D42" s="91">
        <v>0.02</v>
      </c>
      <c r="E42" s="91">
        <v>5.0000000000000001E-3</v>
      </c>
      <c r="F42" s="91">
        <v>2.5000000000000001E-2</v>
      </c>
      <c r="G42" s="91">
        <v>1.4999999999999999E-2</v>
      </c>
      <c r="H42" s="91">
        <f t="shared" si="19"/>
        <v>0.13</v>
      </c>
      <c r="I42" s="91">
        <f t="shared" si="20"/>
        <v>0.115</v>
      </c>
      <c r="J42" s="93">
        <f t="shared" si="21"/>
        <v>1.2307692307692311</v>
      </c>
      <c r="K42" s="94">
        <f t="shared" si="21"/>
        <v>1.2608695652173914</v>
      </c>
      <c r="L42" s="96">
        <f t="shared" ref="L42:M44" si="22">H40/H42</f>
        <v>2</v>
      </c>
      <c r="M42" s="94">
        <f t="shared" si="22"/>
        <v>2.1304347826086953</v>
      </c>
      <c r="N42" s="94"/>
      <c r="O42" s="94"/>
      <c r="P42" s="147">
        <f>'작물 업그레이드 가데이터 확률'!B52</f>
        <v>7.3940000000000061E-2</v>
      </c>
      <c r="S42" s="4" t="s">
        <v>49</v>
      </c>
    </row>
    <row r="43" spans="1:20" x14ac:dyDescent="0.3">
      <c r="B43" s="186" t="s">
        <v>144</v>
      </c>
      <c r="C43" s="146">
        <v>0.05</v>
      </c>
      <c r="D43" s="91">
        <v>0.02</v>
      </c>
      <c r="E43" s="91">
        <v>5.0000000000000001E-3</v>
      </c>
      <c r="F43" s="91">
        <v>2.5000000000000001E-2</v>
      </c>
      <c r="G43" s="91">
        <v>1.4999999999999999E-2</v>
      </c>
      <c r="H43" s="91">
        <f t="shared" si="19"/>
        <v>0.11</v>
      </c>
      <c r="I43" s="91">
        <f t="shared" si="20"/>
        <v>9.5000000000000001E-2</v>
      </c>
      <c r="J43" s="93">
        <f t="shared" si="21"/>
        <v>1.1818181818181819</v>
      </c>
      <c r="K43" s="94">
        <f t="shared" si="21"/>
        <v>1.2105263157894737</v>
      </c>
      <c r="L43" s="96">
        <f t="shared" si="22"/>
        <v>1.4545454545454548</v>
      </c>
      <c r="M43" s="94">
        <f t="shared" si="22"/>
        <v>1.5263157894736843</v>
      </c>
      <c r="N43" s="96">
        <f>H40/H43</f>
        <v>2.3636363636363638</v>
      </c>
      <c r="O43" s="94">
        <f>I40/I43</f>
        <v>2.5789473684210527</v>
      </c>
      <c r="P43" s="147">
        <f>'작물 업그레이드 가데이터 확률'!B54</f>
        <v>6.1400000000000038E-2</v>
      </c>
      <c r="S43" s="4" t="s">
        <v>50</v>
      </c>
    </row>
    <row r="44" spans="1:20" x14ac:dyDescent="0.3">
      <c r="B44" s="187" t="s">
        <v>145</v>
      </c>
      <c r="C44" s="148">
        <v>0.03</v>
      </c>
      <c r="D44" s="91">
        <v>0.02</v>
      </c>
      <c r="E44" s="91">
        <v>5.0000000000000001E-3</v>
      </c>
      <c r="F44" s="91">
        <v>2.5000000000000001E-2</v>
      </c>
      <c r="G44" s="91">
        <v>1.4999999999999999E-2</v>
      </c>
      <c r="H44" s="91">
        <f t="shared" si="19"/>
        <v>9.0000000000000011E-2</v>
      </c>
      <c r="I44" s="91">
        <f t="shared" si="20"/>
        <v>7.4999999999999997E-2</v>
      </c>
      <c r="J44" s="93">
        <f t="shared" si="21"/>
        <v>1.2222222222222221</v>
      </c>
      <c r="K44" s="94">
        <f t="shared" si="21"/>
        <v>1.2666666666666668</v>
      </c>
      <c r="L44" s="96">
        <f t="shared" si="22"/>
        <v>1.4444444444444444</v>
      </c>
      <c r="M44" s="94">
        <f t="shared" si="22"/>
        <v>1.5333333333333334</v>
      </c>
      <c r="N44" s="96">
        <f>H41/H44</f>
        <v>1.7777777777777779</v>
      </c>
      <c r="O44" s="94">
        <f>I41/I44</f>
        <v>1.9333333333333336</v>
      </c>
      <c r="P44" s="147">
        <f>'작물 업그레이드 가데이터 확률'!B56</f>
        <v>0.05</v>
      </c>
      <c r="S44" s="4" t="s">
        <v>51</v>
      </c>
    </row>
    <row r="45" spans="1:20" x14ac:dyDescent="0.3">
      <c r="B45" s="187" t="s">
        <v>146</v>
      </c>
      <c r="C45" s="148">
        <v>1E-4</v>
      </c>
      <c r="D45" s="91">
        <v>0.02</v>
      </c>
      <c r="E45" s="91">
        <v>5.0000000000000001E-3</v>
      </c>
      <c r="F45" s="91">
        <v>2.5000000000000001E-2</v>
      </c>
      <c r="G45" s="91">
        <v>1.4999999999999999E-2</v>
      </c>
      <c r="H45" s="91">
        <f t="shared" si="19"/>
        <v>6.0100000000000001E-2</v>
      </c>
      <c r="I45" s="91">
        <f t="shared" si="20"/>
        <v>4.5100000000000001E-2</v>
      </c>
      <c r="J45" s="95"/>
      <c r="K45" s="95"/>
      <c r="L45" s="95"/>
      <c r="M45" s="95"/>
      <c r="N45" s="95"/>
      <c r="O45" s="95"/>
      <c r="P45" s="149"/>
      <c r="S45" s="4" t="s">
        <v>52</v>
      </c>
      <c r="T45" s="83">
        <f t="shared" ref="T45:T46" si="23">H45</f>
        <v>6.0100000000000001E-2</v>
      </c>
    </row>
    <row r="46" spans="1:20" ht="12" thickBot="1" x14ac:dyDescent="0.35">
      <c r="B46" s="188" t="s">
        <v>147</v>
      </c>
      <c r="C46" s="150">
        <v>1E-4</v>
      </c>
      <c r="D46" s="151">
        <v>0.02</v>
      </c>
      <c r="E46" s="151">
        <v>5.0000000000000001E-3</v>
      </c>
      <c r="F46" s="151">
        <v>2.5000000000000001E-2</v>
      </c>
      <c r="G46" s="151">
        <v>1.4999999999999999E-2</v>
      </c>
      <c r="H46" s="151">
        <f t="shared" si="19"/>
        <v>6.0100000000000001E-2</v>
      </c>
      <c r="I46" s="151">
        <f t="shared" si="20"/>
        <v>4.5100000000000001E-2</v>
      </c>
      <c r="J46" s="152"/>
      <c r="K46" s="152"/>
      <c r="L46" s="152"/>
      <c r="M46" s="152"/>
      <c r="N46" s="152"/>
      <c r="O46" s="152"/>
      <c r="P46" s="153"/>
      <c r="S46" s="4" t="s">
        <v>53</v>
      </c>
      <c r="T46" s="83">
        <f t="shared" si="23"/>
        <v>6.0100000000000001E-2</v>
      </c>
    </row>
    <row r="52" spans="2:3" x14ac:dyDescent="0.3">
      <c r="B52" s="82"/>
      <c r="C52" s="82"/>
    </row>
  </sheetData>
  <mergeCells count="5">
    <mergeCell ref="C38:P38"/>
    <mergeCell ref="C2:P2"/>
    <mergeCell ref="C11:P11"/>
    <mergeCell ref="C20:P20"/>
    <mergeCell ref="C29:P2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7"/>
  <sheetViews>
    <sheetView tabSelected="1" topLeftCell="A22" workbookViewId="0">
      <selection activeCell="K31" sqref="K31"/>
    </sheetView>
  </sheetViews>
  <sheetFormatPr defaultRowHeight="12" x14ac:dyDescent="0.3"/>
  <cols>
    <col min="1" max="1" width="2.625" style="97" customWidth="1"/>
    <col min="2" max="2" width="5.625" style="118" customWidth="1"/>
    <col min="3" max="6" width="10.625" style="97" customWidth="1"/>
    <col min="7" max="7" width="2.625" style="97" customWidth="1"/>
    <col min="8" max="8" width="5.625" style="118" customWidth="1"/>
    <col min="9" max="12" width="10.625" style="97" customWidth="1"/>
    <col min="13" max="13" width="2.625" style="97" customWidth="1"/>
    <col min="14" max="14" width="5.625" style="97" customWidth="1"/>
    <col min="15" max="17" width="10.625" style="97" customWidth="1"/>
    <col min="18" max="18" width="2.625" style="115" customWidth="1"/>
    <col min="19" max="19" width="5.625" style="118" customWidth="1"/>
    <col min="20" max="23" width="9" style="97"/>
    <col min="24" max="24" width="2.625" style="97" customWidth="1"/>
    <col min="25" max="16384" width="9" style="97"/>
  </cols>
  <sheetData>
    <row r="2" spans="1:23" x14ac:dyDescent="0.3">
      <c r="B2" s="278" t="s">
        <v>68</v>
      </c>
      <c r="C2" s="278"/>
      <c r="D2" s="278"/>
      <c r="E2" s="278"/>
      <c r="F2" s="278"/>
      <c r="H2" s="278" t="s">
        <v>74</v>
      </c>
      <c r="I2" s="278"/>
      <c r="J2" s="278"/>
      <c r="K2" s="278"/>
      <c r="L2" s="278"/>
      <c r="N2" s="278" t="s">
        <v>69</v>
      </c>
      <c r="O2" s="278"/>
      <c r="P2" s="278"/>
      <c r="Q2" s="278"/>
      <c r="S2" s="278" t="s">
        <v>75</v>
      </c>
      <c r="T2" s="278"/>
      <c r="U2" s="278"/>
      <c r="V2" s="278"/>
      <c r="W2" s="278"/>
    </row>
    <row r="3" spans="1:23" x14ac:dyDescent="0.3">
      <c r="C3" s="118"/>
      <c r="D3" s="118"/>
      <c r="E3" s="118"/>
      <c r="F3" s="118"/>
      <c r="I3" s="118"/>
      <c r="J3" s="118"/>
      <c r="K3" s="118"/>
      <c r="L3" s="118"/>
      <c r="N3" s="118"/>
      <c r="O3" s="118"/>
      <c r="P3" s="118"/>
      <c r="Q3" s="118"/>
      <c r="T3" s="118"/>
      <c r="U3" s="118"/>
      <c r="V3" s="118"/>
      <c r="W3" s="118"/>
    </row>
    <row r="4" spans="1:23" s="136" customFormat="1" ht="16.5" x14ac:dyDescent="0.3">
      <c r="A4" s="136" t="s">
        <v>73</v>
      </c>
      <c r="B4" s="137"/>
      <c r="C4" s="137"/>
      <c r="D4" s="137"/>
      <c r="E4" s="137"/>
      <c r="F4" s="137"/>
      <c r="H4" s="137"/>
      <c r="I4" s="137"/>
      <c r="J4" s="137"/>
      <c r="K4" s="137"/>
      <c r="L4" s="137"/>
      <c r="N4" s="137"/>
      <c r="O4" s="137"/>
      <c r="P4" s="137"/>
      <c r="Q4" s="137"/>
      <c r="R4" s="138"/>
      <c r="S4" s="137"/>
      <c r="T4" s="137"/>
      <c r="U4" s="137"/>
      <c r="V4" s="137"/>
      <c r="W4" s="137"/>
    </row>
    <row r="5" spans="1:23" x14ac:dyDescent="0.3">
      <c r="C5" s="118"/>
      <c r="D5" s="118"/>
      <c r="E5" s="118"/>
      <c r="F5" s="118"/>
      <c r="I5" s="118"/>
      <c r="J5" s="118"/>
      <c r="K5" s="118"/>
      <c r="L5" s="118"/>
      <c r="N5" s="118"/>
      <c r="O5" s="118"/>
      <c r="P5" s="118"/>
      <c r="Q5" s="118"/>
      <c r="T5" s="118"/>
      <c r="U5" s="118"/>
      <c r="V5" s="118"/>
      <c r="W5" s="118"/>
    </row>
    <row r="6" spans="1:23" x14ac:dyDescent="0.3">
      <c r="A6" s="139" t="s">
        <v>67</v>
      </c>
      <c r="B6" s="140"/>
      <c r="C6" s="140"/>
      <c r="D6" s="140"/>
      <c r="E6" s="140"/>
      <c r="F6" s="140"/>
      <c r="G6" s="139"/>
      <c r="H6" s="140"/>
      <c r="I6" s="140"/>
      <c r="J6" s="140"/>
      <c r="K6" s="140"/>
      <c r="L6" s="140"/>
      <c r="M6" s="139"/>
      <c r="N6" s="140"/>
      <c r="O6" s="140"/>
      <c r="P6" s="140"/>
      <c r="Q6" s="140"/>
      <c r="R6" s="141"/>
      <c r="S6" s="140"/>
      <c r="T6" s="140"/>
      <c r="U6" s="140"/>
      <c r="V6" s="140"/>
      <c r="W6" s="140"/>
    </row>
    <row r="7" spans="1:23" x14ac:dyDescent="0.3">
      <c r="C7" s="118"/>
      <c r="D7" s="118"/>
      <c r="E7" s="118"/>
      <c r="F7" s="118"/>
      <c r="I7" s="118"/>
      <c r="J7" s="118"/>
      <c r="K7" s="118"/>
      <c r="L7" s="118"/>
      <c r="N7" s="118"/>
      <c r="O7" s="118"/>
      <c r="P7" s="118"/>
      <c r="Q7" s="118"/>
      <c r="T7" s="118"/>
      <c r="U7" s="118"/>
      <c r="V7" s="118"/>
      <c r="W7" s="118"/>
    </row>
    <row r="8" spans="1:23" ht="12.75" thickBot="1" x14ac:dyDescent="0.35">
      <c r="B8" s="98"/>
      <c r="C8" s="98" t="s">
        <v>65</v>
      </c>
      <c r="D8" s="98" t="s">
        <v>66</v>
      </c>
      <c r="E8" s="98" t="s">
        <v>64</v>
      </c>
      <c r="H8" s="98"/>
      <c r="I8" s="103" t="s">
        <v>64</v>
      </c>
      <c r="J8" s="103" t="s">
        <v>65</v>
      </c>
      <c r="K8" s="103" t="s">
        <v>66</v>
      </c>
      <c r="N8" s="101"/>
      <c r="O8" s="116" t="s">
        <v>77</v>
      </c>
      <c r="P8" s="116" t="s">
        <v>78</v>
      </c>
      <c r="S8" s="101"/>
      <c r="T8" s="116" t="s">
        <v>77</v>
      </c>
      <c r="U8" s="116" t="s">
        <v>78</v>
      </c>
      <c r="V8" s="116" t="s">
        <v>72</v>
      </c>
    </row>
    <row r="9" spans="1:23" ht="12.75" thickBot="1" x14ac:dyDescent="0.35">
      <c r="B9" s="98" t="s">
        <v>62</v>
      </c>
      <c r="C9" s="98">
        <v>0</v>
      </c>
      <c r="D9" s="99">
        <f>1-E9-F9</f>
        <v>0.68500000000000005</v>
      </c>
      <c r="E9" s="99">
        <v>0.315</v>
      </c>
      <c r="H9" s="102" t="s">
        <v>64</v>
      </c>
      <c r="I9" s="123">
        <v>1</v>
      </c>
      <c r="J9" s="126">
        <v>0</v>
      </c>
      <c r="K9" s="127">
        <v>0</v>
      </c>
      <c r="N9" s="101" t="s">
        <v>76</v>
      </c>
      <c r="O9" s="135">
        <f>1-J10</f>
        <v>1</v>
      </c>
      <c r="P9" s="135">
        <f>0-K10</f>
        <v>-0.68500000000000005</v>
      </c>
      <c r="S9" s="101" t="s">
        <v>76</v>
      </c>
      <c r="T9" s="116">
        <f t="array" ref="T9:U10">MINVERSE(O9:P10)</f>
        <v>1</v>
      </c>
      <c r="U9" s="116">
        <v>2.1746031746031753</v>
      </c>
      <c r="V9" s="116">
        <f>SUM(T9:U9)</f>
        <v>3.1746031746031753</v>
      </c>
    </row>
    <row r="10" spans="1:23" x14ac:dyDescent="0.3">
      <c r="B10" s="98" t="s">
        <v>63</v>
      </c>
      <c r="C10" s="98">
        <v>0</v>
      </c>
      <c r="D10" s="99">
        <f>1-E10-F10</f>
        <v>0.68500000000000005</v>
      </c>
      <c r="E10" s="99">
        <v>0.315</v>
      </c>
      <c r="H10" s="102" t="s">
        <v>62</v>
      </c>
      <c r="I10" s="124">
        <f>31.5%</f>
        <v>0.315</v>
      </c>
      <c r="J10" s="119">
        <v>0</v>
      </c>
      <c r="K10" s="120">
        <v>0.68500000000000005</v>
      </c>
      <c r="N10" s="101" t="s">
        <v>77</v>
      </c>
      <c r="O10" s="135">
        <f>0-J11</f>
        <v>0</v>
      </c>
      <c r="P10" s="135">
        <f>1-K11</f>
        <v>0.31499999999999995</v>
      </c>
      <c r="S10" s="101" t="s">
        <v>77</v>
      </c>
      <c r="T10" s="116">
        <v>0</v>
      </c>
      <c r="U10" s="116">
        <v>3.1746031746031753</v>
      </c>
      <c r="V10" s="116">
        <f>SUM(T10:U10)</f>
        <v>3.1746031746031753</v>
      </c>
    </row>
    <row r="11" spans="1:23" ht="12.75" thickBot="1" x14ac:dyDescent="0.35">
      <c r="B11" s="98" t="s">
        <v>64</v>
      </c>
      <c r="C11" s="98">
        <v>0</v>
      </c>
      <c r="D11" s="99">
        <f>1-E11-F11</f>
        <v>0</v>
      </c>
      <c r="E11" s="99">
        <f>1-F11-G11</f>
        <v>1</v>
      </c>
      <c r="H11" s="102" t="s">
        <v>63</v>
      </c>
      <c r="I11" s="125">
        <f>31.5%</f>
        <v>0.315</v>
      </c>
      <c r="J11" s="121">
        <v>0</v>
      </c>
      <c r="K11" s="122">
        <v>0.68500000000000005</v>
      </c>
    </row>
    <row r="14" spans="1:23" x14ac:dyDescent="0.3">
      <c r="A14" s="139" t="s">
        <v>79</v>
      </c>
      <c r="B14" s="140"/>
      <c r="C14" s="140"/>
      <c r="D14" s="140"/>
      <c r="E14" s="140"/>
      <c r="F14" s="140"/>
      <c r="G14" s="139"/>
      <c r="H14" s="140"/>
      <c r="I14" s="140"/>
      <c r="J14" s="140"/>
      <c r="K14" s="140"/>
      <c r="L14" s="140"/>
      <c r="M14" s="139"/>
      <c r="N14" s="140"/>
      <c r="O14" s="140"/>
      <c r="P14" s="140"/>
      <c r="Q14" s="140"/>
      <c r="R14" s="141"/>
      <c r="S14" s="140"/>
      <c r="T14" s="140"/>
      <c r="U14" s="140"/>
      <c r="V14" s="140"/>
      <c r="W14" s="140"/>
    </row>
    <row r="15" spans="1:23" x14ac:dyDescent="0.3">
      <c r="C15" s="118"/>
      <c r="D15" s="118"/>
      <c r="E15" s="118"/>
      <c r="F15" s="118"/>
      <c r="I15" s="118"/>
      <c r="J15" s="118"/>
      <c r="K15" s="118"/>
      <c r="L15" s="118"/>
      <c r="N15" s="118"/>
      <c r="O15" s="118"/>
      <c r="P15" s="118"/>
      <c r="Q15" s="118"/>
      <c r="T15" s="118"/>
      <c r="U15" s="118"/>
      <c r="V15" s="118"/>
      <c r="W15" s="118"/>
    </row>
    <row r="16" spans="1:23" ht="12.75" thickBot="1" x14ac:dyDescent="0.35">
      <c r="B16" s="98"/>
      <c r="C16" s="98" t="s">
        <v>62</v>
      </c>
      <c r="D16" s="98" t="s">
        <v>63</v>
      </c>
      <c r="E16" s="98" t="s">
        <v>64</v>
      </c>
      <c r="H16" s="98"/>
      <c r="I16" s="103" t="s">
        <v>64</v>
      </c>
      <c r="J16" s="103" t="s">
        <v>62</v>
      </c>
      <c r="K16" s="103" t="s">
        <v>63</v>
      </c>
      <c r="N16" s="101"/>
      <c r="O16" s="116" t="s">
        <v>77</v>
      </c>
      <c r="P16" s="116" t="s">
        <v>78</v>
      </c>
      <c r="S16" s="101"/>
      <c r="T16" s="116" t="s">
        <v>77</v>
      </c>
      <c r="U16" s="116" t="s">
        <v>78</v>
      </c>
      <c r="V16" s="116" t="s">
        <v>72</v>
      </c>
    </row>
    <row r="17" spans="1:23" ht="12.75" thickBot="1" x14ac:dyDescent="0.35">
      <c r="B17" s="98" t="s">
        <v>62</v>
      </c>
      <c r="C17" s="98">
        <v>0</v>
      </c>
      <c r="D17" s="99">
        <f>1-E17-F17</f>
        <v>0.73499999999999999</v>
      </c>
      <c r="E17" s="99">
        <v>0.26500000000000001</v>
      </c>
      <c r="H17" s="102" t="s">
        <v>64</v>
      </c>
      <c r="I17" s="123">
        <v>1</v>
      </c>
      <c r="J17" s="126">
        <v>0</v>
      </c>
      <c r="K17" s="127">
        <v>0</v>
      </c>
      <c r="N17" s="101" t="s">
        <v>76</v>
      </c>
      <c r="O17" s="135">
        <f>1-J18</f>
        <v>1</v>
      </c>
      <c r="P17" s="135">
        <f>0-K18</f>
        <v>-0.73499999999999999</v>
      </c>
      <c r="S17" s="101" t="s">
        <v>76</v>
      </c>
      <c r="T17" s="116">
        <f t="array" ref="T17:U18">MINVERSE(O17:P18)</f>
        <v>1</v>
      </c>
      <c r="U17" s="116">
        <v>2.773584905660377</v>
      </c>
      <c r="V17" s="116">
        <f>SUM(T17:U17)</f>
        <v>3.773584905660377</v>
      </c>
    </row>
    <row r="18" spans="1:23" x14ac:dyDescent="0.3">
      <c r="B18" s="98" t="s">
        <v>63</v>
      </c>
      <c r="C18" s="98">
        <v>0</v>
      </c>
      <c r="D18" s="99">
        <f>1-E18-F18</f>
        <v>0.73499999999999999</v>
      </c>
      <c r="E18" s="99">
        <v>0.26500000000000001</v>
      </c>
      <c r="H18" s="102" t="s">
        <v>62</v>
      </c>
      <c r="I18" s="124">
        <v>0.26500000000000001</v>
      </c>
      <c r="J18" s="119">
        <v>0</v>
      </c>
      <c r="K18" s="120">
        <v>0.73499999999999999</v>
      </c>
      <c r="N18" s="101" t="s">
        <v>77</v>
      </c>
      <c r="O18" s="135">
        <f>0-J19</f>
        <v>0</v>
      </c>
      <c r="P18" s="135">
        <f>1-K19</f>
        <v>0.26500000000000001</v>
      </c>
      <c r="S18" s="101" t="s">
        <v>77</v>
      </c>
      <c r="T18" s="116">
        <v>0</v>
      </c>
      <c r="U18" s="116">
        <v>3.773584905660377</v>
      </c>
      <c r="V18" s="116">
        <f>SUM(T18:U18)</f>
        <v>3.773584905660377</v>
      </c>
    </row>
    <row r="19" spans="1:23" ht="12.75" thickBot="1" x14ac:dyDescent="0.35">
      <c r="B19" s="98" t="s">
        <v>64</v>
      </c>
      <c r="C19" s="98">
        <v>0</v>
      </c>
      <c r="D19" s="99">
        <f>1-E19-F19</f>
        <v>0</v>
      </c>
      <c r="E19" s="99">
        <f>1-F19-G19</f>
        <v>1</v>
      </c>
      <c r="H19" s="102" t="s">
        <v>63</v>
      </c>
      <c r="I19" s="125">
        <v>0.26500000000000001</v>
      </c>
      <c r="J19" s="121">
        <v>0</v>
      </c>
      <c r="K19" s="122">
        <v>0.73499999999999999</v>
      </c>
    </row>
    <row r="23" spans="1:23" s="136" customFormat="1" ht="16.5" x14ac:dyDescent="0.3">
      <c r="A23" s="136" t="s">
        <v>80</v>
      </c>
      <c r="B23" s="137"/>
      <c r="H23" s="137"/>
      <c r="R23" s="138"/>
      <c r="S23" s="137"/>
    </row>
    <row r="25" spans="1:23" x14ac:dyDescent="0.3">
      <c r="A25" s="139" t="s">
        <v>67</v>
      </c>
      <c r="B25" s="140"/>
      <c r="C25" s="139"/>
      <c r="D25" s="139"/>
      <c r="E25" s="139"/>
      <c r="F25" s="139"/>
      <c r="G25" s="139"/>
      <c r="H25" s="140"/>
      <c r="I25" s="139"/>
      <c r="J25" s="139"/>
      <c r="K25" s="139"/>
      <c r="L25" s="139"/>
      <c r="M25" s="139"/>
      <c r="N25" s="139"/>
      <c r="O25" s="139"/>
      <c r="P25" s="139"/>
      <c r="Q25" s="139"/>
      <c r="R25" s="141"/>
      <c r="S25" s="140"/>
      <c r="T25" s="139"/>
      <c r="U25" s="139"/>
      <c r="V25" s="139"/>
      <c r="W25" s="139"/>
    </row>
    <row r="27" spans="1:23" ht="12.75" thickBot="1" x14ac:dyDescent="0.35">
      <c r="B27" s="98"/>
      <c r="C27" s="98" t="s">
        <v>55</v>
      </c>
      <c r="D27" s="98" t="s">
        <v>59</v>
      </c>
      <c r="E27" s="98" t="s">
        <v>57</v>
      </c>
      <c r="F27" s="98" t="s">
        <v>58</v>
      </c>
      <c r="H27" s="98"/>
      <c r="I27" s="103" t="s">
        <v>60</v>
      </c>
      <c r="J27" s="103" t="s">
        <v>61</v>
      </c>
      <c r="K27" s="103" t="s">
        <v>59</v>
      </c>
      <c r="L27" s="103" t="s">
        <v>57</v>
      </c>
      <c r="N27" s="116"/>
      <c r="O27" s="98" t="s">
        <v>61</v>
      </c>
      <c r="P27" s="98" t="s">
        <v>59</v>
      </c>
      <c r="Q27" s="98" t="s">
        <v>57</v>
      </c>
      <c r="R27" s="112"/>
      <c r="S27" s="101"/>
      <c r="T27" s="98" t="s">
        <v>56</v>
      </c>
      <c r="U27" s="98" t="s">
        <v>70</v>
      </c>
      <c r="V27" s="98" t="s">
        <v>71</v>
      </c>
      <c r="W27" s="116" t="s">
        <v>72</v>
      </c>
    </row>
    <row r="28" spans="1:23" ht="12.75" thickBot="1" x14ac:dyDescent="0.35">
      <c r="B28" s="98" t="s">
        <v>55</v>
      </c>
      <c r="C28" s="98">
        <v>0</v>
      </c>
      <c r="D28" s="99">
        <f>1-SUM(E28:F28)</f>
        <v>0.61992499999999995</v>
      </c>
      <c r="E28" s="99">
        <f>'작물 업그레이드 실제 데이터 확률'!H4</f>
        <v>0.31500000000000006</v>
      </c>
      <c r="F28" s="99">
        <f>(1-'작물 업그레이드 실제 데이터 확률'!H4)*'작물 업그레이드 실제 데이터 확률'!H13</f>
        <v>6.5074999999999994E-2</v>
      </c>
      <c r="H28" s="102" t="s">
        <v>60</v>
      </c>
      <c r="I28" s="134">
        <f>F31</f>
        <v>1</v>
      </c>
      <c r="J28" s="128">
        <f>C31</f>
        <v>0</v>
      </c>
      <c r="K28" s="129">
        <f>D31</f>
        <v>0</v>
      </c>
      <c r="L28" s="130">
        <f>E31</f>
        <v>0</v>
      </c>
      <c r="N28" s="98" t="s">
        <v>61</v>
      </c>
      <c r="O28" s="99">
        <f>1-J29</f>
        <v>1</v>
      </c>
      <c r="P28" s="99">
        <f>0-K29</f>
        <v>-0.61992499999999995</v>
      </c>
      <c r="Q28" s="99">
        <f>0-L29</f>
        <v>-0.31500000000000006</v>
      </c>
      <c r="R28" s="114"/>
      <c r="S28" s="98" t="s">
        <v>55</v>
      </c>
      <c r="T28" s="116">
        <f t="array" ref="T28:V30">MINVERSE(O28:Q30)</f>
        <v>1</v>
      </c>
      <c r="U28" s="116">
        <v>1.593125602312881</v>
      </c>
      <c r="V28" s="116">
        <v>3.2029454644295634</v>
      </c>
      <c r="W28" s="116">
        <f>SUM(T28:V28)</f>
        <v>5.796071066742444</v>
      </c>
    </row>
    <row r="29" spans="1:23" x14ac:dyDescent="0.3">
      <c r="B29" s="98" t="s">
        <v>56</v>
      </c>
      <c r="C29" s="98">
        <v>0</v>
      </c>
      <c r="D29" s="99">
        <f>1-SUM(E29:F29)</f>
        <v>0.61087499999999995</v>
      </c>
      <c r="E29" s="99">
        <f>'작물 업그레이드 실제 데이터 확률'!H22</f>
        <v>0.32500000000000007</v>
      </c>
      <c r="F29" s="99">
        <f>(1-'작물 업그레이드 실제 데이터 확률'!H22)*'작물 업그레이드 실제 데이터 확률'!H31</f>
        <v>6.4124999999999988E-2</v>
      </c>
      <c r="H29" s="102" t="s">
        <v>61</v>
      </c>
      <c r="I29" s="131">
        <f>F28</f>
        <v>6.5074999999999994E-2</v>
      </c>
      <c r="J29" s="104">
        <f>C28</f>
        <v>0</v>
      </c>
      <c r="K29" s="105">
        <f>D28</f>
        <v>0.61992499999999995</v>
      </c>
      <c r="L29" s="106">
        <f>E28</f>
        <v>0.31500000000000006</v>
      </c>
      <c r="N29" s="98" t="s">
        <v>56</v>
      </c>
      <c r="O29" s="99">
        <f>0-J30</f>
        <v>0</v>
      </c>
      <c r="P29" s="99">
        <f>1-K30</f>
        <v>0.38912500000000005</v>
      </c>
      <c r="Q29" s="99">
        <f>0-L30</f>
        <v>-0.32500000000000007</v>
      </c>
      <c r="R29" s="114"/>
      <c r="S29" s="98" t="s">
        <v>56</v>
      </c>
      <c r="T29" s="116">
        <v>0</v>
      </c>
      <c r="U29" s="116">
        <v>2.5698682942499191</v>
      </c>
      <c r="V29" s="116">
        <v>3.2123353678123996</v>
      </c>
      <c r="W29" s="116">
        <f t="shared" ref="W29:W30" si="0">SUM(T29:V29)</f>
        <v>5.7822036620623187</v>
      </c>
    </row>
    <row r="30" spans="1:23" x14ac:dyDescent="0.3">
      <c r="B30" s="98" t="s">
        <v>57</v>
      </c>
      <c r="C30" s="98">
        <v>0</v>
      </c>
      <c r="D30" s="98">
        <v>0</v>
      </c>
      <c r="E30" s="154">
        <f>1-F30</f>
        <v>0.74</v>
      </c>
      <c r="F30" s="99">
        <f>'작물 업그레이드 실제 데이터 확률'!H40</f>
        <v>0.26</v>
      </c>
      <c r="H30" s="102" t="s">
        <v>56</v>
      </c>
      <c r="I30" s="132">
        <f t="shared" ref="I30:I31" si="1">F29</f>
        <v>6.4124999999999988E-2</v>
      </c>
      <c r="J30" s="107">
        <f t="shared" ref="J30:L31" si="2">C29</f>
        <v>0</v>
      </c>
      <c r="K30" s="99">
        <f t="shared" si="2"/>
        <v>0.61087499999999995</v>
      </c>
      <c r="L30" s="108">
        <f t="shared" si="2"/>
        <v>0.32500000000000007</v>
      </c>
      <c r="N30" s="98" t="s">
        <v>57</v>
      </c>
      <c r="O30" s="99">
        <f>0-J31</f>
        <v>0</v>
      </c>
      <c r="P30" s="99">
        <f>0-K31</f>
        <v>0</v>
      </c>
      <c r="Q30" s="99">
        <f>1-L31</f>
        <v>0.26</v>
      </c>
      <c r="R30" s="114"/>
      <c r="S30" s="98" t="s">
        <v>57</v>
      </c>
      <c r="T30" s="116">
        <v>0</v>
      </c>
      <c r="U30" s="116">
        <v>0</v>
      </c>
      <c r="V30" s="116">
        <v>3.8461538461538458</v>
      </c>
      <c r="W30" s="116">
        <f t="shared" si="0"/>
        <v>3.8461538461538458</v>
      </c>
    </row>
    <row r="31" spans="1:23" ht="12.75" thickBot="1" x14ac:dyDescent="0.35">
      <c r="B31" s="98" t="s">
        <v>58</v>
      </c>
      <c r="C31" s="98">
        <v>0</v>
      </c>
      <c r="D31" s="98">
        <v>0</v>
      </c>
      <c r="E31" s="101">
        <v>0</v>
      </c>
      <c r="F31" s="100">
        <v>1</v>
      </c>
      <c r="H31" s="102" t="s">
        <v>57</v>
      </c>
      <c r="I31" s="133">
        <f t="shared" si="1"/>
        <v>0.26</v>
      </c>
      <c r="J31" s="109">
        <f t="shared" si="2"/>
        <v>0</v>
      </c>
      <c r="K31" s="110">
        <f t="shared" si="2"/>
        <v>0</v>
      </c>
      <c r="L31" s="111">
        <f t="shared" si="2"/>
        <v>0.74</v>
      </c>
      <c r="N31" s="112"/>
      <c r="O31" s="113"/>
      <c r="P31" s="114"/>
      <c r="Q31" s="114"/>
      <c r="R31" s="114"/>
    </row>
    <row r="33" spans="1:23" x14ac:dyDescent="0.3">
      <c r="H33" s="117"/>
      <c r="I33" s="115"/>
      <c r="J33" s="115"/>
      <c r="K33" s="115"/>
      <c r="L33" s="115"/>
    </row>
    <row r="34" spans="1:23" x14ac:dyDescent="0.3">
      <c r="A34" s="139" t="s">
        <v>81</v>
      </c>
      <c r="B34" s="140"/>
      <c r="C34" s="139"/>
      <c r="D34" s="139"/>
      <c r="E34" s="139"/>
      <c r="F34" s="139"/>
      <c r="G34" s="139"/>
      <c r="H34" s="140"/>
      <c r="I34" s="139"/>
      <c r="J34" s="139"/>
      <c r="K34" s="139"/>
      <c r="L34" s="139"/>
      <c r="M34" s="139"/>
      <c r="N34" s="139"/>
      <c r="O34" s="139"/>
      <c r="P34" s="139"/>
      <c r="Q34" s="139"/>
      <c r="R34" s="141"/>
      <c r="S34" s="140"/>
      <c r="T34" s="139"/>
      <c r="U34" s="139"/>
      <c r="V34" s="139"/>
      <c r="W34" s="139"/>
    </row>
    <row r="36" spans="1:23" ht="12.75" thickBot="1" x14ac:dyDescent="0.35">
      <c r="B36" s="98"/>
      <c r="C36" s="98" t="s">
        <v>87</v>
      </c>
      <c r="D36" s="98" t="s">
        <v>88</v>
      </c>
      <c r="E36" s="98" t="s">
        <v>85</v>
      </c>
      <c r="F36" s="98" t="s">
        <v>86</v>
      </c>
      <c r="H36" s="98"/>
      <c r="I36" s="103" t="s">
        <v>60</v>
      </c>
      <c r="J36" s="103" t="s">
        <v>55</v>
      </c>
      <c r="K36" s="103" t="s">
        <v>56</v>
      </c>
      <c r="L36" s="103" t="s">
        <v>57</v>
      </c>
      <c r="N36" s="116"/>
      <c r="O36" s="98" t="s">
        <v>55</v>
      </c>
      <c r="P36" s="98" t="s">
        <v>56</v>
      </c>
      <c r="Q36" s="98" t="s">
        <v>57</v>
      </c>
      <c r="R36" s="112"/>
      <c r="S36" s="101"/>
      <c r="T36" s="98" t="s">
        <v>56</v>
      </c>
      <c r="U36" s="98" t="s">
        <v>70</v>
      </c>
      <c r="V36" s="98" t="s">
        <v>71</v>
      </c>
      <c r="W36" s="116" t="s">
        <v>72</v>
      </c>
    </row>
    <row r="37" spans="1:23" ht="12.75" thickBot="1" x14ac:dyDescent="0.35">
      <c r="B37" s="98" t="s">
        <v>87</v>
      </c>
      <c r="C37" s="98">
        <v>0</v>
      </c>
      <c r="D37" s="99">
        <f>1-SUM(E37:F37)</f>
        <v>0.73397500000000004</v>
      </c>
      <c r="E37" s="99">
        <f>'작물 업그레이드 실제 데이터 확률'!H5</f>
        <v>0.21499999999999997</v>
      </c>
      <c r="F37" s="99">
        <f>(1-'작물 업그레이드 실제 데이터 확률'!H5)*'작물 업그레이드 실제 데이터 확률'!H14</f>
        <v>5.1025000000000001E-2</v>
      </c>
      <c r="H37" s="102" t="s">
        <v>60</v>
      </c>
      <c r="I37" s="134">
        <f>F40</f>
        <v>1</v>
      </c>
      <c r="J37" s="128">
        <f>C40</f>
        <v>0</v>
      </c>
      <c r="K37" s="129">
        <f>D40</f>
        <v>0</v>
      </c>
      <c r="L37" s="130">
        <f>E40</f>
        <v>0</v>
      </c>
      <c r="N37" s="98" t="s">
        <v>55</v>
      </c>
      <c r="O37" s="99">
        <f>1-J38</f>
        <v>1</v>
      </c>
      <c r="P37" s="99">
        <f>0-K38</f>
        <v>-0.73397500000000004</v>
      </c>
      <c r="Q37" s="99">
        <f>0-L38</f>
        <v>-0.21499999999999997</v>
      </c>
      <c r="R37" s="114"/>
      <c r="S37" s="98" t="s">
        <v>55</v>
      </c>
      <c r="T37" s="116">
        <f t="array" ref="T37:V39">MINVERSE(O37:Q39)</f>
        <v>1</v>
      </c>
      <c r="U37" s="116">
        <v>2.6653654108034508</v>
      </c>
      <c r="V37" s="116">
        <v>5.0919201089423503</v>
      </c>
      <c r="W37" s="116">
        <f>SUM(T37:V37)</f>
        <v>8.7572855197458015</v>
      </c>
    </row>
    <row r="38" spans="1:23" x14ac:dyDescent="0.3">
      <c r="B38" s="98" t="s">
        <v>88</v>
      </c>
      <c r="C38" s="98">
        <v>0</v>
      </c>
      <c r="D38" s="99">
        <f>1-SUM(E38:F38)</f>
        <v>0.72462500000000007</v>
      </c>
      <c r="E38" s="99">
        <f>'작물 업그레이드 실제 데이터 확률'!H23</f>
        <v>0.22499999999999998</v>
      </c>
      <c r="F38" s="99">
        <f>(1-'작물 업그레이드 실제 데이터 확률'!H23)*'작물 업그레이드 실제 데이터 확률'!H32</f>
        <v>5.0375000000000003E-2</v>
      </c>
      <c r="H38" s="102" t="s">
        <v>55</v>
      </c>
      <c r="I38" s="131">
        <f>F37</f>
        <v>5.1025000000000001E-2</v>
      </c>
      <c r="J38" s="104">
        <f>C37</f>
        <v>0</v>
      </c>
      <c r="K38" s="105">
        <f>D37</f>
        <v>0.73397500000000004</v>
      </c>
      <c r="L38" s="106">
        <f>E37</f>
        <v>0.21499999999999997</v>
      </c>
      <c r="N38" s="98" t="s">
        <v>56</v>
      </c>
      <c r="O38" s="99">
        <f>0-J39</f>
        <v>0</v>
      </c>
      <c r="P38" s="99">
        <f>1-K39</f>
        <v>0.27537499999999993</v>
      </c>
      <c r="Q38" s="99">
        <f>0-L39</f>
        <v>-0.22499999999999998</v>
      </c>
      <c r="R38" s="114"/>
      <c r="S38" s="98" t="s">
        <v>56</v>
      </c>
      <c r="T38" s="116">
        <v>0</v>
      </c>
      <c r="U38" s="116">
        <v>3.63141171130277</v>
      </c>
      <c r="V38" s="116">
        <v>5.1066727190195182</v>
      </c>
      <c r="W38" s="116">
        <f t="shared" ref="W38:W39" si="3">SUM(T38:V38)</f>
        <v>8.7380844303222887</v>
      </c>
    </row>
    <row r="39" spans="1:23" x14ac:dyDescent="0.3">
      <c r="B39" s="98" t="s">
        <v>85</v>
      </c>
      <c r="C39" s="98">
        <v>0</v>
      </c>
      <c r="D39" s="98">
        <v>0</v>
      </c>
      <c r="E39" s="154">
        <f>1-F39</f>
        <v>0.84</v>
      </c>
      <c r="F39" s="99">
        <f>'작물 업그레이드 실제 데이터 확률'!H41</f>
        <v>0.16000000000000003</v>
      </c>
      <c r="H39" s="102" t="s">
        <v>56</v>
      </c>
      <c r="I39" s="132">
        <f t="shared" ref="I39:I40" si="4">F38</f>
        <v>5.0375000000000003E-2</v>
      </c>
      <c r="J39" s="107">
        <f t="shared" ref="J39:L40" si="5">C38</f>
        <v>0</v>
      </c>
      <c r="K39" s="99">
        <f t="shared" si="5"/>
        <v>0.72462500000000007</v>
      </c>
      <c r="L39" s="108">
        <f t="shared" si="5"/>
        <v>0.22499999999999998</v>
      </c>
      <c r="N39" s="98" t="s">
        <v>57</v>
      </c>
      <c r="O39" s="99">
        <f>0-J40</f>
        <v>0</v>
      </c>
      <c r="P39" s="99">
        <f>0-K40</f>
        <v>0</v>
      </c>
      <c r="Q39" s="99">
        <f>1-L40</f>
        <v>0.16000000000000003</v>
      </c>
      <c r="R39" s="114"/>
      <c r="S39" s="98" t="s">
        <v>57</v>
      </c>
      <c r="T39" s="116">
        <v>0</v>
      </c>
      <c r="U39" s="116">
        <v>0</v>
      </c>
      <c r="V39" s="116">
        <v>6.2499999999999991</v>
      </c>
      <c r="W39" s="116">
        <f t="shared" si="3"/>
        <v>6.2499999999999991</v>
      </c>
    </row>
    <row r="40" spans="1:23" ht="12.75" thickBot="1" x14ac:dyDescent="0.35">
      <c r="B40" s="98" t="s">
        <v>86</v>
      </c>
      <c r="C40" s="98">
        <v>0</v>
      </c>
      <c r="D40" s="98">
        <v>0</v>
      </c>
      <c r="E40" s="101">
        <v>0</v>
      </c>
      <c r="F40" s="100">
        <v>1</v>
      </c>
      <c r="H40" s="102" t="s">
        <v>57</v>
      </c>
      <c r="I40" s="133">
        <f t="shared" si="4"/>
        <v>0.16000000000000003</v>
      </c>
      <c r="J40" s="109">
        <f t="shared" si="5"/>
        <v>0</v>
      </c>
      <c r="K40" s="110">
        <f t="shared" si="5"/>
        <v>0</v>
      </c>
      <c r="L40" s="111">
        <f t="shared" si="5"/>
        <v>0.84</v>
      </c>
      <c r="N40" s="112"/>
      <c r="O40" s="113"/>
      <c r="P40" s="114"/>
      <c r="Q40" s="114"/>
      <c r="R40" s="114"/>
    </row>
    <row r="42" spans="1:23" x14ac:dyDescent="0.3">
      <c r="R42" s="97"/>
    </row>
    <row r="43" spans="1:23" x14ac:dyDescent="0.3">
      <c r="A43" s="139" t="s">
        <v>82</v>
      </c>
      <c r="B43" s="140"/>
      <c r="C43" s="139"/>
      <c r="D43" s="139"/>
      <c r="E43" s="139"/>
      <c r="F43" s="139"/>
      <c r="G43" s="139"/>
      <c r="H43" s="140"/>
      <c r="I43" s="139"/>
      <c r="J43" s="139"/>
      <c r="K43" s="139"/>
      <c r="L43" s="139"/>
      <c r="M43" s="139"/>
      <c r="N43" s="139"/>
      <c r="O43" s="139"/>
      <c r="P43" s="139"/>
      <c r="Q43" s="139"/>
      <c r="R43" s="141"/>
      <c r="S43" s="140"/>
      <c r="T43" s="139"/>
      <c r="U43" s="139"/>
      <c r="V43" s="139"/>
      <c r="W43" s="139"/>
    </row>
    <row r="45" spans="1:23" ht="12.75" thickBot="1" x14ac:dyDescent="0.35">
      <c r="B45" s="98"/>
      <c r="C45" s="98" t="s">
        <v>55</v>
      </c>
      <c r="D45" s="98" t="s">
        <v>56</v>
      </c>
      <c r="E45" s="98" t="s">
        <v>57</v>
      </c>
      <c r="F45" s="98" t="s">
        <v>58</v>
      </c>
      <c r="H45" s="98"/>
      <c r="I45" s="103" t="s">
        <v>60</v>
      </c>
      <c r="J45" s="103" t="s">
        <v>55</v>
      </c>
      <c r="K45" s="103" t="s">
        <v>56</v>
      </c>
      <c r="L45" s="103" t="s">
        <v>57</v>
      </c>
      <c r="N45" s="116"/>
      <c r="O45" s="98" t="s">
        <v>55</v>
      </c>
      <c r="P45" s="98" t="s">
        <v>56</v>
      </c>
      <c r="Q45" s="98" t="s">
        <v>57</v>
      </c>
      <c r="R45" s="112"/>
      <c r="S45" s="101"/>
      <c r="T45" s="98" t="s">
        <v>56</v>
      </c>
      <c r="U45" s="98" t="s">
        <v>70</v>
      </c>
      <c r="V45" s="98" t="s">
        <v>71</v>
      </c>
      <c r="W45" s="116" t="s">
        <v>72</v>
      </c>
    </row>
    <row r="46" spans="1:23" ht="12.75" thickBot="1" x14ac:dyDescent="0.35">
      <c r="B46" s="98" t="s">
        <v>55</v>
      </c>
      <c r="C46" s="98">
        <v>0</v>
      </c>
      <c r="D46" s="99">
        <f>1-SUM(E46:F46)</f>
        <v>0.78907499999999997</v>
      </c>
      <c r="E46" s="99">
        <f>'작물 업그레이드 실제 데이터 확률'!H6</f>
        <v>0.16500000000000004</v>
      </c>
      <c r="F46" s="99">
        <f>(1-'작물 업그레이드 실제 데이터 확률'!H6)*'작물 업그레이드 실제 데이터 확률'!H15</f>
        <v>4.5925000000000001E-2</v>
      </c>
      <c r="H46" s="102" t="s">
        <v>60</v>
      </c>
      <c r="I46" s="134">
        <f>F49</f>
        <v>1</v>
      </c>
      <c r="J46" s="128">
        <f>C49</f>
        <v>0</v>
      </c>
      <c r="K46" s="129">
        <f>D49</f>
        <v>0</v>
      </c>
      <c r="L46" s="130">
        <f>E49</f>
        <v>0</v>
      </c>
      <c r="N46" s="98" t="s">
        <v>55</v>
      </c>
      <c r="O46" s="99">
        <f>1-J47</f>
        <v>1</v>
      </c>
      <c r="P46" s="99">
        <f>0-K47</f>
        <v>-0.78907499999999997</v>
      </c>
      <c r="Q46" s="99">
        <f>0-L47</f>
        <v>-0.16500000000000004</v>
      </c>
      <c r="R46" s="114"/>
      <c r="S46" s="98" t="s">
        <v>55</v>
      </c>
      <c r="T46" s="116">
        <f t="array" ref="T46:V48">MINVERSE(O46:Q48)</f>
        <v>1</v>
      </c>
      <c r="U46" s="116">
        <v>3.5806012478729441</v>
      </c>
      <c r="V46" s="116">
        <v>6.0892709105981933</v>
      </c>
      <c r="W46" s="116">
        <f>SUM(T46:V46)</f>
        <v>10.669872158471136</v>
      </c>
    </row>
    <row r="47" spans="1:23" x14ac:dyDescent="0.3">
      <c r="B47" s="98" t="s">
        <v>56</v>
      </c>
      <c r="C47" s="98">
        <v>0</v>
      </c>
      <c r="D47" s="99">
        <f>1-SUM(E47:F47)</f>
        <v>0.77962500000000001</v>
      </c>
      <c r="E47" s="99">
        <f>'작물 업그레이드 실제 데이터 확률'!H24</f>
        <v>0.17499999999999999</v>
      </c>
      <c r="F47" s="99">
        <f>(1-'작물 업그레이드 실제 데이터 확률'!H24)*'작물 업그레이드 실제 데이터 확률'!H33</f>
        <v>4.5374999999999999E-2</v>
      </c>
      <c r="H47" s="102" t="s">
        <v>55</v>
      </c>
      <c r="I47" s="131">
        <f>F46</f>
        <v>4.5925000000000001E-2</v>
      </c>
      <c r="J47" s="104">
        <f>C46</f>
        <v>0</v>
      </c>
      <c r="K47" s="105">
        <f>D46</f>
        <v>0.78907499999999997</v>
      </c>
      <c r="L47" s="106">
        <f>E46</f>
        <v>0.16500000000000004</v>
      </c>
      <c r="N47" s="98" t="s">
        <v>56</v>
      </c>
      <c r="O47" s="99">
        <f>0-J48</f>
        <v>0</v>
      </c>
      <c r="P47" s="99">
        <f>1-K48</f>
        <v>0.22037499999999999</v>
      </c>
      <c r="Q47" s="99">
        <f>0-L48</f>
        <v>-0.17499999999999999</v>
      </c>
      <c r="R47" s="114"/>
      <c r="S47" s="98" t="s">
        <v>56</v>
      </c>
      <c r="T47" s="116">
        <v>0</v>
      </c>
      <c r="U47" s="116">
        <v>4.5377197958026096</v>
      </c>
      <c r="V47" s="116">
        <v>6.108468955888128</v>
      </c>
      <c r="W47" s="116">
        <f t="shared" ref="W47:W48" si="6">SUM(T47:V47)</f>
        <v>10.646188751690737</v>
      </c>
    </row>
    <row r="48" spans="1:23" x14ac:dyDescent="0.3">
      <c r="B48" s="98" t="s">
        <v>57</v>
      </c>
      <c r="C48" s="98">
        <v>0</v>
      </c>
      <c r="D48" s="98">
        <v>0</v>
      </c>
      <c r="E48" s="154">
        <f>1-F48</f>
        <v>0.87</v>
      </c>
      <c r="F48" s="99">
        <f>'작물 업그레이드 실제 데이터 확률'!H42</f>
        <v>0.13</v>
      </c>
      <c r="H48" s="102" t="s">
        <v>56</v>
      </c>
      <c r="I48" s="132">
        <f t="shared" ref="I48:I49" si="7">F47</f>
        <v>4.5374999999999999E-2</v>
      </c>
      <c r="J48" s="107">
        <f t="shared" ref="J48:L49" si="8">C47</f>
        <v>0</v>
      </c>
      <c r="K48" s="99">
        <f t="shared" si="8"/>
        <v>0.77962500000000001</v>
      </c>
      <c r="L48" s="108">
        <f t="shared" si="8"/>
        <v>0.17499999999999999</v>
      </c>
      <c r="N48" s="98" t="s">
        <v>57</v>
      </c>
      <c r="O48" s="99">
        <f>0-J49</f>
        <v>0</v>
      </c>
      <c r="P48" s="99">
        <f>0-K49</f>
        <v>0</v>
      </c>
      <c r="Q48" s="99">
        <f>1-L49</f>
        <v>0.13</v>
      </c>
      <c r="R48" s="114"/>
      <c r="S48" s="98" t="s">
        <v>57</v>
      </c>
      <c r="T48" s="116">
        <v>0</v>
      </c>
      <c r="U48" s="116">
        <v>0</v>
      </c>
      <c r="V48" s="116">
        <v>7.6923076923076916</v>
      </c>
      <c r="W48" s="116">
        <f t="shared" si="6"/>
        <v>7.6923076923076916</v>
      </c>
    </row>
    <row r="49" spans="1:23" ht="12.75" thickBot="1" x14ac:dyDescent="0.35">
      <c r="B49" s="98" t="s">
        <v>58</v>
      </c>
      <c r="C49" s="98">
        <v>0</v>
      </c>
      <c r="D49" s="98">
        <v>0</v>
      </c>
      <c r="E49" s="101">
        <v>0</v>
      </c>
      <c r="F49" s="100">
        <v>1</v>
      </c>
      <c r="H49" s="102" t="s">
        <v>57</v>
      </c>
      <c r="I49" s="133">
        <f t="shared" si="7"/>
        <v>0.13</v>
      </c>
      <c r="J49" s="109">
        <f t="shared" si="8"/>
        <v>0</v>
      </c>
      <c r="K49" s="110">
        <f t="shared" si="8"/>
        <v>0</v>
      </c>
      <c r="L49" s="111">
        <f t="shared" si="8"/>
        <v>0.87</v>
      </c>
      <c r="N49" s="112"/>
      <c r="O49" s="113"/>
      <c r="P49" s="114"/>
      <c r="Q49" s="114"/>
      <c r="R49" s="114"/>
    </row>
    <row r="52" spans="1:23" x14ac:dyDescent="0.3">
      <c r="A52" s="139" t="s">
        <v>83</v>
      </c>
      <c r="B52" s="140"/>
      <c r="C52" s="139"/>
      <c r="D52" s="139"/>
      <c r="E52" s="139"/>
      <c r="F52" s="139"/>
      <c r="G52" s="139"/>
      <c r="H52" s="140"/>
      <c r="I52" s="139"/>
      <c r="J52" s="139"/>
      <c r="K52" s="139"/>
      <c r="L52" s="139"/>
      <c r="M52" s="139"/>
      <c r="N52" s="139"/>
      <c r="O52" s="139"/>
      <c r="P52" s="139"/>
      <c r="Q52" s="139"/>
      <c r="R52" s="141"/>
      <c r="S52" s="140"/>
      <c r="T52" s="139"/>
      <c r="U52" s="139"/>
      <c r="V52" s="139"/>
      <c r="W52" s="139"/>
    </row>
    <row r="54" spans="1:23" ht="12.75" thickBot="1" x14ac:dyDescent="0.35">
      <c r="B54" s="98"/>
      <c r="C54" s="98" t="s">
        <v>89</v>
      </c>
      <c r="D54" s="98" t="s">
        <v>90</v>
      </c>
      <c r="E54" s="98" t="s">
        <v>85</v>
      </c>
      <c r="F54" s="98" t="s">
        <v>86</v>
      </c>
      <c r="H54" s="98"/>
      <c r="I54" s="103" t="s">
        <v>60</v>
      </c>
      <c r="J54" s="103" t="s">
        <v>55</v>
      </c>
      <c r="K54" s="103" t="s">
        <v>56</v>
      </c>
      <c r="L54" s="103" t="s">
        <v>57</v>
      </c>
      <c r="N54" s="116"/>
      <c r="O54" s="98" t="s">
        <v>55</v>
      </c>
      <c r="P54" s="98" t="s">
        <v>56</v>
      </c>
      <c r="Q54" s="98" t="s">
        <v>57</v>
      </c>
      <c r="R54" s="112"/>
      <c r="S54" s="101"/>
      <c r="T54" s="98" t="s">
        <v>56</v>
      </c>
      <c r="U54" s="98" t="s">
        <v>70</v>
      </c>
      <c r="V54" s="98" t="s">
        <v>71</v>
      </c>
      <c r="W54" s="116" t="s">
        <v>72</v>
      </c>
    </row>
    <row r="55" spans="1:23" ht="12.75" thickBot="1" x14ac:dyDescent="0.35">
      <c r="B55" s="98" t="s">
        <v>55</v>
      </c>
      <c r="C55" s="98">
        <v>0</v>
      </c>
      <c r="D55" s="99">
        <f>1-SUM(E55:F55)</f>
        <v>0.82174999999999998</v>
      </c>
      <c r="E55" s="99">
        <f>'작물 업그레이드 실제 데이터 확률'!H7</f>
        <v>0.13500000000000001</v>
      </c>
      <c r="F55" s="99">
        <f>(1-'작물 업그레이드 실제 데이터 확률'!H7)*'작물 업그레이드 실제 데이터 확률'!H16</f>
        <v>4.3250000000000004E-2</v>
      </c>
      <c r="H55" s="102" t="s">
        <v>60</v>
      </c>
      <c r="I55" s="134">
        <f>F58</f>
        <v>1</v>
      </c>
      <c r="J55" s="128">
        <f>C58</f>
        <v>0</v>
      </c>
      <c r="K55" s="129">
        <f>D58</f>
        <v>0</v>
      </c>
      <c r="L55" s="130">
        <f>E58</f>
        <v>0</v>
      </c>
      <c r="N55" s="98" t="s">
        <v>55</v>
      </c>
      <c r="O55" s="99">
        <f>1-J56</f>
        <v>1</v>
      </c>
      <c r="P55" s="99">
        <f>0-K56</f>
        <v>-0.82174999999999998</v>
      </c>
      <c r="Q55" s="99">
        <f>0-L56</f>
        <v>-0.13500000000000001</v>
      </c>
      <c r="R55" s="114"/>
      <c r="S55" s="98" t="s">
        <v>55</v>
      </c>
      <c r="T55" s="116">
        <f t="array" ref="T55:V57">MINVERSE(O55:Q57)</f>
        <v>1</v>
      </c>
      <c r="U55" s="116">
        <v>4.3768308921438059</v>
      </c>
      <c r="V55" s="116">
        <v>6.9967316305532012</v>
      </c>
      <c r="W55" s="116">
        <f>SUM(T55:V55)</f>
        <v>12.373562522697007</v>
      </c>
    </row>
    <row r="56" spans="1:23" x14ac:dyDescent="0.3">
      <c r="B56" s="98" t="s">
        <v>56</v>
      </c>
      <c r="C56" s="98">
        <v>0</v>
      </c>
      <c r="D56" s="99">
        <f>1-SUM(E56:F56)</f>
        <v>0.81224999999999992</v>
      </c>
      <c r="E56" s="99">
        <f>'작물 업그레이드 실제 데이터 확률'!H25</f>
        <v>0.14500000000000002</v>
      </c>
      <c r="F56" s="99">
        <f>(1-'작물 업그레이드 실제 데이터 확률'!H25)*'작물 업그레이드 실제 데이터 확률'!H34</f>
        <v>4.2750000000000003E-2</v>
      </c>
      <c r="H56" s="102" t="s">
        <v>55</v>
      </c>
      <c r="I56" s="131">
        <f>F55</f>
        <v>4.3250000000000004E-2</v>
      </c>
      <c r="J56" s="104">
        <f>C55</f>
        <v>0</v>
      </c>
      <c r="K56" s="105">
        <f>D55</f>
        <v>0.82174999999999998</v>
      </c>
      <c r="L56" s="106">
        <f>E55</f>
        <v>0.13500000000000001</v>
      </c>
      <c r="N56" s="98" t="s">
        <v>56</v>
      </c>
      <c r="O56" s="99">
        <f>0-J57</f>
        <v>0</v>
      </c>
      <c r="P56" s="99">
        <f>1-K57</f>
        <v>0.18775000000000008</v>
      </c>
      <c r="Q56" s="99">
        <f>0-L57</f>
        <v>-0.14500000000000002</v>
      </c>
      <c r="R56" s="114"/>
      <c r="S56" s="98" t="s">
        <v>56</v>
      </c>
      <c r="T56" s="116">
        <v>0</v>
      </c>
      <c r="U56" s="116">
        <v>5.3262316910785596</v>
      </c>
      <c r="V56" s="116">
        <v>7.0209417746035578</v>
      </c>
      <c r="W56" s="116">
        <f t="shared" ref="W56:W57" si="9">SUM(T56:V56)</f>
        <v>12.347173465682118</v>
      </c>
    </row>
    <row r="57" spans="1:23" x14ac:dyDescent="0.3">
      <c r="B57" s="98" t="s">
        <v>57</v>
      </c>
      <c r="C57" s="98">
        <v>0</v>
      </c>
      <c r="D57" s="98">
        <v>0</v>
      </c>
      <c r="E57" s="154">
        <f>1-F57</f>
        <v>0.89</v>
      </c>
      <c r="F57" s="99">
        <f>'작물 업그레이드 실제 데이터 확률'!H43</f>
        <v>0.11</v>
      </c>
      <c r="H57" s="102" t="s">
        <v>56</v>
      </c>
      <c r="I57" s="132">
        <f t="shared" ref="I57:I58" si="10">F56</f>
        <v>4.2750000000000003E-2</v>
      </c>
      <c r="J57" s="107">
        <f t="shared" ref="J57:L58" si="11">C56</f>
        <v>0</v>
      </c>
      <c r="K57" s="99">
        <f t="shared" si="11"/>
        <v>0.81224999999999992</v>
      </c>
      <c r="L57" s="108">
        <f t="shared" si="11"/>
        <v>0.14500000000000002</v>
      </c>
      <c r="N57" s="98" t="s">
        <v>57</v>
      </c>
      <c r="O57" s="99">
        <f>0-J58</f>
        <v>0</v>
      </c>
      <c r="P57" s="99">
        <f>0-K58</f>
        <v>0</v>
      </c>
      <c r="Q57" s="99">
        <f>1-L58</f>
        <v>0.10999999999999999</v>
      </c>
      <c r="R57" s="114"/>
      <c r="S57" s="98" t="s">
        <v>57</v>
      </c>
      <c r="T57" s="116">
        <v>0</v>
      </c>
      <c r="U57" s="116">
        <v>0</v>
      </c>
      <c r="V57" s="116">
        <v>9.0909090909090917</v>
      </c>
      <c r="W57" s="116">
        <f t="shared" si="9"/>
        <v>9.0909090909090917</v>
      </c>
    </row>
    <row r="58" spans="1:23" ht="12.75" thickBot="1" x14ac:dyDescent="0.35">
      <c r="B58" s="98" t="s">
        <v>58</v>
      </c>
      <c r="C58" s="98">
        <v>0</v>
      </c>
      <c r="D58" s="98">
        <v>0</v>
      </c>
      <c r="E58" s="101">
        <v>0</v>
      </c>
      <c r="F58" s="100">
        <v>1</v>
      </c>
      <c r="H58" s="102" t="s">
        <v>57</v>
      </c>
      <c r="I58" s="133">
        <f t="shared" si="10"/>
        <v>0.11</v>
      </c>
      <c r="J58" s="109">
        <f t="shared" si="11"/>
        <v>0</v>
      </c>
      <c r="K58" s="110">
        <f t="shared" si="11"/>
        <v>0</v>
      </c>
      <c r="L58" s="111">
        <f t="shared" si="11"/>
        <v>0.89</v>
      </c>
      <c r="N58" s="112"/>
      <c r="O58" s="113"/>
      <c r="P58" s="114"/>
      <c r="Q58" s="114"/>
      <c r="R58" s="114"/>
    </row>
    <row r="61" spans="1:23" x14ac:dyDescent="0.3">
      <c r="A61" s="139" t="s">
        <v>84</v>
      </c>
      <c r="B61" s="140"/>
      <c r="C61" s="139"/>
      <c r="D61" s="139"/>
      <c r="E61" s="139"/>
      <c r="F61" s="139"/>
      <c r="G61" s="139"/>
      <c r="H61" s="140"/>
      <c r="I61" s="139"/>
      <c r="J61" s="139"/>
      <c r="K61" s="139"/>
      <c r="L61" s="139"/>
      <c r="M61" s="139"/>
      <c r="N61" s="139"/>
      <c r="O61" s="139"/>
      <c r="P61" s="139"/>
      <c r="Q61" s="139"/>
      <c r="R61" s="141"/>
      <c r="S61" s="140"/>
      <c r="T61" s="139"/>
      <c r="U61" s="139"/>
      <c r="V61" s="139"/>
      <c r="W61" s="139"/>
    </row>
    <row r="63" spans="1:23" ht="12.75" thickBot="1" x14ac:dyDescent="0.35">
      <c r="B63" s="98"/>
      <c r="C63" s="98" t="s">
        <v>55</v>
      </c>
      <c r="D63" s="98" t="s">
        <v>56</v>
      </c>
      <c r="E63" s="98" t="s">
        <v>85</v>
      </c>
      <c r="F63" s="98" t="s">
        <v>86</v>
      </c>
      <c r="H63" s="98"/>
      <c r="I63" s="103" t="s">
        <v>60</v>
      </c>
      <c r="J63" s="103" t="s">
        <v>55</v>
      </c>
      <c r="K63" s="103" t="s">
        <v>56</v>
      </c>
      <c r="L63" s="103" t="s">
        <v>57</v>
      </c>
      <c r="N63" s="116"/>
      <c r="O63" s="98" t="s">
        <v>55</v>
      </c>
      <c r="P63" s="98" t="s">
        <v>56</v>
      </c>
      <c r="Q63" s="98" t="s">
        <v>57</v>
      </c>
      <c r="R63" s="112"/>
      <c r="S63" s="101"/>
      <c r="T63" s="98" t="s">
        <v>56</v>
      </c>
      <c r="U63" s="98" t="s">
        <v>70</v>
      </c>
      <c r="V63" s="98" t="s">
        <v>71</v>
      </c>
      <c r="W63" s="116" t="s">
        <v>72</v>
      </c>
    </row>
    <row r="64" spans="1:23" ht="12.75" thickBot="1" x14ac:dyDescent="0.35">
      <c r="B64" s="98" t="s">
        <v>55</v>
      </c>
      <c r="C64" s="98">
        <v>0</v>
      </c>
      <c r="D64" s="99">
        <f>1-SUM(E64:F64)</f>
        <v>0.79428999999999994</v>
      </c>
      <c r="E64" s="99">
        <f>'작물 업그레이드 실제 데이터 확률'!H6</f>
        <v>0.16500000000000004</v>
      </c>
      <c r="F64" s="99">
        <f>(1-'작물 업그레이드 실제 데이터 확률'!H8)*'작물 업그레이드 실제 데이터 확률'!H17</f>
        <v>4.0710000000000003E-2</v>
      </c>
      <c r="H64" s="102" t="s">
        <v>60</v>
      </c>
      <c r="I64" s="134">
        <f>F67</f>
        <v>1</v>
      </c>
      <c r="J64" s="128">
        <f>C67</f>
        <v>0</v>
      </c>
      <c r="K64" s="129">
        <f>D67</f>
        <v>0</v>
      </c>
      <c r="L64" s="130">
        <f>E67</f>
        <v>0</v>
      </c>
      <c r="N64" s="98" t="s">
        <v>55</v>
      </c>
      <c r="O64" s="99">
        <f>1-J65</f>
        <v>1</v>
      </c>
      <c r="P64" s="99">
        <f>0-K65</f>
        <v>-0.79428999999999994</v>
      </c>
      <c r="Q64" s="99">
        <f>0-L65</f>
        <v>-0.16500000000000004</v>
      </c>
      <c r="R64" s="114"/>
      <c r="S64" s="98" t="s">
        <v>55</v>
      </c>
      <c r="T64" s="116">
        <f t="array" ref="T64:V66">MINVERSE(O64:Q66)</f>
        <v>1</v>
      </c>
      <c r="U64" s="116">
        <v>4.8065960665658087</v>
      </c>
      <c r="V64" s="116">
        <v>8.509161203563627</v>
      </c>
      <c r="W64" s="116">
        <f>SUM(T64:V64)</f>
        <v>14.315757270129435</v>
      </c>
    </row>
    <row r="65" spans="2:23" x14ac:dyDescent="0.3">
      <c r="B65" s="98" t="s">
        <v>56</v>
      </c>
      <c r="C65" s="98">
        <v>0</v>
      </c>
      <c r="D65" s="99">
        <f>1-SUM(E65:F65)</f>
        <v>0.83474999999999999</v>
      </c>
      <c r="E65" s="99">
        <f>'작물 업그레이드 실제 데이터 확률'!H26</f>
        <v>0.125</v>
      </c>
      <c r="F65" s="99">
        <f>(1-'작물 업그레이드 실제 데이터 확률'!H26)*'작물 업그레이드 실제 데이터 확률'!H35</f>
        <v>4.0250000000000008E-2</v>
      </c>
      <c r="H65" s="102" t="s">
        <v>55</v>
      </c>
      <c r="I65" s="131">
        <f>F64</f>
        <v>4.0710000000000003E-2</v>
      </c>
      <c r="J65" s="104">
        <f>C64</f>
        <v>0</v>
      </c>
      <c r="K65" s="105">
        <f>D64</f>
        <v>0.79428999999999994</v>
      </c>
      <c r="L65" s="106">
        <f>E64</f>
        <v>0.16500000000000004</v>
      </c>
      <c r="N65" s="98" t="s">
        <v>56</v>
      </c>
      <c r="O65" s="99">
        <f>0-J66</f>
        <v>0</v>
      </c>
      <c r="P65" s="99">
        <f>1-K66</f>
        <v>0.16525000000000001</v>
      </c>
      <c r="Q65" s="99">
        <f>0-L66</f>
        <v>-0.125</v>
      </c>
      <c r="R65" s="114"/>
      <c r="S65" s="98" t="s">
        <v>56</v>
      </c>
      <c r="T65" s="116">
        <v>0</v>
      </c>
      <c r="U65" s="116">
        <v>6.0514372163388801</v>
      </c>
      <c r="V65" s="116">
        <v>8.4047739115817812</v>
      </c>
      <c r="W65" s="116">
        <f t="shared" ref="W65:W66" si="12">SUM(T65:V65)</f>
        <v>14.45621112792066</v>
      </c>
    </row>
    <row r="66" spans="2:23" x14ac:dyDescent="0.3">
      <c r="B66" s="98" t="s">
        <v>85</v>
      </c>
      <c r="C66" s="98">
        <v>0</v>
      </c>
      <c r="D66" s="98">
        <v>0</v>
      </c>
      <c r="E66" s="154">
        <f>1-F66</f>
        <v>0.91</v>
      </c>
      <c r="F66" s="99">
        <f>'작물 업그레이드 실제 데이터 확률'!H44</f>
        <v>9.0000000000000011E-2</v>
      </c>
      <c r="H66" s="102" t="s">
        <v>56</v>
      </c>
      <c r="I66" s="132">
        <f t="shared" ref="I66:I67" si="13">F65</f>
        <v>4.0250000000000008E-2</v>
      </c>
      <c r="J66" s="107">
        <f t="shared" ref="J66:L67" si="14">C65</f>
        <v>0</v>
      </c>
      <c r="K66" s="99">
        <f t="shared" si="14"/>
        <v>0.83474999999999999</v>
      </c>
      <c r="L66" s="108">
        <f t="shared" si="14"/>
        <v>0.125</v>
      </c>
      <c r="N66" s="98" t="s">
        <v>57</v>
      </c>
      <c r="O66" s="99">
        <f>0-J67</f>
        <v>0</v>
      </c>
      <c r="P66" s="99">
        <f>0-K67</f>
        <v>0</v>
      </c>
      <c r="Q66" s="99">
        <f>1-L67</f>
        <v>8.9999999999999969E-2</v>
      </c>
      <c r="R66" s="114"/>
      <c r="S66" s="98" t="s">
        <v>57</v>
      </c>
      <c r="T66" s="116">
        <v>0</v>
      </c>
      <c r="U66" s="116">
        <v>0</v>
      </c>
      <c r="V66" s="116">
        <v>11.111111111111114</v>
      </c>
      <c r="W66" s="116">
        <f t="shared" si="12"/>
        <v>11.111111111111114</v>
      </c>
    </row>
    <row r="67" spans="2:23" ht="12.75" thickBot="1" x14ac:dyDescent="0.35">
      <c r="B67" s="98" t="s">
        <v>86</v>
      </c>
      <c r="C67" s="98">
        <v>0</v>
      </c>
      <c r="D67" s="98">
        <v>0</v>
      </c>
      <c r="E67" s="101">
        <v>0</v>
      </c>
      <c r="F67" s="100">
        <v>1</v>
      </c>
      <c r="H67" s="102" t="s">
        <v>57</v>
      </c>
      <c r="I67" s="133">
        <f t="shared" si="13"/>
        <v>9.0000000000000011E-2</v>
      </c>
      <c r="J67" s="109">
        <f t="shared" si="14"/>
        <v>0</v>
      </c>
      <c r="K67" s="110">
        <f t="shared" si="14"/>
        <v>0</v>
      </c>
      <c r="L67" s="111">
        <f t="shared" si="14"/>
        <v>0.91</v>
      </c>
      <c r="N67" s="112"/>
      <c r="O67" s="113"/>
      <c r="P67" s="114"/>
      <c r="Q67" s="114"/>
      <c r="R67" s="114"/>
    </row>
  </sheetData>
  <mergeCells count="4">
    <mergeCell ref="S2:W2"/>
    <mergeCell ref="N2:Q2"/>
    <mergeCell ref="H2:L2"/>
    <mergeCell ref="B2:F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7"/>
  <sheetViews>
    <sheetView workbookViewId="0">
      <selection activeCell="M14" sqref="M14"/>
    </sheetView>
  </sheetViews>
  <sheetFormatPr defaultRowHeight="12" x14ac:dyDescent="0.3"/>
  <cols>
    <col min="1" max="1" width="2.625" style="1" customWidth="1"/>
    <col min="2" max="2" width="12.75" style="1" bestFit="1" customWidth="1"/>
    <col min="3" max="3" width="7.5" style="65" bestFit="1" customWidth="1"/>
    <col min="4" max="8" width="6.625" style="65" bestFit="1" customWidth="1"/>
    <col min="9" max="10" width="7.625" style="65" bestFit="1" customWidth="1"/>
    <col min="11" max="11" width="8.5" style="65" bestFit="1" customWidth="1"/>
    <col min="12" max="12" width="7.625" style="65" bestFit="1" customWidth="1"/>
    <col min="13" max="13" width="6" style="65" bestFit="1" customWidth="1"/>
    <col min="14" max="14" width="6.625" style="65" bestFit="1" customWidth="1"/>
    <col min="15" max="15" width="6.75" style="65" bestFit="1" customWidth="1"/>
    <col min="16" max="17" width="6" style="65" bestFit="1" customWidth="1"/>
    <col min="18" max="19" width="7.5" style="65" bestFit="1" customWidth="1"/>
    <col min="20" max="23" width="6" style="65" bestFit="1" customWidth="1"/>
    <col min="24" max="24" width="6.625" style="65" bestFit="1" customWidth="1"/>
    <col min="25" max="26" width="5.875" style="1" bestFit="1" customWidth="1"/>
    <col min="27" max="27" width="6.75" style="1" bestFit="1" customWidth="1"/>
    <col min="28" max="28" width="9.5" style="1" bestFit="1" customWidth="1"/>
    <col min="29" max="16384" width="9" style="1"/>
  </cols>
  <sheetData>
    <row r="1" spans="2:30" x14ac:dyDescent="0.3">
      <c r="K1" s="66"/>
      <c r="L1" s="66"/>
      <c r="M1" s="66"/>
      <c r="N1" s="66"/>
      <c r="O1" s="66"/>
      <c r="AB1" s="1" t="s">
        <v>34</v>
      </c>
    </row>
    <row r="2" spans="2:30" x14ac:dyDescent="0.3">
      <c r="B2" s="1" t="s">
        <v>0</v>
      </c>
      <c r="C2" s="262" t="s">
        <v>32</v>
      </c>
      <c r="D2" s="263">
        <f>D4*D5 *D7</f>
        <v>0</v>
      </c>
      <c r="E2" s="263">
        <f t="shared" ref="E2:X2" si="0">E4*E5 *E7</f>
        <v>0</v>
      </c>
      <c r="F2" s="263">
        <f t="shared" si="0"/>
        <v>0</v>
      </c>
      <c r="G2" s="263">
        <f t="shared" si="0"/>
        <v>0</v>
      </c>
      <c r="H2" s="263">
        <f t="shared" si="0"/>
        <v>0</v>
      </c>
      <c r="I2" s="263">
        <f t="shared" si="0"/>
        <v>0.26833980871577212</v>
      </c>
      <c r="J2" s="263">
        <f t="shared" si="0"/>
        <v>0.20125485653682909</v>
      </c>
      <c r="K2" s="263">
        <f t="shared" si="0"/>
        <v>5.366796174315442E-2</v>
      </c>
      <c r="L2" s="263">
        <f t="shared" si="0"/>
        <v>6.708495217894303E-2</v>
      </c>
      <c r="M2" s="263">
        <f t="shared" si="0"/>
        <v>6.9417795774837671E-2</v>
      </c>
      <c r="N2" s="263">
        <f t="shared" si="0"/>
        <v>0.10412669366225651</v>
      </c>
      <c r="O2" s="263">
        <f t="shared" si="0"/>
        <v>0</v>
      </c>
      <c r="P2" s="263">
        <f t="shared" si="0"/>
        <v>5.7848163145698066E-2</v>
      </c>
      <c r="Q2" s="263">
        <f t="shared" si="0"/>
        <v>0.15000000000000002</v>
      </c>
      <c r="R2" s="263">
        <f t="shared" si="0"/>
        <v>0.2</v>
      </c>
      <c r="S2" s="263">
        <f t="shared" si="0"/>
        <v>0</v>
      </c>
      <c r="T2" s="263">
        <f t="shared" si="0"/>
        <v>0</v>
      </c>
      <c r="U2" s="263">
        <f t="shared" si="0"/>
        <v>0</v>
      </c>
      <c r="V2" s="263">
        <f t="shared" si="0"/>
        <v>0</v>
      </c>
      <c r="W2" s="263">
        <f t="shared" si="0"/>
        <v>0</v>
      </c>
      <c r="X2" s="263">
        <f t="shared" si="0"/>
        <v>0.3</v>
      </c>
      <c r="Y2" s="63"/>
      <c r="Z2" s="63"/>
      <c r="AB2" s="1">
        <f>SUM(I2:X2)</f>
        <v>1.471740231757491</v>
      </c>
      <c r="AC2" s="1">
        <f>AD2-AB2</f>
        <v>0.16298519061802375</v>
      </c>
      <c r="AD2" s="1">
        <f>J40</f>
        <v>1.6347254223755148</v>
      </c>
    </row>
    <row r="3" spans="2:30" x14ac:dyDescent="0.3">
      <c r="C3" s="263" t="s">
        <v>35</v>
      </c>
      <c r="D3" s="263" t="s">
        <v>4</v>
      </c>
      <c r="E3" s="263" t="s">
        <v>5</v>
      </c>
      <c r="F3" s="263" t="s">
        <v>6</v>
      </c>
      <c r="G3" s="263" t="s">
        <v>7</v>
      </c>
      <c r="H3" s="263" t="s">
        <v>30</v>
      </c>
      <c r="I3" s="264" t="s">
        <v>8</v>
      </c>
      <c r="J3" s="264" t="s">
        <v>8</v>
      </c>
      <c r="K3" s="264" t="s">
        <v>8</v>
      </c>
      <c r="L3" s="264" t="s">
        <v>8</v>
      </c>
      <c r="M3" s="265" t="s">
        <v>1</v>
      </c>
      <c r="N3" s="265" t="s">
        <v>1</v>
      </c>
      <c r="O3" s="265" t="s">
        <v>1</v>
      </c>
      <c r="P3" s="265" t="s">
        <v>1</v>
      </c>
      <c r="Q3" s="264" t="s">
        <v>2</v>
      </c>
      <c r="R3" s="264" t="s">
        <v>2</v>
      </c>
      <c r="S3" s="264" t="s">
        <v>2</v>
      </c>
      <c r="T3" s="264" t="s">
        <v>2</v>
      </c>
      <c r="U3" s="264" t="s">
        <v>2</v>
      </c>
      <c r="V3" s="264" t="s">
        <v>2</v>
      </c>
      <c r="W3" s="263" t="s">
        <v>2</v>
      </c>
      <c r="X3" s="263" t="s">
        <v>2</v>
      </c>
      <c r="Y3" s="64"/>
      <c r="Z3" s="64"/>
      <c r="AA3" s="64"/>
      <c r="AB3" s="2"/>
      <c r="AC3" s="2"/>
      <c r="AD3" s="2"/>
    </row>
    <row r="4" spans="2:30" x14ac:dyDescent="0.3">
      <c r="C4" s="263" t="s">
        <v>31</v>
      </c>
      <c r="D4" s="196">
        <v>0</v>
      </c>
      <c r="E4" s="196">
        <v>0</v>
      </c>
      <c r="F4" s="196">
        <v>0</v>
      </c>
      <c r="G4" s="196">
        <v>0</v>
      </c>
      <c r="H4" s="266">
        <v>0</v>
      </c>
      <c r="I4" s="264">
        <v>2</v>
      </c>
      <c r="J4" s="264">
        <v>3</v>
      </c>
      <c r="K4" s="264">
        <v>4</v>
      </c>
      <c r="L4" s="264">
        <v>5</v>
      </c>
      <c r="M4" s="264">
        <v>2</v>
      </c>
      <c r="N4" s="264">
        <v>3</v>
      </c>
      <c r="O4" s="264">
        <v>4</v>
      </c>
      <c r="P4" s="264">
        <v>5</v>
      </c>
      <c r="Q4" s="264">
        <v>3</v>
      </c>
      <c r="R4" s="264">
        <v>4</v>
      </c>
      <c r="S4" s="264">
        <v>5</v>
      </c>
      <c r="T4" s="264">
        <v>6</v>
      </c>
      <c r="U4" s="264">
        <v>7</v>
      </c>
      <c r="V4" s="264">
        <v>8</v>
      </c>
      <c r="W4" s="263">
        <v>9</v>
      </c>
      <c r="X4" s="263">
        <v>10</v>
      </c>
    </row>
    <row r="5" spans="2:30" s="2" customFormat="1" x14ac:dyDescent="0.3">
      <c r="C5" s="262">
        <f>SUM(D5:AA5)</f>
        <v>1.0000000000000002</v>
      </c>
      <c r="D5" s="191">
        <v>0.5</v>
      </c>
      <c r="E5" s="191">
        <v>0.12</v>
      </c>
      <c r="F5" s="191">
        <v>0.01</v>
      </c>
      <c r="G5" s="191">
        <v>0</v>
      </c>
      <c r="H5" s="192">
        <v>0</v>
      </c>
      <c r="I5" s="265">
        <v>0.1</v>
      </c>
      <c r="J5" s="265">
        <v>0.05</v>
      </c>
      <c r="K5" s="265">
        <v>0.01</v>
      </c>
      <c r="L5" s="265">
        <v>0.01</v>
      </c>
      <c r="M5" s="265">
        <v>0.03</v>
      </c>
      <c r="N5" s="265">
        <v>0.03</v>
      </c>
      <c r="O5" s="265">
        <v>0</v>
      </c>
      <c r="P5" s="265">
        <v>0.01</v>
      </c>
      <c r="Q5" s="265">
        <v>0.05</v>
      </c>
      <c r="R5" s="265">
        <v>0.05</v>
      </c>
      <c r="S5" s="265">
        <v>0</v>
      </c>
      <c r="T5" s="265">
        <v>0</v>
      </c>
      <c r="U5" s="265">
        <v>0</v>
      </c>
      <c r="V5" s="265">
        <v>0</v>
      </c>
      <c r="W5" s="262">
        <v>0</v>
      </c>
      <c r="X5" s="262">
        <v>0.03</v>
      </c>
    </row>
    <row r="6" spans="2:30" x14ac:dyDescent="0.3">
      <c r="C6" s="263">
        <f>SUM(D6:AA6)</f>
        <v>10000</v>
      </c>
      <c r="D6" s="263">
        <f>D5*10000</f>
        <v>5000</v>
      </c>
      <c r="E6" s="263">
        <f t="shared" ref="E6:X6" si="1">E5*10000</f>
        <v>1200</v>
      </c>
      <c r="F6" s="263">
        <f t="shared" si="1"/>
        <v>100</v>
      </c>
      <c r="G6" s="263">
        <f t="shared" si="1"/>
        <v>0</v>
      </c>
      <c r="H6" s="263">
        <f t="shared" si="1"/>
        <v>0</v>
      </c>
      <c r="I6" s="263">
        <f t="shared" si="1"/>
        <v>1000</v>
      </c>
      <c r="J6" s="263">
        <f t="shared" si="1"/>
        <v>500</v>
      </c>
      <c r="K6" s="263">
        <f t="shared" si="1"/>
        <v>100</v>
      </c>
      <c r="L6" s="263">
        <f t="shared" si="1"/>
        <v>100</v>
      </c>
      <c r="M6" s="263">
        <f t="shared" si="1"/>
        <v>300</v>
      </c>
      <c r="N6" s="263">
        <f t="shared" si="1"/>
        <v>300</v>
      </c>
      <c r="O6" s="263">
        <f t="shared" si="1"/>
        <v>0</v>
      </c>
      <c r="P6" s="263">
        <f t="shared" si="1"/>
        <v>100</v>
      </c>
      <c r="Q6" s="263">
        <f t="shared" si="1"/>
        <v>500</v>
      </c>
      <c r="R6" s="263">
        <f t="shared" si="1"/>
        <v>500</v>
      </c>
      <c r="S6" s="263">
        <f t="shared" si="1"/>
        <v>0</v>
      </c>
      <c r="T6" s="263">
        <f t="shared" si="1"/>
        <v>0</v>
      </c>
      <c r="U6" s="263">
        <f t="shared" si="1"/>
        <v>0</v>
      </c>
      <c r="V6" s="263">
        <f t="shared" si="1"/>
        <v>0</v>
      </c>
      <c r="W6" s="263">
        <f t="shared" si="1"/>
        <v>0</v>
      </c>
      <c r="X6" s="263">
        <f t="shared" si="1"/>
        <v>300</v>
      </c>
    </row>
    <row r="7" spans="2:30" x14ac:dyDescent="0.3">
      <c r="C7" s="263" t="s">
        <v>33</v>
      </c>
      <c r="D7" s="264">
        <v>0</v>
      </c>
      <c r="E7" s="264">
        <v>0</v>
      </c>
      <c r="F7" s="264">
        <v>0</v>
      </c>
      <c r="G7" s="264">
        <v>0</v>
      </c>
      <c r="H7" s="264">
        <v>0</v>
      </c>
      <c r="I7" s="267">
        <f>K40</f>
        <v>1.3416990435788605</v>
      </c>
      <c r="J7" s="267">
        <f>K40</f>
        <v>1.3416990435788605</v>
      </c>
      <c r="K7" s="267">
        <f>K40</f>
        <v>1.3416990435788605</v>
      </c>
      <c r="L7" s="267">
        <f>K40</f>
        <v>1.3416990435788605</v>
      </c>
      <c r="M7" s="267">
        <f>L40</f>
        <v>1.1569632629139612</v>
      </c>
      <c r="N7" s="267">
        <f>L40</f>
        <v>1.1569632629139612</v>
      </c>
      <c r="O7" s="267">
        <f>L40</f>
        <v>1.1569632629139612</v>
      </c>
      <c r="P7" s="267">
        <f>L40</f>
        <v>1.1569632629139612</v>
      </c>
      <c r="Q7" s="264">
        <v>1</v>
      </c>
      <c r="R7" s="264">
        <v>1</v>
      </c>
      <c r="S7" s="264">
        <v>1</v>
      </c>
      <c r="T7" s="264">
        <v>1</v>
      </c>
      <c r="U7" s="264">
        <v>1</v>
      </c>
      <c r="V7" s="264">
        <v>1</v>
      </c>
      <c r="W7" s="263">
        <v>1</v>
      </c>
      <c r="X7" s="263">
        <v>1</v>
      </c>
    </row>
    <row r="8" spans="2:30" x14ac:dyDescent="0.3"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</row>
    <row r="9" spans="2:30" x14ac:dyDescent="0.3">
      <c r="B9" s="1" t="s">
        <v>3</v>
      </c>
      <c r="C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</row>
    <row r="10" spans="2:30" x14ac:dyDescent="0.3">
      <c r="C10" s="262" t="s">
        <v>32</v>
      </c>
      <c r="D10" s="263">
        <f>D12*D13 *D15</f>
        <v>0</v>
      </c>
      <c r="E10" s="263">
        <f t="shared" ref="E10:W10" si="2">E12*E13 *E15</f>
        <v>0</v>
      </c>
      <c r="F10" s="263">
        <f t="shared" si="2"/>
        <v>0</v>
      </c>
      <c r="G10" s="263">
        <f t="shared" si="2"/>
        <v>0</v>
      </c>
      <c r="H10" s="263">
        <f t="shared" si="2"/>
        <v>0</v>
      </c>
      <c r="I10" s="264">
        <f t="shared" si="2"/>
        <v>0.23139265258279226</v>
      </c>
      <c r="J10" s="264">
        <f t="shared" si="2"/>
        <v>0.17354448943709422</v>
      </c>
      <c r="K10" s="264">
        <f t="shared" si="2"/>
        <v>0.18511412206623379</v>
      </c>
      <c r="L10" s="264">
        <f t="shared" si="2"/>
        <v>5.7848163145698066E-2</v>
      </c>
      <c r="M10" s="264">
        <f t="shared" si="2"/>
        <v>0.1</v>
      </c>
      <c r="N10" s="264">
        <f t="shared" si="2"/>
        <v>0.12</v>
      </c>
      <c r="O10" s="264">
        <f t="shared" si="2"/>
        <v>0.08</v>
      </c>
      <c r="P10" s="264">
        <f t="shared" si="2"/>
        <v>0.05</v>
      </c>
      <c r="Q10" s="264">
        <f t="shared" si="2"/>
        <v>0</v>
      </c>
      <c r="R10" s="264">
        <f t="shared" si="2"/>
        <v>0</v>
      </c>
      <c r="S10" s="264">
        <f t="shared" si="2"/>
        <v>0</v>
      </c>
      <c r="T10" s="264">
        <f t="shared" si="2"/>
        <v>0</v>
      </c>
      <c r="U10" s="264">
        <f t="shared" si="2"/>
        <v>0.1</v>
      </c>
      <c r="V10" s="264">
        <f t="shared" si="2"/>
        <v>2.4699071328287379E-2</v>
      </c>
      <c r="W10" s="264">
        <f t="shared" si="2"/>
        <v>4.9398142656574759E-2</v>
      </c>
      <c r="X10" s="68"/>
      <c r="Y10" s="63"/>
      <c r="Z10" s="63"/>
      <c r="AA10" s="63"/>
      <c r="AB10" s="1">
        <f>SUM(I10:X10)</f>
        <v>1.1719966412166805</v>
      </c>
      <c r="AC10" s="1">
        <f>AD10-AB10</f>
        <v>0.16970240236218004</v>
      </c>
      <c r="AD10" s="1">
        <f>K40</f>
        <v>1.3416990435788605</v>
      </c>
    </row>
    <row r="11" spans="2:30" x14ac:dyDescent="0.3">
      <c r="C11" s="263" t="s">
        <v>35</v>
      </c>
      <c r="D11" s="196" t="s">
        <v>4</v>
      </c>
      <c r="E11" s="196" t="s">
        <v>5</v>
      </c>
      <c r="F11" s="196" t="s">
        <v>6</v>
      </c>
      <c r="G11" s="196" t="s">
        <v>7</v>
      </c>
      <c r="H11" s="266" t="s">
        <v>30</v>
      </c>
      <c r="I11" s="264" t="s">
        <v>1</v>
      </c>
      <c r="J11" s="264" t="s">
        <v>1</v>
      </c>
      <c r="K11" s="264" t="s">
        <v>1</v>
      </c>
      <c r="L11" s="264" t="s">
        <v>1</v>
      </c>
      <c r="M11" s="264" t="s">
        <v>2</v>
      </c>
      <c r="N11" s="264" t="s">
        <v>2</v>
      </c>
      <c r="O11" s="264" t="s">
        <v>2</v>
      </c>
      <c r="P11" s="264" t="s">
        <v>2</v>
      </c>
      <c r="Q11" s="264" t="s">
        <v>2</v>
      </c>
      <c r="R11" s="264" t="s">
        <v>2</v>
      </c>
      <c r="S11" s="264" t="s">
        <v>2</v>
      </c>
      <c r="T11" s="264" t="s">
        <v>2</v>
      </c>
      <c r="U11" s="264" t="s">
        <v>2</v>
      </c>
      <c r="V11" s="266" t="s">
        <v>0</v>
      </c>
      <c r="W11" s="266" t="s">
        <v>0</v>
      </c>
      <c r="X11" s="68"/>
      <c r="Y11" s="63"/>
      <c r="Z11" s="63"/>
      <c r="AA11" s="63"/>
    </row>
    <row r="12" spans="2:30" x14ac:dyDescent="0.3">
      <c r="C12" s="263" t="s">
        <v>31</v>
      </c>
      <c r="D12" s="196">
        <v>0</v>
      </c>
      <c r="E12" s="196">
        <v>0</v>
      </c>
      <c r="F12" s="196">
        <v>0</v>
      </c>
      <c r="G12" s="196">
        <v>0</v>
      </c>
      <c r="H12" s="266">
        <v>0</v>
      </c>
      <c r="I12" s="264">
        <v>2</v>
      </c>
      <c r="J12" s="264">
        <v>3</v>
      </c>
      <c r="K12" s="264">
        <v>4</v>
      </c>
      <c r="L12" s="264">
        <v>5</v>
      </c>
      <c r="M12" s="264">
        <v>2</v>
      </c>
      <c r="N12" s="264">
        <v>3</v>
      </c>
      <c r="O12" s="264">
        <v>4</v>
      </c>
      <c r="P12" s="264">
        <v>5</v>
      </c>
      <c r="Q12" s="264">
        <v>6</v>
      </c>
      <c r="R12" s="264">
        <v>7</v>
      </c>
      <c r="S12" s="264">
        <v>8</v>
      </c>
      <c r="T12" s="264">
        <v>9</v>
      </c>
      <c r="U12" s="264">
        <v>10</v>
      </c>
      <c r="V12" s="266">
        <v>1</v>
      </c>
      <c r="W12" s="266">
        <v>2</v>
      </c>
      <c r="X12" s="68"/>
      <c r="Y12" s="63"/>
      <c r="Z12" s="63"/>
      <c r="AA12" s="63"/>
    </row>
    <row r="13" spans="2:30" x14ac:dyDescent="0.3">
      <c r="C13" s="262">
        <f>SUM(D13:AA13)</f>
        <v>1.0000000000000002</v>
      </c>
      <c r="D13" s="191">
        <v>0.15</v>
      </c>
      <c r="E13" s="191">
        <v>0.25</v>
      </c>
      <c r="F13" s="191">
        <v>0.2</v>
      </c>
      <c r="G13" s="191">
        <v>0.03</v>
      </c>
      <c r="H13" s="192">
        <v>0.02</v>
      </c>
      <c r="I13" s="265">
        <v>0.1</v>
      </c>
      <c r="J13" s="265">
        <v>0.05</v>
      </c>
      <c r="K13" s="265">
        <v>0.04</v>
      </c>
      <c r="L13" s="265">
        <v>0.01</v>
      </c>
      <c r="M13" s="265">
        <v>0.05</v>
      </c>
      <c r="N13" s="265">
        <v>0.04</v>
      </c>
      <c r="O13" s="265">
        <v>0.02</v>
      </c>
      <c r="P13" s="265">
        <v>0.01</v>
      </c>
      <c r="Q13" s="265">
        <v>0</v>
      </c>
      <c r="R13" s="265">
        <v>0</v>
      </c>
      <c r="S13" s="265">
        <v>0</v>
      </c>
      <c r="T13" s="265">
        <v>0</v>
      </c>
      <c r="U13" s="265">
        <v>0.01</v>
      </c>
      <c r="V13" s="192">
        <v>0.01</v>
      </c>
      <c r="W13" s="192">
        <v>0.01</v>
      </c>
      <c r="X13" s="73"/>
      <c r="Y13" s="64"/>
      <c r="Z13" s="64"/>
      <c r="AA13" s="64"/>
    </row>
    <row r="14" spans="2:30" x14ac:dyDescent="0.3">
      <c r="C14" s="263">
        <f>SUM(D14:AA14)</f>
        <v>10000</v>
      </c>
      <c r="D14" s="263">
        <f>D13*10000</f>
        <v>1500</v>
      </c>
      <c r="E14" s="263">
        <f t="shared" ref="E14:W14" si="3">E13*10000</f>
        <v>2500</v>
      </c>
      <c r="F14" s="263">
        <f t="shared" si="3"/>
        <v>2000</v>
      </c>
      <c r="G14" s="263">
        <f t="shared" si="3"/>
        <v>300</v>
      </c>
      <c r="H14" s="263">
        <f t="shared" si="3"/>
        <v>200</v>
      </c>
      <c r="I14" s="264">
        <f t="shared" si="3"/>
        <v>1000</v>
      </c>
      <c r="J14" s="264">
        <f t="shared" si="3"/>
        <v>500</v>
      </c>
      <c r="K14" s="264">
        <f t="shared" si="3"/>
        <v>400</v>
      </c>
      <c r="L14" s="264">
        <f t="shared" si="3"/>
        <v>100</v>
      </c>
      <c r="M14" s="264">
        <f t="shared" si="3"/>
        <v>500</v>
      </c>
      <c r="N14" s="264">
        <f t="shared" si="3"/>
        <v>400</v>
      </c>
      <c r="O14" s="264">
        <f t="shared" si="3"/>
        <v>200</v>
      </c>
      <c r="P14" s="264">
        <f t="shared" si="3"/>
        <v>100</v>
      </c>
      <c r="Q14" s="264">
        <f t="shared" si="3"/>
        <v>0</v>
      </c>
      <c r="R14" s="264">
        <f t="shared" si="3"/>
        <v>0</v>
      </c>
      <c r="S14" s="264">
        <f t="shared" si="3"/>
        <v>0</v>
      </c>
      <c r="T14" s="264">
        <f t="shared" si="3"/>
        <v>0</v>
      </c>
      <c r="U14" s="264">
        <f t="shared" si="3"/>
        <v>100</v>
      </c>
      <c r="V14" s="264">
        <f t="shared" si="3"/>
        <v>100</v>
      </c>
      <c r="W14" s="264">
        <f t="shared" si="3"/>
        <v>100</v>
      </c>
      <c r="X14" s="68"/>
      <c r="Y14" s="63"/>
      <c r="Z14" s="63"/>
      <c r="AA14" s="63"/>
    </row>
    <row r="15" spans="2:30" x14ac:dyDescent="0.3">
      <c r="C15" s="263" t="s">
        <v>33</v>
      </c>
      <c r="D15" s="264">
        <v>0</v>
      </c>
      <c r="E15" s="264">
        <v>0</v>
      </c>
      <c r="F15" s="264">
        <v>0</v>
      </c>
      <c r="G15" s="264">
        <v>0</v>
      </c>
      <c r="H15" s="264">
        <v>0</v>
      </c>
      <c r="I15" s="267">
        <f>L40</f>
        <v>1.1569632629139612</v>
      </c>
      <c r="J15" s="267">
        <f>L40</f>
        <v>1.1569632629139612</v>
      </c>
      <c r="K15" s="267">
        <f>L40</f>
        <v>1.1569632629139612</v>
      </c>
      <c r="L15" s="267">
        <f>L40</f>
        <v>1.1569632629139612</v>
      </c>
      <c r="M15" s="264">
        <v>1</v>
      </c>
      <c r="N15" s="264">
        <v>1</v>
      </c>
      <c r="O15" s="264">
        <v>1</v>
      </c>
      <c r="P15" s="264">
        <v>1</v>
      </c>
      <c r="Q15" s="264">
        <v>1</v>
      </c>
      <c r="R15" s="264">
        <v>1</v>
      </c>
      <c r="S15" s="264">
        <v>1</v>
      </c>
      <c r="T15" s="264">
        <v>1</v>
      </c>
      <c r="U15" s="264">
        <v>1</v>
      </c>
      <c r="V15" s="267">
        <f>I40</f>
        <v>2.4699071328287379</v>
      </c>
      <c r="W15" s="267">
        <f>I40</f>
        <v>2.4699071328287379</v>
      </c>
      <c r="X15" s="68"/>
      <c r="Y15" s="63"/>
      <c r="Z15" s="63"/>
      <c r="AA15" s="63"/>
    </row>
    <row r="16" spans="2:30" x14ac:dyDescent="0.3">
      <c r="C16" s="67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68"/>
      <c r="V16" s="68"/>
      <c r="W16" s="68"/>
      <c r="X16" s="68"/>
      <c r="Y16" s="63"/>
      <c r="Z16" s="63"/>
      <c r="AA16" s="63"/>
    </row>
    <row r="19" spans="2:30" x14ac:dyDescent="0.3">
      <c r="B19" s="1" t="s">
        <v>1</v>
      </c>
      <c r="C19" s="67"/>
    </row>
    <row r="20" spans="2:30" x14ac:dyDescent="0.3">
      <c r="C20" s="262" t="s">
        <v>32</v>
      </c>
      <c r="D20" s="263">
        <f t="shared" ref="D20:Q20" si="4">D22*D23 *D25</f>
        <v>0</v>
      </c>
      <c r="E20" s="263">
        <f t="shared" si="4"/>
        <v>0</v>
      </c>
      <c r="F20" s="263">
        <f t="shared" si="4"/>
        <v>0</v>
      </c>
      <c r="G20" s="263">
        <f t="shared" si="4"/>
        <v>0</v>
      </c>
      <c r="H20" s="263">
        <f t="shared" si="4"/>
        <v>0</v>
      </c>
      <c r="I20" s="263">
        <f t="shared" si="4"/>
        <v>0.4</v>
      </c>
      <c r="J20" s="263">
        <f t="shared" si="4"/>
        <v>0.21000000000000002</v>
      </c>
      <c r="K20" s="263">
        <f t="shared" si="4"/>
        <v>0.08</v>
      </c>
      <c r="L20" s="263">
        <f t="shared" si="4"/>
        <v>0.05</v>
      </c>
      <c r="M20" s="263">
        <f t="shared" si="4"/>
        <v>0.06</v>
      </c>
      <c r="N20" s="263">
        <f t="shared" si="4"/>
        <v>0</v>
      </c>
      <c r="O20" s="263">
        <f t="shared" si="4"/>
        <v>0</v>
      </c>
      <c r="P20" s="263">
        <f t="shared" si="4"/>
        <v>0</v>
      </c>
      <c r="Q20" s="263">
        <f t="shared" si="4"/>
        <v>0.1</v>
      </c>
      <c r="R20" s="263">
        <f>R23*R25*R22</f>
        <v>1.3416990435788605E-2</v>
      </c>
      <c r="S20" s="263">
        <f t="shared" ref="S20:U20" si="5">S23*S25*S22</f>
        <v>2.683398087157721E-2</v>
      </c>
      <c r="T20" s="263">
        <f t="shared" si="5"/>
        <v>1.234953566414369E-2</v>
      </c>
      <c r="U20" s="263">
        <f t="shared" si="5"/>
        <v>2.4699071328287379E-2</v>
      </c>
      <c r="AB20" s="1">
        <f>SUM(I20:X20)</f>
        <v>0.97729957829979686</v>
      </c>
      <c r="AC20" s="1">
        <f>AD20-AB20</f>
        <v>0.17966368461416438</v>
      </c>
      <c r="AD20" s="1">
        <f>L40</f>
        <v>1.1569632629139612</v>
      </c>
    </row>
    <row r="21" spans="2:30" x14ac:dyDescent="0.3">
      <c r="C21" s="263" t="s">
        <v>35</v>
      </c>
      <c r="D21" s="196" t="s">
        <v>4</v>
      </c>
      <c r="E21" s="196" t="s">
        <v>5</v>
      </c>
      <c r="F21" s="196" t="s">
        <v>6</v>
      </c>
      <c r="G21" s="196" t="s">
        <v>7</v>
      </c>
      <c r="H21" s="266" t="s">
        <v>30</v>
      </c>
      <c r="I21" s="264" t="s">
        <v>2</v>
      </c>
      <c r="J21" s="264" t="s">
        <v>2</v>
      </c>
      <c r="K21" s="264" t="s">
        <v>2</v>
      </c>
      <c r="L21" s="264" t="s">
        <v>2</v>
      </c>
      <c r="M21" s="264" t="s">
        <v>2</v>
      </c>
      <c r="N21" s="264" t="s">
        <v>2</v>
      </c>
      <c r="O21" s="264" t="s">
        <v>2</v>
      </c>
      <c r="P21" s="264" t="s">
        <v>2</v>
      </c>
      <c r="Q21" s="264" t="s">
        <v>2</v>
      </c>
      <c r="R21" s="266" t="s">
        <v>8</v>
      </c>
      <c r="S21" s="266" t="s">
        <v>8</v>
      </c>
      <c r="T21" s="266" t="s">
        <v>0</v>
      </c>
      <c r="U21" s="266" t="s">
        <v>0</v>
      </c>
    </row>
    <row r="22" spans="2:30" x14ac:dyDescent="0.3">
      <c r="C22" s="263" t="s">
        <v>31</v>
      </c>
      <c r="D22" s="196">
        <v>0</v>
      </c>
      <c r="E22" s="196">
        <v>0</v>
      </c>
      <c r="F22" s="196">
        <v>0</v>
      </c>
      <c r="G22" s="196">
        <v>0</v>
      </c>
      <c r="H22" s="266">
        <v>0</v>
      </c>
      <c r="I22" s="264">
        <v>2</v>
      </c>
      <c r="J22" s="264">
        <v>3</v>
      </c>
      <c r="K22" s="264">
        <v>4</v>
      </c>
      <c r="L22" s="264">
        <v>5</v>
      </c>
      <c r="M22" s="264">
        <v>6</v>
      </c>
      <c r="N22" s="264">
        <v>7</v>
      </c>
      <c r="O22" s="264">
        <v>8</v>
      </c>
      <c r="P22" s="264">
        <v>9</v>
      </c>
      <c r="Q22" s="264">
        <v>10</v>
      </c>
      <c r="R22" s="266">
        <v>1</v>
      </c>
      <c r="S22" s="266">
        <v>2</v>
      </c>
      <c r="T22" s="266">
        <v>1</v>
      </c>
      <c r="U22" s="266">
        <v>2</v>
      </c>
    </row>
    <row r="23" spans="2:30" x14ac:dyDescent="0.3">
      <c r="C23" s="262">
        <f>SUM(D23:AA23)</f>
        <v>1.0000000000000002</v>
      </c>
      <c r="D23" s="191">
        <v>0.05</v>
      </c>
      <c r="E23" s="191">
        <v>0.12</v>
      </c>
      <c r="F23" s="191">
        <v>0.22</v>
      </c>
      <c r="G23" s="191">
        <v>0.16</v>
      </c>
      <c r="H23" s="192">
        <v>0.1</v>
      </c>
      <c r="I23" s="265">
        <v>0.2</v>
      </c>
      <c r="J23" s="265">
        <v>7.0000000000000007E-2</v>
      </c>
      <c r="K23" s="265">
        <v>0.02</v>
      </c>
      <c r="L23" s="265">
        <v>0.01</v>
      </c>
      <c r="M23" s="265">
        <v>0.01</v>
      </c>
      <c r="N23" s="265">
        <v>0</v>
      </c>
      <c r="O23" s="265">
        <v>0</v>
      </c>
      <c r="P23" s="265">
        <v>0</v>
      </c>
      <c r="Q23" s="265">
        <v>0.01</v>
      </c>
      <c r="R23" s="192">
        <v>0.01</v>
      </c>
      <c r="S23" s="192">
        <v>0.01</v>
      </c>
      <c r="T23" s="192">
        <v>5.0000000000000001E-3</v>
      </c>
      <c r="U23" s="192">
        <v>5.0000000000000001E-3</v>
      </c>
    </row>
    <row r="24" spans="2:30" x14ac:dyDescent="0.3">
      <c r="C24" s="263">
        <f>SUM(D24:AA24)</f>
        <v>10000</v>
      </c>
      <c r="D24" s="263">
        <f>D23*10000</f>
        <v>500</v>
      </c>
      <c r="E24" s="263">
        <f t="shared" ref="E24:U24" si="6">E23*10000</f>
        <v>1200</v>
      </c>
      <c r="F24" s="263">
        <f t="shared" si="6"/>
        <v>2200</v>
      </c>
      <c r="G24" s="263">
        <f t="shared" si="6"/>
        <v>1600</v>
      </c>
      <c r="H24" s="263">
        <f t="shared" si="6"/>
        <v>1000</v>
      </c>
      <c r="I24" s="263">
        <f t="shared" si="6"/>
        <v>2000</v>
      </c>
      <c r="J24" s="263">
        <f t="shared" si="6"/>
        <v>700.00000000000011</v>
      </c>
      <c r="K24" s="263">
        <f t="shared" si="6"/>
        <v>200</v>
      </c>
      <c r="L24" s="263">
        <f t="shared" si="6"/>
        <v>100</v>
      </c>
      <c r="M24" s="263">
        <f t="shared" si="6"/>
        <v>100</v>
      </c>
      <c r="N24" s="263">
        <f t="shared" si="6"/>
        <v>0</v>
      </c>
      <c r="O24" s="263">
        <f t="shared" si="6"/>
        <v>0</v>
      </c>
      <c r="P24" s="263">
        <f t="shared" si="6"/>
        <v>0</v>
      </c>
      <c r="Q24" s="263">
        <f t="shared" si="6"/>
        <v>100</v>
      </c>
      <c r="R24" s="263">
        <f t="shared" si="6"/>
        <v>100</v>
      </c>
      <c r="S24" s="263">
        <f t="shared" si="6"/>
        <v>100</v>
      </c>
      <c r="T24" s="263">
        <f t="shared" si="6"/>
        <v>50</v>
      </c>
      <c r="U24" s="263">
        <f t="shared" si="6"/>
        <v>50</v>
      </c>
    </row>
    <row r="25" spans="2:30" x14ac:dyDescent="0.3">
      <c r="C25" s="263" t="s">
        <v>33</v>
      </c>
      <c r="D25" s="264">
        <v>0</v>
      </c>
      <c r="E25" s="264">
        <v>0</v>
      </c>
      <c r="F25" s="264">
        <v>0</v>
      </c>
      <c r="G25" s="264">
        <v>0</v>
      </c>
      <c r="H25" s="264">
        <v>0</v>
      </c>
      <c r="I25" s="264">
        <v>1</v>
      </c>
      <c r="J25" s="264">
        <v>1</v>
      </c>
      <c r="K25" s="264">
        <v>1</v>
      </c>
      <c r="L25" s="264">
        <v>1</v>
      </c>
      <c r="M25" s="264">
        <v>1</v>
      </c>
      <c r="N25" s="264">
        <v>1</v>
      </c>
      <c r="O25" s="264">
        <v>1</v>
      </c>
      <c r="P25" s="264">
        <v>1</v>
      </c>
      <c r="Q25" s="264">
        <v>1</v>
      </c>
      <c r="R25" s="267">
        <f>K40</f>
        <v>1.3416990435788605</v>
      </c>
      <c r="S25" s="267">
        <f>K40</f>
        <v>1.3416990435788605</v>
      </c>
      <c r="T25" s="267">
        <f>I40</f>
        <v>2.4699071328287379</v>
      </c>
      <c r="U25" s="267">
        <f>I40</f>
        <v>2.4699071328287379</v>
      </c>
    </row>
    <row r="26" spans="2:30" x14ac:dyDescent="0.3">
      <c r="C26" s="6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9" spans="2:30" x14ac:dyDescent="0.3">
      <c r="B29" s="1" t="s">
        <v>2</v>
      </c>
      <c r="C29" s="67"/>
    </row>
    <row r="30" spans="2:30" x14ac:dyDescent="0.3">
      <c r="C30" s="262" t="s">
        <v>32</v>
      </c>
      <c r="D30" s="263">
        <f>D32*D33 *D35</f>
        <v>0</v>
      </c>
      <c r="E30" s="263">
        <f>E32*E33 *E35</f>
        <v>0</v>
      </c>
      <c r="F30" s="263">
        <f>F32*F33 *F35</f>
        <v>0</v>
      </c>
      <c r="G30" s="263">
        <f t="shared" ref="G30:S30" si="7">G32*G33 *G35</f>
        <v>0</v>
      </c>
      <c r="H30" s="263">
        <f t="shared" si="7"/>
        <v>0</v>
      </c>
      <c r="I30" s="263">
        <f t="shared" si="7"/>
        <v>0.04</v>
      </c>
      <c r="J30" s="263">
        <f t="shared" si="7"/>
        <v>0.06</v>
      </c>
      <c r="K30" s="263">
        <f t="shared" si="7"/>
        <v>0.08</v>
      </c>
      <c r="L30" s="263">
        <f t="shared" si="7"/>
        <v>0.05</v>
      </c>
      <c r="M30" s="263">
        <f t="shared" si="7"/>
        <v>0.1</v>
      </c>
      <c r="N30" s="263">
        <f t="shared" si="7"/>
        <v>5.7848163145698059E-3</v>
      </c>
      <c r="O30" s="263">
        <f t="shared" si="7"/>
        <v>1.1569632629139612E-2</v>
      </c>
      <c r="P30" s="263">
        <f t="shared" si="7"/>
        <v>6.7084952178943025E-3</v>
      </c>
      <c r="Q30" s="263">
        <f t="shared" si="7"/>
        <v>1.3416990435788605E-2</v>
      </c>
      <c r="R30" s="263">
        <f t="shared" si="7"/>
        <v>1.234953566414369E-2</v>
      </c>
      <c r="S30" s="263">
        <f t="shared" si="7"/>
        <v>2.4699071328287379E-2</v>
      </c>
      <c r="AB30" s="1">
        <f>SUM(I30:X30)</f>
        <v>0.40452854158982332</v>
      </c>
      <c r="AC30" s="1">
        <f>1-'씨앗 분해 확률_첫달'!AB30</f>
        <v>0.59547145841017668</v>
      </c>
      <c r="AD30" s="1">
        <v>1</v>
      </c>
    </row>
    <row r="31" spans="2:30" x14ac:dyDescent="0.3">
      <c r="C31" s="263" t="s">
        <v>35</v>
      </c>
      <c r="D31" s="196" t="s">
        <v>4</v>
      </c>
      <c r="E31" s="196" t="s">
        <v>5</v>
      </c>
      <c r="F31" s="196" t="s">
        <v>6</v>
      </c>
      <c r="G31" s="196" t="s">
        <v>7</v>
      </c>
      <c r="H31" s="266" t="s">
        <v>30</v>
      </c>
      <c r="I31" s="263" t="s">
        <v>2</v>
      </c>
      <c r="J31" s="263" t="s">
        <v>2</v>
      </c>
      <c r="K31" s="263" t="s">
        <v>2</v>
      </c>
      <c r="L31" s="263" t="s">
        <v>2</v>
      </c>
      <c r="M31" s="263" t="s">
        <v>2</v>
      </c>
      <c r="N31" s="264" t="s">
        <v>1</v>
      </c>
      <c r="O31" s="264" t="s">
        <v>1</v>
      </c>
      <c r="P31" s="264" t="s">
        <v>8</v>
      </c>
      <c r="Q31" s="264" t="s">
        <v>8</v>
      </c>
      <c r="R31" s="264" t="s">
        <v>23</v>
      </c>
      <c r="S31" s="264" t="s">
        <v>23</v>
      </c>
      <c r="T31" s="68"/>
      <c r="U31" s="68"/>
      <c r="V31" s="68"/>
      <c r="W31" s="68"/>
    </row>
    <row r="32" spans="2:30" x14ac:dyDescent="0.3">
      <c r="C32" s="263" t="s">
        <v>31</v>
      </c>
      <c r="D32" s="196">
        <v>0</v>
      </c>
      <c r="E32" s="196">
        <v>0</v>
      </c>
      <c r="F32" s="196">
        <v>0</v>
      </c>
      <c r="G32" s="196">
        <v>0</v>
      </c>
      <c r="H32" s="266">
        <v>0</v>
      </c>
      <c r="I32" s="263">
        <v>2</v>
      </c>
      <c r="J32" s="263">
        <v>3</v>
      </c>
      <c r="K32" s="263">
        <v>4</v>
      </c>
      <c r="L32" s="263">
        <v>5</v>
      </c>
      <c r="M32" s="263">
        <v>10</v>
      </c>
      <c r="N32" s="264">
        <v>1</v>
      </c>
      <c r="O32" s="264">
        <v>2</v>
      </c>
      <c r="P32" s="264">
        <v>1</v>
      </c>
      <c r="Q32" s="264">
        <v>2</v>
      </c>
      <c r="R32" s="264">
        <v>1</v>
      </c>
      <c r="S32" s="264">
        <v>2</v>
      </c>
      <c r="T32" s="68"/>
      <c r="U32" s="68"/>
      <c r="V32" s="68"/>
      <c r="W32" s="68"/>
    </row>
    <row r="33" spans="1:23" x14ac:dyDescent="0.3">
      <c r="C33" s="262">
        <f>SUM(D33:AA33)</f>
        <v>1</v>
      </c>
      <c r="D33" s="191">
        <v>0.01</v>
      </c>
      <c r="E33" s="191">
        <v>0.03</v>
      </c>
      <c r="F33" s="191">
        <v>0.4</v>
      </c>
      <c r="G33" s="191">
        <v>0.3</v>
      </c>
      <c r="H33" s="192">
        <v>0.15</v>
      </c>
      <c r="I33" s="265">
        <v>0.02</v>
      </c>
      <c r="J33" s="265">
        <v>0.02</v>
      </c>
      <c r="K33" s="265">
        <v>0.02</v>
      </c>
      <c r="L33" s="265">
        <v>0.01</v>
      </c>
      <c r="M33" s="265">
        <v>0.01</v>
      </c>
      <c r="N33" s="265">
        <v>5.0000000000000001E-3</v>
      </c>
      <c r="O33" s="265">
        <v>5.0000000000000001E-3</v>
      </c>
      <c r="P33" s="265">
        <v>5.0000000000000001E-3</v>
      </c>
      <c r="Q33" s="265">
        <v>5.0000000000000001E-3</v>
      </c>
      <c r="R33" s="265">
        <v>5.0000000000000001E-3</v>
      </c>
      <c r="S33" s="265">
        <v>5.0000000000000001E-3</v>
      </c>
      <c r="T33" s="73"/>
      <c r="U33" s="68"/>
      <c r="V33" s="68"/>
      <c r="W33" s="68"/>
    </row>
    <row r="34" spans="1:23" x14ac:dyDescent="0.3">
      <c r="C34" s="263">
        <f>SUM(D34:AA34)</f>
        <v>10000</v>
      </c>
      <c r="D34" s="263">
        <f>D33*10000</f>
        <v>100</v>
      </c>
      <c r="E34" s="263">
        <f t="shared" ref="E34:S34" si="8">E33*10000</f>
        <v>300</v>
      </c>
      <c r="F34" s="263">
        <f t="shared" si="8"/>
        <v>4000</v>
      </c>
      <c r="G34" s="263">
        <f t="shared" si="8"/>
        <v>3000</v>
      </c>
      <c r="H34" s="263">
        <f t="shared" si="8"/>
        <v>1500</v>
      </c>
      <c r="I34" s="263">
        <f t="shared" si="8"/>
        <v>200</v>
      </c>
      <c r="J34" s="263">
        <f t="shared" si="8"/>
        <v>200</v>
      </c>
      <c r="K34" s="263">
        <f t="shared" si="8"/>
        <v>200</v>
      </c>
      <c r="L34" s="263">
        <f t="shared" si="8"/>
        <v>100</v>
      </c>
      <c r="M34" s="263">
        <f t="shared" si="8"/>
        <v>100</v>
      </c>
      <c r="N34" s="263">
        <f t="shared" si="8"/>
        <v>50</v>
      </c>
      <c r="O34" s="263">
        <f t="shared" si="8"/>
        <v>50</v>
      </c>
      <c r="P34" s="263">
        <f t="shared" si="8"/>
        <v>50</v>
      </c>
      <c r="Q34" s="263">
        <f t="shared" si="8"/>
        <v>50</v>
      </c>
      <c r="R34" s="263">
        <f t="shared" si="8"/>
        <v>50</v>
      </c>
      <c r="S34" s="263">
        <f t="shared" si="8"/>
        <v>50</v>
      </c>
      <c r="T34" s="68"/>
      <c r="U34" s="68"/>
      <c r="V34" s="68"/>
      <c r="W34" s="68"/>
    </row>
    <row r="35" spans="1:23" x14ac:dyDescent="0.3">
      <c r="C35" s="263" t="s">
        <v>33</v>
      </c>
      <c r="D35" s="268">
        <v>0</v>
      </c>
      <c r="E35" s="268">
        <v>0</v>
      </c>
      <c r="F35" s="268">
        <v>0</v>
      </c>
      <c r="G35" s="269">
        <v>0</v>
      </c>
      <c r="H35" s="269">
        <v>0</v>
      </c>
      <c r="I35" s="267">
        <v>1</v>
      </c>
      <c r="J35" s="267">
        <v>1</v>
      </c>
      <c r="K35" s="267">
        <v>1</v>
      </c>
      <c r="L35" s="267">
        <v>1</v>
      </c>
      <c r="M35" s="267">
        <v>1</v>
      </c>
      <c r="N35" s="267">
        <f>L40</f>
        <v>1.1569632629139612</v>
      </c>
      <c r="O35" s="267">
        <f>L40</f>
        <v>1.1569632629139612</v>
      </c>
      <c r="P35" s="267">
        <f>K40</f>
        <v>1.3416990435788605</v>
      </c>
      <c r="Q35" s="267">
        <f>K40</f>
        <v>1.3416990435788605</v>
      </c>
      <c r="R35" s="267">
        <f>I40</f>
        <v>2.4699071328287379</v>
      </c>
      <c r="S35" s="267">
        <f>I40</f>
        <v>2.4699071328287379</v>
      </c>
      <c r="T35" s="68"/>
      <c r="U35" s="68"/>
      <c r="V35" s="68"/>
      <c r="W35" s="68"/>
    </row>
    <row r="36" spans="1:23" x14ac:dyDescent="0.3">
      <c r="C36" s="67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68"/>
      <c r="V36" s="68"/>
      <c r="W36" s="68"/>
    </row>
    <row r="38" spans="1:23" x14ac:dyDescent="0.3">
      <c r="C38" s="1"/>
      <c r="D38" s="1"/>
      <c r="E38" s="1"/>
      <c r="I38" s="76" t="s">
        <v>105</v>
      </c>
    </row>
    <row r="39" spans="1:23" x14ac:dyDescent="0.3">
      <c r="C39" s="1" t="s">
        <v>97</v>
      </c>
      <c r="D39" s="1" t="s">
        <v>91</v>
      </c>
      <c r="E39" s="65" t="s">
        <v>98</v>
      </c>
      <c r="F39" s="65" t="s">
        <v>92</v>
      </c>
      <c r="G39" s="65" t="s">
        <v>93</v>
      </c>
      <c r="I39" s="65" t="s">
        <v>99</v>
      </c>
      <c r="J39" s="65" t="s">
        <v>100</v>
      </c>
      <c r="K39" s="65" t="s">
        <v>101</v>
      </c>
      <c r="L39" s="65" t="s">
        <v>102</v>
      </c>
      <c r="M39" s="65" t="s">
        <v>103</v>
      </c>
      <c r="R39" s="65" t="s">
        <v>104</v>
      </c>
    </row>
    <row r="40" spans="1:23" x14ac:dyDescent="0.3">
      <c r="B40" s="1" t="s">
        <v>94</v>
      </c>
      <c r="C40" s="1">
        <f>'Markov''s Chain'!W28</f>
        <v>5.796071066742444</v>
      </c>
      <c r="D40" s="1">
        <f>'Markov''s Chain'!W37</f>
        <v>8.7572855197458015</v>
      </c>
      <c r="E40" s="1">
        <f>'Markov''s Chain'!W46</f>
        <v>10.669872158471136</v>
      </c>
      <c r="F40" s="1">
        <f>'Markov''s Chain'!W55</f>
        <v>12.373562522697007</v>
      </c>
      <c r="G40" s="1">
        <f>'Markov''s Chain'!W64</f>
        <v>14.315757270129435</v>
      </c>
      <c r="I40" s="65">
        <f>$G40/C40</f>
        <v>2.4699071328287379</v>
      </c>
      <c r="J40" s="65">
        <f t="shared" ref="J40:M42" si="9">$G40/D40</f>
        <v>1.6347254223755148</v>
      </c>
      <c r="K40" s="65">
        <f t="shared" si="9"/>
        <v>1.3416990435788605</v>
      </c>
      <c r="L40" s="65">
        <f t="shared" si="9"/>
        <v>1.1569632629139612</v>
      </c>
      <c r="M40" s="65">
        <f t="shared" si="9"/>
        <v>1</v>
      </c>
    </row>
    <row r="41" spans="1:23" x14ac:dyDescent="0.3">
      <c r="A41" s="3"/>
      <c r="B41" s="1" t="s">
        <v>95</v>
      </c>
      <c r="C41" s="1">
        <f>'Markov''s Chain'!W29</f>
        <v>5.7822036620623187</v>
      </c>
      <c r="D41" s="1">
        <f>'Markov''s Chain'!W38</f>
        <v>8.7380844303222887</v>
      </c>
      <c r="E41" s="1">
        <f>'Markov''s Chain'!W47</f>
        <v>10.646188751690737</v>
      </c>
      <c r="F41" s="1">
        <f>'Markov''s Chain'!W56</f>
        <v>12.347173465682118</v>
      </c>
      <c r="G41" s="1">
        <f>'Markov''s Chain'!W65</f>
        <v>14.45621112792066</v>
      </c>
      <c r="I41" s="65">
        <f t="shared" ref="I41:I42" si="10">$G41/C41</f>
        <v>2.5001214022898344</v>
      </c>
      <c r="J41" s="65">
        <f t="shared" si="9"/>
        <v>1.6543913306394396</v>
      </c>
      <c r="K41" s="65">
        <f t="shared" si="9"/>
        <v>1.3578766509869411</v>
      </c>
      <c r="L41" s="65">
        <f t="shared" si="9"/>
        <v>1.170811373801496</v>
      </c>
      <c r="M41" s="65">
        <f t="shared" si="9"/>
        <v>1</v>
      </c>
    </row>
    <row r="42" spans="1:23" x14ac:dyDescent="0.3">
      <c r="B42" s="1" t="s">
        <v>96</v>
      </c>
      <c r="C42" s="1">
        <f>'Markov''s Chain'!W30</f>
        <v>3.8461538461538458</v>
      </c>
      <c r="D42" s="1">
        <f>'Markov''s Chain'!W39</f>
        <v>6.2499999999999991</v>
      </c>
      <c r="E42" s="1">
        <f>'Markov''s Chain'!W48</f>
        <v>7.6923076923076916</v>
      </c>
      <c r="F42" s="1">
        <f>'Markov''s Chain'!W57</f>
        <v>9.0909090909090917</v>
      </c>
      <c r="G42" s="1">
        <f>'Markov''s Chain'!W66</f>
        <v>11.111111111111114</v>
      </c>
      <c r="I42" s="65">
        <f t="shared" si="10"/>
        <v>2.8888888888888902</v>
      </c>
      <c r="J42" s="65">
        <f t="shared" si="9"/>
        <v>1.7777777777777786</v>
      </c>
      <c r="K42" s="65">
        <f t="shared" si="9"/>
        <v>1.4444444444444451</v>
      </c>
      <c r="L42" s="65">
        <f t="shared" si="9"/>
        <v>1.2222222222222225</v>
      </c>
      <c r="M42" s="65">
        <f t="shared" si="9"/>
        <v>1</v>
      </c>
    </row>
    <row r="43" spans="1:23" x14ac:dyDescent="0.3">
      <c r="C43" s="1"/>
      <c r="D43" s="1"/>
      <c r="E43" s="1"/>
    </row>
    <row r="44" spans="1:23" x14ac:dyDescent="0.3">
      <c r="C44" s="1"/>
      <c r="D44" s="1"/>
      <c r="E44" s="1"/>
    </row>
    <row r="45" spans="1:23" x14ac:dyDescent="0.3">
      <c r="C45" s="1"/>
      <c r="D45" s="1"/>
      <c r="E45" s="1"/>
    </row>
    <row r="46" spans="1:23" x14ac:dyDescent="0.3">
      <c r="C46" s="1"/>
    </row>
    <row r="47" spans="1:23" x14ac:dyDescent="0.3">
      <c r="C47" s="1"/>
    </row>
    <row r="48" spans="1:23" x14ac:dyDescent="0.3">
      <c r="C48" s="1"/>
    </row>
    <row r="52" spans="2:29" x14ac:dyDescent="0.3">
      <c r="B52" s="1" t="s">
        <v>0</v>
      </c>
      <c r="C52" s="67" t="s">
        <v>32</v>
      </c>
      <c r="D52" s="65">
        <f>D54*D55 *D57</f>
        <v>0</v>
      </c>
      <c r="E52" s="65">
        <f t="shared" ref="E52:X52" si="11">E54*E55 *E57</f>
        <v>0</v>
      </c>
      <c r="F52" s="65">
        <f t="shared" si="11"/>
        <v>0</v>
      </c>
      <c r="G52" s="65">
        <f t="shared" si="11"/>
        <v>0</v>
      </c>
      <c r="H52" s="65">
        <f t="shared" si="11"/>
        <v>0</v>
      </c>
      <c r="I52" s="65">
        <f t="shared" si="11"/>
        <v>0.8</v>
      </c>
      <c r="J52" s="65">
        <f t="shared" si="11"/>
        <v>0.60000000000000009</v>
      </c>
      <c r="K52" s="65">
        <f t="shared" si="11"/>
        <v>0.16</v>
      </c>
      <c r="L52" s="65">
        <f t="shared" si="11"/>
        <v>0.2</v>
      </c>
      <c r="M52" s="65">
        <f t="shared" si="11"/>
        <v>0.12</v>
      </c>
      <c r="N52" s="65">
        <f t="shared" si="11"/>
        <v>0.18</v>
      </c>
      <c r="O52" s="65">
        <f t="shared" si="11"/>
        <v>0</v>
      </c>
      <c r="P52" s="65">
        <f t="shared" si="11"/>
        <v>0.1</v>
      </c>
      <c r="Q52" s="65">
        <f t="shared" si="11"/>
        <v>0.15000000000000002</v>
      </c>
      <c r="R52" s="65">
        <f t="shared" si="11"/>
        <v>0.2</v>
      </c>
      <c r="S52" s="65">
        <f t="shared" si="11"/>
        <v>0</v>
      </c>
      <c r="T52" s="65">
        <f t="shared" si="11"/>
        <v>0</v>
      </c>
      <c r="U52" s="65">
        <f t="shared" si="11"/>
        <v>0</v>
      </c>
      <c r="V52" s="65">
        <f t="shared" si="11"/>
        <v>0</v>
      </c>
      <c r="W52" s="65">
        <f t="shared" si="11"/>
        <v>0</v>
      </c>
      <c r="X52" s="65">
        <f t="shared" si="11"/>
        <v>0.3</v>
      </c>
      <c r="Y52" s="63"/>
      <c r="Z52" s="63"/>
      <c r="AB52" s="1">
        <f>SUM(I52:X52)</f>
        <v>2.81</v>
      </c>
      <c r="AC52" s="1">
        <v>8</v>
      </c>
    </row>
    <row r="53" spans="2:29" x14ac:dyDescent="0.3">
      <c r="C53" s="65" t="s">
        <v>35</v>
      </c>
      <c r="D53" s="65" t="s">
        <v>4</v>
      </c>
      <c r="E53" s="65" t="s">
        <v>5</v>
      </c>
      <c r="F53" s="65" t="s">
        <v>6</v>
      </c>
      <c r="G53" s="65" t="s">
        <v>7</v>
      </c>
      <c r="H53" s="65" t="s">
        <v>30</v>
      </c>
      <c r="I53" s="68" t="s">
        <v>8</v>
      </c>
      <c r="J53" s="68" t="s">
        <v>8</v>
      </c>
      <c r="K53" s="68" t="s">
        <v>8</v>
      </c>
      <c r="L53" s="68" t="s">
        <v>8</v>
      </c>
      <c r="M53" s="73" t="s">
        <v>1</v>
      </c>
      <c r="N53" s="73" t="s">
        <v>1</v>
      </c>
      <c r="O53" s="73" t="s">
        <v>1</v>
      </c>
      <c r="P53" s="73" t="s">
        <v>1</v>
      </c>
      <c r="Q53" s="68" t="s">
        <v>2</v>
      </c>
      <c r="R53" s="68" t="s">
        <v>2</v>
      </c>
      <c r="S53" s="68" t="s">
        <v>2</v>
      </c>
      <c r="T53" s="68" t="s">
        <v>2</v>
      </c>
      <c r="U53" s="68" t="s">
        <v>2</v>
      </c>
      <c r="V53" s="68" t="s">
        <v>2</v>
      </c>
      <c r="W53" s="65" t="s">
        <v>2</v>
      </c>
      <c r="X53" s="65" t="s">
        <v>2</v>
      </c>
      <c r="Y53" s="64"/>
      <c r="Z53" s="64"/>
      <c r="AA53" s="64"/>
      <c r="AB53" s="2"/>
    </row>
    <row r="54" spans="2:29" x14ac:dyDescent="0.3">
      <c r="C54" s="65" t="s">
        <v>31</v>
      </c>
      <c r="D54" s="69">
        <v>0</v>
      </c>
      <c r="E54" s="69">
        <v>0</v>
      </c>
      <c r="F54" s="69">
        <v>0</v>
      </c>
      <c r="G54" s="69">
        <v>0</v>
      </c>
      <c r="H54" s="70">
        <v>0</v>
      </c>
      <c r="I54" s="68">
        <v>2</v>
      </c>
      <c r="J54" s="68">
        <v>3</v>
      </c>
      <c r="K54" s="68">
        <v>4</v>
      </c>
      <c r="L54" s="68">
        <v>5</v>
      </c>
      <c r="M54" s="68">
        <v>2</v>
      </c>
      <c r="N54" s="68">
        <v>3</v>
      </c>
      <c r="O54" s="68">
        <v>4</v>
      </c>
      <c r="P54" s="68">
        <v>5</v>
      </c>
      <c r="Q54" s="68">
        <v>3</v>
      </c>
      <c r="R54" s="68">
        <v>4</v>
      </c>
      <c r="S54" s="68">
        <v>5</v>
      </c>
      <c r="T54" s="68">
        <v>6</v>
      </c>
      <c r="U54" s="68">
        <v>7</v>
      </c>
      <c r="V54" s="68">
        <v>8</v>
      </c>
      <c r="W54" s="65">
        <v>9</v>
      </c>
      <c r="X54" s="65">
        <v>10</v>
      </c>
    </row>
    <row r="55" spans="2:29" x14ac:dyDescent="0.3">
      <c r="B55" s="2"/>
      <c r="C55" s="67">
        <f>SUM(D55:AA55)</f>
        <v>1.0000000000000002</v>
      </c>
      <c r="D55" s="71">
        <v>0.5</v>
      </c>
      <c r="E55" s="71">
        <v>0.12</v>
      </c>
      <c r="F55" s="71">
        <v>0.01</v>
      </c>
      <c r="G55" s="71">
        <v>0</v>
      </c>
      <c r="H55" s="72">
        <v>0</v>
      </c>
      <c r="I55" s="73">
        <v>0.1</v>
      </c>
      <c r="J55" s="73">
        <v>0.05</v>
      </c>
      <c r="K55" s="73">
        <v>0.01</v>
      </c>
      <c r="L55" s="73">
        <v>0.01</v>
      </c>
      <c r="M55" s="73">
        <v>0.03</v>
      </c>
      <c r="N55" s="73">
        <v>0.03</v>
      </c>
      <c r="O55" s="73">
        <v>0</v>
      </c>
      <c r="P55" s="73">
        <v>0.01</v>
      </c>
      <c r="Q55" s="73">
        <v>0.05</v>
      </c>
      <c r="R55" s="73">
        <v>0.05</v>
      </c>
      <c r="S55" s="73">
        <v>0</v>
      </c>
      <c r="T55" s="73">
        <v>0</v>
      </c>
      <c r="U55" s="73">
        <v>0</v>
      </c>
      <c r="V55" s="73">
        <v>0</v>
      </c>
      <c r="W55" s="67">
        <v>0</v>
      </c>
      <c r="X55" s="67">
        <v>0.03</v>
      </c>
      <c r="Y55" s="2"/>
      <c r="Z55" s="2"/>
      <c r="AA55" s="2"/>
      <c r="AB55" s="2"/>
    </row>
    <row r="56" spans="2:29" x14ac:dyDescent="0.3">
      <c r="C56" s="65">
        <f>SUM(D56:AA56)</f>
        <v>10000</v>
      </c>
      <c r="D56" s="65">
        <f>D55*10000</f>
        <v>5000</v>
      </c>
      <c r="E56" s="65">
        <f t="shared" ref="E56:X56" si="12">E55*10000</f>
        <v>1200</v>
      </c>
      <c r="F56" s="65">
        <f t="shared" si="12"/>
        <v>100</v>
      </c>
      <c r="G56" s="65">
        <f t="shared" si="12"/>
        <v>0</v>
      </c>
      <c r="H56" s="65">
        <f t="shared" si="12"/>
        <v>0</v>
      </c>
      <c r="I56" s="65">
        <f t="shared" si="12"/>
        <v>1000</v>
      </c>
      <c r="J56" s="65">
        <f t="shared" si="12"/>
        <v>500</v>
      </c>
      <c r="K56" s="65">
        <f t="shared" si="12"/>
        <v>100</v>
      </c>
      <c r="L56" s="65">
        <f t="shared" si="12"/>
        <v>100</v>
      </c>
      <c r="M56" s="65">
        <f t="shared" si="12"/>
        <v>300</v>
      </c>
      <c r="N56" s="65">
        <f t="shared" si="12"/>
        <v>300</v>
      </c>
      <c r="O56" s="65">
        <f t="shared" si="12"/>
        <v>0</v>
      </c>
      <c r="P56" s="65">
        <f t="shared" si="12"/>
        <v>100</v>
      </c>
      <c r="Q56" s="65">
        <f t="shared" si="12"/>
        <v>500</v>
      </c>
      <c r="R56" s="65">
        <f t="shared" si="12"/>
        <v>500</v>
      </c>
      <c r="S56" s="65">
        <f t="shared" si="12"/>
        <v>0</v>
      </c>
      <c r="T56" s="65">
        <f t="shared" si="12"/>
        <v>0</v>
      </c>
      <c r="U56" s="65">
        <f t="shared" si="12"/>
        <v>0</v>
      </c>
      <c r="V56" s="65">
        <f t="shared" si="12"/>
        <v>0</v>
      </c>
      <c r="W56" s="65">
        <f t="shared" si="12"/>
        <v>0</v>
      </c>
      <c r="X56" s="65">
        <f t="shared" si="12"/>
        <v>300</v>
      </c>
    </row>
    <row r="57" spans="2:29" x14ac:dyDescent="0.3">
      <c r="C57" s="65" t="s">
        <v>33</v>
      </c>
      <c r="D57" s="68">
        <v>0</v>
      </c>
      <c r="E57" s="68">
        <v>0</v>
      </c>
      <c r="F57" s="68">
        <v>0</v>
      </c>
      <c r="G57" s="68">
        <v>0</v>
      </c>
      <c r="H57" s="68">
        <v>0</v>
      </c>
      <c r="I57" s="77">
        <v>4</v>
      </c>
      <c r="J57" s="77">
        <v>4</v>
      </c>
      <c r="K57" s="77">
        <v>4</v>
      </c>
      <c r="L57" s="77">
        <v>4</v>
      </c>
      <c r="M57" s="77">
        <v>2</v>
      </c>
      <c r="N57" s="77">
        <v>2</v>
      </c>
      <c r="O57" s="77">
        <v>2</v>
      </c>
      <c r="P57" s="77">
        <v>2</v>
      </c>
      <c r="Q57" s="68">
        <v>1</v>
      </c>
      <c r="R57" s="68">
        <v>1</v>
      </c>
      <c r="S57" s="68">
        <v>1</v>
      </c>
      <c r="T57" s="68">
        <v>1</v>
      </c>
      <c r="U57" s="68">
        <v>1</v>
      </c>
      <c r="V57" s="68">
        <v>1</v>
      </c>
      <c r="W57" s="65">
        <v>1</v>
      </c>
      <c r="X57" s="65">
        <v>1</v>
      </c>
    </row>
    <row r="58" spans="2:29" x14ac:dyDescent="0.3"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</row>
    <row r="59" spans="2:29" x14ac:dyDescent="0.3">
      <c r="B59" s="1" t="s">
        <v>3</v>
      </c>
      <c r="C59" s="67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</row>
    <row r="60" spans="2:29" x14ac:dyDescent="0.3">
      <c r="C60" s="67" t="s">
        <v>32</v>
      </c>
      <c r="D60" s="65">
        <f>D62*D63 *D65</f>
        <v>0</v>
      </c>
      <c r="E60" s="65">
        <f t="shared" ref="E60:W60" si="13">E62*E63 *E65</f>
        <v>0</v>
      </c>
      <c r="F60" s="65">
        <f t="shared" si="13"/>
        <v>0</v>
      </c>
      <c r="G60" s="65">
        <f t="shared" si="13"/>
        <v>0</v>
      </c>
      <c r="H60" s="65">
        <f t="shared" si="13"/>
        <v>0</v>
      </c>
      <c r="I60" s="68">
        <f t="shared" si="13"/>
        <v>0.4</v>
      </c>
      <c r="J60" s="68">
        <f t="shared" si="13"/>
        <v>0.30000000000000004</v>
      </c>
      <c r="K60" s="68">
        <f t="shared" si="13"/>
        <v>0.32</v>
      </c>
      <c r="L60" s="68">
        <f t="shared" si="13"/>
        <v>0.1</v>
      </c>
      <c r="M60" s="68">
        <f t="shared" si="13"/>
        <v>0.1</v>
      </c>
      <c r="N60" s="68">
        <f t="shared" si="13"/>
        <v>0.12</v>
      </c>
      <c r="O60" s="68">
        <f t="shared" si="13"/>
        <v>0.08</v>
      </c>
      <c r="P60" s="68">
        <f t="shared" si="13"/>
        <v>0.05</v>
      </c>
      <c r="Q60" s="68">
        <f t="shared" si="13"/>
        <v>0</v>
      </c>
      <c r="R60" s="68">
        <f t="shared" si="13"/>
        <v>0</v>
      </c>
      <c r="S60" s="68">
        <f t="shared" si="13"/>
        <v>0</v>
      </c>
      <c r="T60" s="68">
        <f t="shared" si="13"/>
        <v>0</v>
      </c>
      <c r="U60" s="68">
        <f t="shared" si="13"/>
        <v>0.1</v>
      </c>
      <c r="V60" s="68">
        <f t="shared" si="13"/>
        <v>0.08</v>
      </c>
      <c r="W60" s="68">
        <f t="shared" si="13"/>
        <v>0.16</v>
      </c>
      <c r="X60" s="68"/>
      <c r="Y60" s="63"/>
      <c r="Z60" s="63"/>
      <c r="AA60" s="63"/>
      <c r="AB60" s="1">
        <f>SUM(I60:X60)</f>
        <v>1.8100000000000005</v>
      </c>
      <c r="AC60" s="1">
        <v>4</v>
      </c>
    </row>
    <row r="61" spans="2:29" x14ac:dyDescent="0.3">
      <c r="C61" s="65" t="s">
        <v>35</v>
      </c>
      <c r="D61" s="69" t="s">
        <v>4</v>
      </c>
      <c r="E61" s="69" t="s">
        <v>5</v>
      </c>
      <c r="F61" s="69" t="s">
        <v>6</v>
      </c>
      <c r="G61" s="69" t="s">
        <v>7</v>
      </c>
      <c r="H61" s="70" t="s">
        <v>30</v>
      </c>
      <c r="I61" s="68" t="s">
        <v>1</v>
      </c>
      <c r="J61" s="68" t="s">
        <v>1</v>
      </c>
      <c r="K61" s="68" t="s">
        <v>1</v>
      </c>
      <c r="L61" s="68" t="s">
        <v>1</v>
      </c>
      <c r="M61" s="68" t="s">
        <v>2</v>
      </c>
      <c r="N61" s="68" t="s">
        <v>2</v>
      </c>
      <c r="O61" s="68" t="s">
        <v>2</v>
      </c>
      <c r="P61" s="68" t="s">
        <v>2</v>
      </c>
      <c r="Q61" s="68" t="s">
        <v>2</v>
      </c>
      <c r="R61" s="68" t="s">
        <v>2</v>
      </c>
      <c r="S61" s="68" t="s">
        <v>2</v>
      </c>
      <c r="T61" s="68" t="s">
        <v>2</v>
      </c>
      <c r="U61" s="68" t="s">
        <v>2</v>
      </c>
      <c r="V61" s="70" t="s">
        <v>0</v>
      </c>
      <c r="W61" s="70" t="s">
        <v>0</v>
      </c>
      <c r="X61" s="68"/>
      <c r="Y61" s="63"/>
      <c r="Z61" s="63"/>
      <c r="AA61" s="63"/>
    </row>
    <row r="62" spans="2:29" x14ac:dyDescent="0.3">
      <c r="C62" s="65" t="s">
        <v>31</v>
      </c>
      <c r="D62" s="69">
        <v>0</v>
      </c>
      <c r="E62" s="69">
        <v>0</v>
      </c>
      <c r="F62" s="69">
        <v>0</v>
      </c>
      <c r="G62" s="69">
        <v>0</v>
      </c>
      <c r="H62" s="70">
        <v>0</v>
      </c>
      <c r="I62" s="68">
        <v>2</v>
      </c>
      <c r="J62" s="68">
        <v>3</v>
      </c>
      <c r="K62" s="68">
        <v>4</v>
      </c>
      <c r="L62" s="68">
        <v>5</v>
      </c>
      <c r="M62" s="68">
        <v>2</v>
      </c>
      <c r="N62" s="68">
        <v>3</v>
      </c>
      <c r="O62" s="68">
        <v>4</v>
      </c>
      <c r="P62" s="68">
        <v>5</v>
      </c>
      <c r="Q62" s="68">
        <v>6</v>
      </c>
      <c r="R62" s="68">
        <v>7</v>
      </c>
      <c r="S62" s="68">
        <v>8</v>
      </c>
      <c r="T62" s="68">
        <v>9</v>
      </c>
      <c r="U62" s="68">
        <v>10</v>
      </c>
      <c r="V62" s="70">
        <v>1</v>
      </c>
      <c r="W62" s="70">
        <v>2</v>
      </c>
      <c r="X62" s="68"/>
      <c r="Y62" s="63"/>
      <c r="Z62" s="63"/>
      <c r="AA62" s="63"/>
    </row>
    <row r="63" spans="2:29" x14ac:dyDescent="0.3">
      <c r="C63" s="67">
        <f>SUM(D63:AA63)</f>
        <v>1.0000000000000002</v>
      </c>
      <c r="D63" s="71">
        <v>0.15</v>
      </c>
      <c r="E63" s="71">
        <v>0.25</v>
      </c>
      <c r="F63" s="71">
        <v>0.2</v>
      </c>
      <c r="G63" s="71">
        <v>0.03</v>
      </c>
      <c r="H63" s="72">
        <v>0.02</v>
      </c>
      <c r="I63" s="73">
        <v>0.1</v>
      </c>
      <c r="J63" s="73">
        <v>0.05</v>
      </c>
      <c r="K63" s="73">
        <v>0.04</v>
      </c>
      <c r="L63" s="73">
        <v>0.01</v>
      </c>
      <c r="M63" s="73">
        <v>0.05</v>
      </c>
      <c r="N63" s="73">
        <v>0.04</v>
      </c>
      <c r="O63" s="73">
        <v>0.02</v>
      </c>
      <c r="P63" s="73">
        <v>0.01</v>
      </c>
      <c r="Q63" s="73">
        <v>0</v>
      </c>
      <c r="R63" s="73">
        <v>0</v>
      </c>
      <c r="S63" s="73">
        <v>0</v>
      </c>
      <c r="T63" s="73">
        <v>0</v>
      </c>
      <c r="U63" s="73">
        <v>0.01</v>
      </c>
      <c r="V63" s="72">
        <v>0.01</v>
      </c>
      <c r="W63" s="72">
        <v>0.01</v>
      </c>
      <c r="X63" s="73"/>
      <c r="Y63" s="64"/>
      <c r="Z63" s="64"/>
      <c r="AA63" s="64"/>
    </row>
    <row r="64" spans="2:29" x14ac:dyDescent="0.3">
      <c r="C64" s="65">
        <f>SUM(D64:AA64)</f>
        <v>10000</v>
      </c>
      <c r="D64" s="65">
        <f>D63*10000</f>
        <v>1500</v>
      </c>
      <c r="E64" s="65">
        <f t="shared" ref="E64:W64" si="14">E63*10000</f>
        <v>2500</v>
      </c>
      <c r="F64" s="65">
        <f t="shared" si="14"/>
        <v>2000</v>
      </c>
      <c r="G64" s="65">
        <f t="shared" si="14"/>
        <v>300</v>
      </c>
      <c r="H64" s="65">
        <f t="shared" si="14"/>
        <v>200</v>
      </c>
      <c r="I64" s="68">
        <f t="shared" si="14"/>
        <v>1000</v>
      </c>
      <c r="J64" s="68">
        <f t="shared" si="14"/>
        <v>500</v>
      </c>
      <c r="K64" s="68">
        <f t="shared" si="14"/>
        <v>400</v>
      </c>
      <c r="L64" s="68">
        <f t="shared" si="14"/>
        <v>100</v>
      </c>
      <c r="M64" s="68">
        <f t="shared" si="14"/>
        <v>500</v>
      </c>
      <c r="N64" s="68">
        <f t="shared" si="14"/>
        <v>400</v>
      </c>
      <c r="O64" s="68">
        <f t="shared" si="14"/>
        <v>200</v>
      </c>
      <c r="P64" s="68">
        <f t="shared" si="14"/>
        <v>100</v>
      </c>
      <c r="Q64" s="68">
        <f t="shared" si="14"/>
        <v>0</v>
      </c>
      <c r="R64" s="68">
        <f t="shared" si="14"/>
        <v>0</v>
      </c>
      <c r="S64" s="68">
        <f t="shared" si="14"/>
        <v>0</v>
      </c>
      <c r="T64" s="68">
        <f t="shared" si="14"/>
        <v>0</v>
      </c>
      <c r="U64" s="68">
        <f t="shared" si="14"/>
        <v>100</v>
      </c>
      <c r="V64" s="68">
        <f t="shared" si="14"/>
        <v>100</v>
      </c>
      <c r="W64" s="68">
        <f t="shared" si="14"/>
        <v>100</v>
      </c>
      <c r="X64" s="68"/>
      <c r="Y64" s="63"/>
      <c r="Z64" s="63"/>
      <c r="AA64" s="63"/>
    </row>
    <row r="65" spans="2:29" x14ac:dyDescent="0.3">
      <c r="C65" s="65" t="s">
        <v>33</v>
      </c>
      <c r="D65" s="68">
        <v>0</v>
      </c>
      <c r="E65" s="68">
        <v>0</v>
      </c>
      <c r="F65" s="68">
        <v>0</v>
      </c>
      <c r="G65" s="68">
        <v>0</v>
      </c>
      <c r="H65" s="68">
        <v>0</v>
      </c>
      <c r="I65" s="77">
        <v>2</v>
      </c>
      <c r="J65" s="77">
        <v>2</v>
      </c>
      <c r="K65" s="77">
        <v>2</v>
      </c>
      <c r="L65" s="77">
        <v>2</v>
      </c>
      <c r="M65" s="68">
        <v>1</v>
      </c>
      <c r="N65" s="68">
        <v>1</v>
      </c>
      <c r="O65" s="68">
        <v>1</v>
      </c>
      <c r="P65" s="68">
        <v>1</v>
      </c>
      <c r="Q65" s="68">
        <v>1</v>
      </c>
      <c r="R65" s="68">
        <v>1</v>
      </c>
      <c r="S65" s="68">
        <v>1</v>
      </c>
      <c r="T65" s="68">
        <v>1</v>
      </c>
      <c r="U65" s="68">
        <v>1</v>
      </c>
      <c r="V65" s="77">
        <v>8</v>
      </c>
      <c r="W65" s="77">
        <v>8</v>
      </c>
      <c r="X65" s="68"/>
      <c r="Y65" s="63"/>
      <c r="Z65" s="63"/>
      <c r="AA65" s="63"/>
    </row>
    <row r="66" spans="2:29" x14ac:dyDescent="0.3">
      <c r="C66" s="67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68"/>
      <c r="V66" s="68"/>
      <c r="W66" s="68"/>
      <c r="X66" s="68"/>
      <c r="Y66" s="63"/>
      <c r="Z66" s="63"/>
      <c r="AA66" s="63"/>
    </row>
    <row r="69" spans="2:29" x14ac:dyDescent="0.3">
      <c r="B69" s="1" t="s">
        <v>1</v>
      </c>
      <c r="C69" s="67"/>
    </row>
    <row r="70" spans="2:29" x14ac:dyDescent="0.3">
      <c r="C70" s="67" t="s">
        <v>32</v>
      </c>
      <c r="D70" s="65">
        <f t="shared" ref="D70:Q70" si="15">D72*D73 *D75</f>
        <v>0</v>
      </c>
      <c r="E70" s="65">
        <f t="shared" si="15"/>
        <v>0</v>
      </c>
      <c r="F70" s="65">
        <f t="shared" si="15"/>
        <v>0</v>
      </c>
      <c r="G70" s="65">
        <f t="shared" si="15"/>
        <v>0</v>
      </c>
      <c r="H70" s="65">
        <f t="shared" si="15"/>
        <v>0</v>
      </c>
      <c r="I70" s="65">
        <f t="shared" si="15"/>
        <v>0.4</v>
      </c>
      <c r="J70" s="65">
        <f t="shared" si="15"/>
        <v>0.21000000000000002</v>
      </c>
      <c r="K70" s="65">
        <f t="shared" si="15"/>
        <v>0.08</v>
      </c>
      <c r="L70" s="65">
        <f t="shared" si="15"/>
        <v>0.05</v>
      </c>
      <c r="M70" s="65">
        <f t="shared" si="15"/>
        <v>0.06</v>
      </c>
      <c r="N70" s="65">
        <f t="shared" si="15"/>
        <v>0</v>
      </c>
      <c r="O70" s="65">
        <f t="shared" si="15"/>
        <v>0</v>
      </c>
      <c r="P70" s="65">
        <f t="shared" si="15"/>
        <v>0</v>
      </c>
      <c r="Q70" s="65">
        <f t="shared" si="15"/>
        <v>0.1</v>
      </c>
      <c r="R70" s="65">
        <f>R73*R75*R72</f>
        <v>0.04</v>
      </c>
      <c r="S70" s="65">
        <f t="shared" ref="S70:U70" si="16">S73*S75*S72</f>
        <v>0.08</v>
      </c>
      <c r="T70" s="65">
        <f t="shared" si="16"/>
        <v>0.04</v>
      </c>
      <c r="U70" s="65">
        <f t="shared" si="16"/>
        <v>0.08</v>
      </c>
      <c r="AB70" s="1">
        <f>SUM(I70:X70)</f>
        <v>1.1400000000000001</v>
      </c>
      <c r="AC70" s="1">
        <v>2</v>
      </c>
    </row>
    <row r="71" spans="2:29" x14ac:dyDescent="0.3">
      <c r="C71" s="65" t="s">
        <v>35</v>
      </c>
      <c r="D71" s="69" t="s">
        <v>4</v>
      </c>
      <c r="E71" s="69" t="s">
        <v>5</v>
      </c>
      <c r="F71" s="69" t="s">
        <v>6</v>
      </c>
      <c r="G71" s="69" t="s">
        <v>7</v>
      </c>
      <c r="H71" s="70" t="s">
        <v>30</v>
      </c>
      <c r="I71" s="68" t="s">
        <v>2</v>
      </c>
      <c r="J71" s="68" t="s">
        <v>2</v>
      </c>
      <c r="K71" s="68" t="s">
        <v>2</v>
      </c>
      <c r="L71" s="68" t="s">
        <v>2</v>
      </c>
      <c r="M71" s="68" t="s">
        <v>2</v>
      </c>
      <c r="N71" s="68" t="s">
        <v>2</v>
      </c>
      <c r="O71" s="68" t="s">
        <v>2</v>
      </c>
      <c r="P71" s="68" t="s">
        <v>2</v>
      </c>
      <c r="Q71" s="68" t="s">
        <v>2</v>
      </c>
      <c r="R71" s="70" t="s">
        <v>8</v>
      </c>
      <c r="S71" s="70" t="s">
        <v>8</v>
      </c>
      <c r="T71" s="70" t="s">
        <v>0</v>
      </c>
      <c r="U71" s="70" t="s">
        <v>0</v>
      </c>
    </row>
    <row r="72" spans="2:29" x14ac:dyDescent="0.3">
      <c r="C72" s="65" t="s">
        <v>31</v>
      </c>
      <c r="D72" s="69">
        <v>0</v>
      </c>
      <c r="E72" s="69">
        <v>0</v>
      </c>
      <c r="F72" s="69">
        <v>0</v>
      </c>
      <c r="G72" s="69">
        <v>0</v>
      </c>
      <c r="H72" s="70">
        <v>0</v>
      </c>
      <c r="I72" s="68">
        <v>2</v>
      </c>
      <c r="J72" s="68">
        <v>3</v>
      </c>
      <c r="K72" s="68">
        <v>4</v>
      </c>
      <c r="L72" s="68">
        <v>5</v>
      </c>
      <c r="M72" s="68">
        <v>6</v>
      </c>
      <c r="N72" s="68">
        <v>7</v>
      </c>
      <c r="O72" s="68">
        <v>8</v>
      </c>
      <c r="P72" s="68">
        <v>9</v>
      </c>
      <c r="Q72" s="68">
        <v>10</v>
      </c>
      <c r="R72" s="70">
        <v>1</v>
      </c>
      <c r="S72" s="70">
        <v>2</v>
      </c>
      <c r="T72" s="70">
        <v>1</v>
      </c>
      <c r="U72" s="70">
        <v>2</v>
      </c>
    </row>
    <row r="73" spans="2:29" x14ac:dyDescent="0.3">
      <c r="C73" s="67">
        <f>SUM(D73:AA73)</f>
        <v>1.0000000000000002</v>
      </c>
      <c r="D73" s="71">
        <v>0.05</v>
      </c>
      <c r="E73" s="71">
        <v>0.12</v>
      </c>
      <c r="F73" s="71">
        <v>0.22</v>
      </c>
      <c r="G73" s="71">
        <v>0.16</v>
      </c>
      <c r="H73" s="72">
        <v>0.1</v>
      </c>
      <c r="I73" s="73">
        <v>0.2</v>
      </c>
      <c r="J73" s="73">
        <v>7.0000000000000007E-2</v>
      </c>
      <c r="K73" s="73">
        <v>0.02</v>
      </c>
      <c r="L73" s="73">
        <v>0.01</v>
      </c>
      <c r="M73" s="73">
        <v>0.01</v>
      </c>
      <c r="N73" s="73">
        <v>0</v>
      </c>
      <c r="O73" s="73">
        <v>0</v>
      </c>
      <c r="P73" s="73">
        <v>0</v>
      </c>
      <c r="Q73" s="73">
        <v>0.01</v>
      </c>
      <c r="R73" s="72">
        <v>0.01</v>
      </c>
      <c r="S73" s="72">
        <v>0.01</v>
      </c>
      <c r="T73" s="72">
        <v>5.0000000000000001E-3</v>
      </c>
      <c r="U73" s="72">
        <v>5.0000000000000001E-3</v>
      </c>
    </row>
    <row r="74" spans="2:29" x14ac:dyDescent="0.3">
      <c r="C74" s="65">
        <f>SUM(D74:AA74)</f>
        <v>10000</v>
      </c>
      <c r="D74" s="65">
        <f>D73*10000</f>
        <v>500</v>
      </c>
      <c r="E74" s="65">
        <f t="shared" ref="E74:U74" si="17">E73*10000</f>
        <v>1200</v>
      </c>
      <c r="F74" s="65">
        <f t="shared" si="17"/>
        <v>2200</v>
      </c>
      <c r="G74" s="65">
        <f t="shared" si="17"/>
        <v>1600</v>
      </c>
      <c r="H74" s="65">
        <f t="shared" si="17"/>
        <v>1000</v>
      </c>
      <c r="I74" s="65">
        <f t="shared" si="17"/>
        <v>2000</v>
      </c>
      <c r="J74" s="65">
        <f t="shared" si="17"/>
        <v>700.00000000000011</v>
      </c>
      <c r="K74" s="65">
        <f t="shared" si="17"/>
        <v>200</v>
      </c>
      <c r="L74" s="65">
        <f t="shared" si="17"/>
        <v>100</v>
      </c>
      <c r="M74" s="65">
        <f t="shared" si="17"/>
        <v>100</v>
      </c>
      <c r="N74" s="65">
        <f t="shared" si="17"/>
        <v>0</v>
      </c>
      <c r="O74" s="65">
        <f t="shared" si="17"/>
        <v>0</v>
      </c>
      <c r="P74" s="65">
        <f t="shared" si="17"/>
        <v>0</v>
      </c>
      <c r="Q74" s="65">
        <f t="shared" si="17"/>
        <v>100</v>
      </c>
      <c r="R74" s="65">
        <f t="shared" si="17"/>
        <v>100</v>
      </c>
      <c r="S74" s="65">
        <f t="shared" si="17"/>
        <v>100</v>
      </c>
      <c r="T74" s="65">
        <f t="shared" si="17"/>
        <v>50</v>
      </c>
      <c r="U74" s="65">
        <f t="shared" si="17"/>
        <v>50</v>
      </c>
    </row>
    <row r="75" spans="2:29" x14ac:dyDescent="0.3">
      <c r="C75" s="65" t="s">
        <v>33</v>
      </c>
      <c r="D75" s="68">
        <v>0</v>
      </c>
      <c r="E75" s="68">
        <v>0</v>
      </c>
      <c r="F75" s="68">
        <v>0</v>
      </c>
      <c r="G75" s="68">
        <v>0</v>
      </c>
      <c r="H75" s="68">
        <v>0</v>
      </c>
      <c r="I75" s="68">
        <v>1</v>
      </c>
      <c r="J75" s="68">
        <v>1</v>
      </c>
      <c r="K75" s="68">
        <v>1</v>
      </c>
      <c r="L75" s="68">
        <v>1</v>
      </c>
      <c r="M75" s="68">
        <v>1</v>
      </c>
      <c r="N75" s="68">
        <v>1</v>
      </c>
      <c r="O75" s="68">
        <v>1</v>
      </c>
      <c r="P75" s="68">
        <v>1</v>
      </c>
      <c r="Q75" s="68">
        <v>1</v>
      </c>
      <c r="R75" s="77">
        <v>4</v>
      </c>
      <c r="S75" s="77">
        <v>4</v>
      </c>
      <c r="T75" s="77">
        <v>8</v>
      </c>
      <c r="U75" s="77">
        <v>8</v>
      </c>
    </row>
    <row r="76" spans="2:29" x14ac:dyDescent="0.3">
      <c r="C76" s="67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</row>
    <row r="79" spans="2:29" x14ac:dyDescent="0.3">
      <c r="B79" s="1" t="s">
        <v>2</v>
      </c>
      <c r="C79" s="67"/>
    </row>
    <row r="80" spans="2:29" x14ac:dyDescent="0.3">
      <c r="C80" s="67" t="s">
        <v>32</v>
      </c>
      <c r="D80" s="65">
        <f>D82*D83 *D85</f>
        <v>0</v>
      </c>
      <c r="E80" s="65">
        <f>E82*E83 *E85</f>
        <v>0</v>
      </c>
      <c r="F80" s="65">
        <f>F82*F83 *F85</f>
        <v>0</v>
      </c>
      <c r="G80" s="65">
        <f t="shared" ref="G80:S80" si="18">G82*G83 *G85</f>
        <v>0</v>
      </c>
      <c r="H80" s="65">
        <f t="shared" si="18"/>
        <v>0</v>
      </c>
      <c r="I80" s="65">
        <f t="shared" si="18"/>
        <v>0.04</v>
      </c>
      <c r="J80" s="65">
        <f t="shared" si="18"/>
        <v>0.06</v>
      </c>
      <c r="K80" s="65">
        <f t="shared" si="18"/>
        <v>0.08</v>
      </c>
      <c r="L80" s="65">
        <f t="shared" si="18"/>
        <v>0.05</v>
      </c>
      <c r="M80" s="65">
        <f t="shared" si="18"/>
        <v>0.1</v>
      </c>
      <c r="N80" s="65">
        <f t="shared" si="18"/>
        <v>0.01</v>
      </c>
      <c r="O80" s="65">
        <f t="shared" si="18"/>
        <v>0.02</v>
      </c>
      <c r="P80" s="65">
        <f t="shared" si="18"/>
        <v>0.02</v>
      </c>
      <c r="Q80" s="65">
        <f t="shared" si="18"/>
        <v>0.04</v>
      </c>
      <c r="R80" s="65">
        <f t="shared" si="18"/>
        <v>0.04</v>
      </c>
      <c r="S80" s="65">
        <f t="shared" si="18"/>
        <v>0.08</v>
      </c>
      <c r="AB80" s="1">
        <f>SUM(I80:X80)</f>
        <v>0.53999999999999992</v>
      </c>
      <c r="AC80" s="1">
        <v>1</v>
      </c>
    </row>
    <row r="81" spans="3:23" x14ac:dyDescent="0.3">
      <c r="C81" s="65" t="s">
        <v>35</v>
      </c>
      <c r="D81" s="69" t="s">
        <v>4</v>
      </c>
      <c r="E81" s="69" t="s">
        <v>5</v>
      </c>
      <c r="F81" s="69" t="s">
        <v>6</v>
      </c>
      <c r="G81" s="69" t="s">
        <v>7</v>
      </c>
      <c r="H81" s="70" t="s">
        <v>30</v>
      </c>
      <c r="I81" s="65" t="s">
        <v>2</v>
      </c>
      <c r="J81" s="65" t="s">
        <v>2</v>
      </c>
      <c r="K81" s="65" t="s">
        <v>2</v>
      </c>
      <c r="L81" s="65" t="s">
        <v>2</v>
      </c>
      <c r="M81" s="65" t="s">
        <v>2</v>
      </c>
      <c r="N81" s="68" t="s">
        <v>1</v>
      </c>
      <c r="O81" s="68" t="s">
        <v>1</v>
      </c>
      <c r="P81" s="68" t="s">
        <v>8</v>
      </c>
      <c r="Q81" s="68" t="s">
        <v>8</v>
      </c>
      <c r="R81" s="68" t="s">
        <v>23</v>
      </c>
      <c r="S81" s="68" t="s">
        <v>23</v>
      </c>
      <c r="T81" s="68"/>
      <c r="U81" s="68"/>
      <c r="V81" s="68"/>
      <c r="W81" s="68"/>
    </row>
    <row r="82" spans="3:23" x14ac:dyDescent="0.3">
      <c r="C82" s="65" t="s">
        <v>31</v>
      </c>
      <c r="D82" s="69">
        <v>0</v>
      </c>
      <c r="E82" s="69">
        <v>0</v>
      </c>
      <c r="F82" s="69">
        <v>0</v>
      </c>
      <c r="G82" s="69">
        <v>0</v>
      </c>
      <c r="H82" s="70">
        <v>0</v>
      </c>
      <c r="I82" s="65">
        <v>2</v>
      </c>
      <c r="J82" s="65">
        <v>3</v>
      </c>
      <c r="K82" s="65">
        <v>4</v>
      </c>
      <c r="L82" s="65">
        <v>5</v>
      </c>
      <c r="M82" s="65">
        <v>10</v>
      </c>
      <c r="N82" s="68">
        <v>1</v>
      </c>
      <c r="O82" s="68">
        <v>2</v>
      </c>
      <c r="P82" s="68">
        <v>1</v>
      </c>
      <c r="Q82" s="68">
        <v>2</v>
      </c>
      <c r="R82" s="68">
        <v>1</v>
      </c>
      <c r="S82" s="68">
        <v>2</v>
      </c>
      <c r="T82" s="68"/>
      <c r="U82" s="68"/>
      <c r="V82" s="68"/>
      <c r="W82" s="68"/>
    </row>
    <row r="83" spans="3:23" x14ac:dyDescent="0.3">
      <c r="C83" s="67">
        <f>SUM(D83:AA83)</f>
        <v>1</v>
      </c>
      <c r="D83" s="71">
        <v>0.01</v>
      </c>
      <c r="E83" s="71">
        <v>0.03</v>
      </c>
      <c r="F83" s="71">
        <v>0.4</v>
      </c>
      <c r="G83" s="71">
        <v>0.3</v>
      </c>
      <c r="H83" s="72">
        <v>0.15</v>
      </c>
      <c r="I83" s="73">
        <v>0.02</v>
      </c>
      <c r="J83" s="73">
        <v>0.02</v>
      </c>
      <c r="K83" s="73">
        <v>0.02</v>
      </c>
      <c r="L83" s="73">
        <v>0.01</v>
      </c>
      <c r="M83" s="73">
        <v>0.01</v>
      </c>
      <c r="N83" s="73">
        <v>5.0000000000000001E-3</v>
      </c>
      <c r="O83" s="73">
        <v>5.0000000000000001E-3</v>
      </c>
      <c r="P83" s="73">
        <v>5.0000000000000001E-3</v>
      </c>
      <c r="Q83" s="73">
        <v>5.0000000000000001E-3</v>
      </c>
      <c r="R83" s="73">
        <v>5.0000000000000001E-3</v>
      </c>
      <c r="S83" s="73">
        <v>5.0000000000000001E-3</v>
      </c>
      <c r="T83" s="73"/>
      <c r="U83" s="68"/>
      <c r="V83" s="68"/>
      <c r="W83" s="68"/>
    </row>
    <row r="84" spans="3:23" x14ac:dyDescent="0.3">
      <c r="C84" s="65">
        <f>SUM(D84:AA84)</f>
        <v>10000</v>
      </c>
      <c r="D84" s="65">
        <f>D83*10000</f>
        <v>100</v>
      </c>
      <c r="E84" s="65">
        <f t="shared" ref="E84:S84" si="19">E83*10000</f>
        <v>300</v>
      </c>
      <c r="F84" s="65">
        <f t="shared" si="19"/>
        <v>4000</v>
      </c>
      <c r="G84" s="65">
        <f t="shared" si="19"/>
        <v>3000</v>
      </c>
      <c r="H84" s="65">
        <f t="shared" si="19"/>
        <v>1500</v>
      </c>
      <c r="I84" s="65">
        <f t="shared" si="19"/>
        <v>200</v>
      </c>
      <c r="J84" s="65">
        <f t="shared" si="19"/>
        <v>200</v>
      </c>
      <c r="K84" s="65">
        <f t="shared" si="19"/>
        <v>200</v>
      </c>
      <c r="L84" s="65">
        <f t="shared" si="19"/>
        <v>100</v>
      </c>
      <c r="M84" s="65">
        <f t="shared" si="19"/>
        <v>100</v>
      </c>
      <c r="N84" s="65">
        <f t="shared" si="19"/>
        <v>50</v>
      </c>
      <c r="O84" s="65">
        <f t="shared" si="19"/>
        <v>50</v>
      </c>
      <c r="P84" s="65">
        <f t="shared" si="19"/>
        <v>50</v>
      </c>
      <c r="Q84" s="65">
        <f t="shared" si="19"/>
        <v>50</v>
      </c>
      <c r="R84" s="65">
        <f t="shared" si="19"/>
        <v>50</v>
      </c>
      <c r="S84" s="65">
        <f t="shared" si="19"/>
        <v>50</v>
      </c>
      <c r="T84" s="68"/>
      <c r="U84" s="68"/>
      <c r="V84" s="68"/>
      <c r="W84" s="68"/>
    </row>
    <row r="85" spans="3:23" x14ac:dyDescent="0.3">
      <c r="C85" s="65" t="s">
        <v>33</v>
      </c>
      <c r="D85" s="74">
        <v>0</v>
      </c>
      <c r="E85" s="74">
        <v>0</v>
      </c>
      <c r="F85" s="74">
        <v>0</v>
      </c>
      <c r="G85" s="75">
        <v>0</v>
      </c>
      <c r="H85" s="75">
        <v>0</v>
      </c>
      <c r="I85" s="77">
        <v>1</v>
      </c>
      <c r="J85" s="77">
        <v>1</v>
      </c>
      <c r="K85" s="77">
        <v>1</v>
      </c>
      <c r="L85" s="77">
        <v>1</v>
      </c>
      <c r="M85" s="77">
        <v>1</v>
      </c>
      <c r="N85" s="77">
        <v>2</v>
      </c>
      <c r="O85" s="77">
        <v>2</v>
      </c>
      <c r="P85" s="77">
        <v>4</v>
      </c>
      <c r="Q85" s="77">
        <v>4</v>
      </c>
      <c r="R85" s="77">
        <v>8</v>
      </c>
      <c r="S85" s="77">
        <v>8</v>
      </c>
      <c r="T85" s="68"/>
      <c r="U85" s="68"/>
      <c r="V85" s="68"/>
      <c r="W85" s="68"/>
    </row>
    <row r="86" spans="3:23" x14ac:dyDescent="0.3">
      <c r="C86" s="67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68"/>
      <c r="V86" s="68"/>
      <c r="W86" s="68"/>
    </row>
    <row r="87" spans="3:23" x14ac:dyDescent="0.3">
      <c r="C8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87"/>
  <sheetViews>
    <sheetView zoomScaleNormal="100" workbookViewId="0">
      <selection activeCell="L47" sqref="L47"/>
    </sheetView>
  </sheetViews>
  <sheetFormatPr defaultRowHeight="12" x14ac:dyDescent="0.3"/>
  <cols>
    <col min="1" max="1" width="1.625" style="189" customWidth="1"/>
    <col min="2" max="2" width="27.25" style="189" bestFit="1" customWidth="1"/>
    <col min="3" max="3" width="8" style="190" bestFit="1" customWidth="1"/>
    <col min="4" max="4" width="10.5" style="190" bestFit="1" customWidth="1"/>
    <col min="5" max="5" width="10.5" style="190" customWidth="1"/>
    <col min="6" max="6" width="10.5" style="190" bestFit="1" customWidth="1"/>
    <col min="7" max="7" width="7.875" style="190" bestFit="1" customWidth="1"/>
    <col min="8" max="10" width="6" style="190" bestFit="1" customWidth="1"/>
    <col min="11" max="12" width="7.5" style="190" bestFit="1" customWidth="1"/>
    <col min="13" max="15" width="6" style="190" bestFit="1" customWidth="1"/>
    <col min="16" max="19" width="5.375" style="189" bestFit="1" customWidth="1"/>
    <col min="20" max="20" width="9" style="189"/>
    <col min="21" max="21" width="21.625" style="189" bestFit="1" customWidth="1"/>
    <col min="22" max="22" width="17.875" style="189" bestFit="1" customWidth="1"/>
    <col min="23" max="23" width="11.125" style="189" bestFit="1" customWidth="1"/>
    <col min="24" max="16384" width="9" style="189"/>
  </cols>
  <sheetData>
    <row r="1" spans="2:23" ht="12.75" thickBot="1" x14ac:dyDescent="0.35"/>
    <row r="2" spans="2:23" ht="12.75" thickBot="1" x14ac:dyDescent="0.35">
      <c r="B2" s="220" t="s">
        <v>229</v>
      </c>
      <c r="C2" s="197" t="s">
        <v>236</v>
      </c>
      <c r="D2" s="198" t="s">
        <v>245</v>
      </c>
      <c r="E2" s="199" t="s">
        <v>246</v>
      </c>
      <c r="F2" s="199" t="s">
        <v>248</v>
      </c>
      <c r="G2" s="200" t="s">
        <v>240</v>
      </c>
      <c r="H2" s="201" t="s">
        <v>241</v>
      </c>
      <c r="I2" s="201" t="s">
        <v>242</v>
      </c>
      <c r="J2" s="201" t="s">
        <v>238</v>
      </c>
      <c r="K2" s="201" t="s">
        <v>143</v>
      </c>
      <c r="L2" s="201" t="s">
        <v>239</v>
      </c>
      <c r="M2" s="201" t="s">
        <v>237</v>
      </c>
      <c r="N2" s="201" t="s">
        <v>144</v>
      </c>
      <c r="O2" s="202" t="s">
        <v>145</v>
      </c>
      <c r="P2" s="197" t="s">
        <v>231</v>
      </c>
      <c r="Q2" s="198" t="s">
        <v>232</v>
      </c>
      <c r="R2" s="198" t="s">
        <v>233</v>
      </c>
      <c r="S2" s="199" t="s">
        <v>234</v>
      </c>
      <c r="T2" s="208" t="s">
        <v>235</v>
      </c>
      <c r="U2" s="217" t="s">
        <v>244</v>
      </c>
      <c r="V2" s="218" t="s">
        <v>246</v>
      </c>
      <c r="W2" s="219" t="s">
        <v>247</v>
      </c>
    </row>
    <row r="3" spans="2:23" x14ac:dyDescent="0.3">
      <c r="B3" s="203" t="s">
        <v>148</v>
      </c>
      <c r="C3" s="226">
        <v>0</v>
      </c>
      <c r="D3" s="227">
        <v>0</v>
      </c>
      <c r="E3" s="228">
        <v>0</v>
      </c>
      <c r="F3" s="229">
        <v>0</v>
      </c>
      <c r="G3" s="230">
        <v>0</v>
      </c>
      <c r="H3" s="227">
        <v>0</v>
      </c>
      <c r="I3" s="227">
        <v>0</v>
      </c>
      <c r="J3" s="227">
        <v>0</v>
      </c>
      <c r="K3" s="227">
        <v>0</v>
      </c>
      <c r="L3" s="227">
        <v>0</v>
      </c>
      <c r="M3" s="227">
        <v>0</v>
      </c>
      <c r="N3" s="227">
        <v>0.3</v>
      </c>
      <c r="O3" s="231">
        <v>0.4</v>
      </c>
      <c r="P3" s="232">
        <v>0.1</v>
      </c>
      <c r="Q3" s="233">
        <v>0.08</v>
      </c>
      <c r="R3" s="233">
        <v>0.04</v>
      </c>
      <c r="S3" s="234">
        <v>0.02</v>
      </c>
      <c r="T3" s="231">
        <f t="shared" ref="T3:T66" si="0">1-SUM(C3:S3)</f>
        <v>6.0000000000000053E-2</v>
      </c>
      <c r="U3" s="214"/>
      <c r="V3" s="215"/>
      <c r="W3" s="216"/>
    </row>
    <row r="4" spans="2:23" x14ac:dyDescent="0.3">
      <c r="B4" s="204" t="s">
        <v>149</v>
      </c>
      <c r="C4" s="235">
        <v>0</v>
      </c>
      <c r="D4" s="236">
        <v>0</v>
      </c>
      <c r="E4" s="237">
        <v>0</v>
      </c>
      <c r="F4" s="238">
        <v>0</v>
      </c>
      <c r="G4" s="239">
        <v>0</v>
      </c>
      <c r="H4" s="236">
        <v>0</v>
      </c>
      <c r="I4" s="236">
        <v>0</v>
      </c>
      <c r="J4" s="236">
        <v>0</v>
      </c>
      <c r="K4" s="236">
        <v>0</v>
      </c>
      <c r="L4" s="236">
        <v>0</v>
      </c>
      <c r="M4" s="236">
        <v>0</v>
      </c>
      <c r="N4" s="236">
        <v>0.3</v>
      </c>
      <c r="O4" s="240">
        <v>0.4</v>
      </c>
      <c r="P4" s="241">
        <v>0.1</v>
      </c>
      <c r="Q4" s="242">
        <v>0.08</v>
      </c>
      <c r="R4" s="242">
        <v>0.04</v>
      </c>
      <c r="S4" s="243">
        <v>0.02</v>
      </c>
      <c r="T4" s="240">
        <f t="shared" si="0"/>
        <v>6.0000000000000053E-2</v>
      </c>
      <c r="U4" s="209"/>
      <c r="V4" s="98"/>
      <c r="W4" s="210"/>
    </row>
    <row r="5" spans="2:23" x14ac:dyDescent="0.3">
      <c r="B5" s="204" t="s">
        <v>150</v>
      </c>
      <c r="C5" s="235">
        <v>0</v>
      </c>
      <c r="D5" s="236">
        <v>0</v>
      </c>
      <c r="E5" s="237">
        <v>0</v>
      </c>
      <c r="F5" s="238">
        <v>0</v>
      </c>
      <c r="G5" s="239">
        <v>0</v>
      </c>
      <c r="H5" s="236">
        <v>0</v>
      </c>
      <c r="I5" s="236">
        <v>0</v>
      </c>
      <c r="J5" s="236">
        <v>0</v>
      </c>
      <c r="K5" s="236">
        <v>0</v>
      </c>
      <c r="L5" s="236">
        <v>0</v>
      </c>
      <c r="M5" s="236">
        <v>0</v>
      </c>
      <c r="N5" s="236">
        <v>0.3</v>
      </c>
      <c r="O5" s="240">
        <v>0.4</v>
      </c>
      <c r="P5" s="241">
        <v>0.1</v>
      </c>
      <c r="Q5" s="242">
        <v>0.08</v>
      </c>
      <c r="R5" s="242">
        <v>0.04</v>
      </c>
      <c r="S5" s="243">
        <v>0.02</v>
      </c>
      <c r="T5" s="240">
        <f t="shared" si="0"/>
        <v>6.0000000000000053E-2</v>
      </c>
      <c r="U5" s="209"/>
      <c r="V5" s="98"/>
      <c r="W5" s="210"/>
    </row>
    <row r="6" spans="2:23" x14ac:dyDescent="0.3">
      <c r="B6" s="205" t="s">
        <v>230</v>
      </c>
      <c r="C6" s="241">
        <v>0</v>
      </c>
      <c r="D6" s="242">
        <v>0</v>
      </c>
      <c r="E6" s="244">
        <v>0</v>
      </c>
      <c r="F6" s="243">
        <v>0</v>
      </c>
      <c r="G6" s="245">
        <v>0</v>
      </c>
      <c r="H6" s="242">
        <v>0</v>
      </c>
      <c r="I6" s="242">
        <v>0</v>
      </c>
      <c r="J6" s="242">
        <v>0</v>
      </c>
      <c r="K6" s="242">
        <v>0</v>
      </c>
      <c r="L6" s="242">
        <v>0</v>
      </c>
      <c r="M6" s="236">
        <v>0.3</v>
      </c>
      <c r="N6" s="242">
        <v>0.1</v>
      </c>
      <c r="O6" s="240">
        <v>0.3</v>
      </c>
      <c r="P6" s="241">
        <v>0.1</v>
      </c>
      <c r="Q6" s="242">
        <v>0.08</v>
      </c>
      <c r="R6" s="242">
        <v>0.04</v>
      </c>
      <c r="S6" s="243">
        <v>0.02</v>
      </c>
      <c r="T6" s="246">
        <f>1-SUM(C6:S6)</f>
        <v>6.0000000000000053E-2</v>
      </c>
      <c r="U6" s="209"/>
      <c r="V6" s="98"/>
      <c r="W6" s="210"/>
    </row>
    <row r="7" spans="2:23" x14ac:dyDescent="0.3">
      <c r="B7" s="204" t="s">
        <v>151</v>
      </c>
      <c r="C7" s="235">
        <v>0</v>
      </c>
      <c r="D7" s="236">
        <v>0</v>
      </c>
      <c r="E7" s="237">
        <v>0</v>
      </c>
      <c r="F7" s="238">
        <v>0</v>
      </c>
      <c r="G7" s="239">
        <v>0</v>
      </c>
      <c r="H7" s="236">
        <v>0</v>
      </c>
      <c r="I7" s="236">
        <v>0</v>
      </c>
      <c r="J7" s="236">
        <v>0</v>
      </c>
      <c r="K7" s="236">
        <v>0</v>
      </c>
      <c r="L7" s="236">
        <v>0.3</v>
      </c>
      <c r="M7" s="236">
        <v>0.1</v>
      </c>
      <c r="N7" s="236">
        <v>0.1</v>
      </c>
      <c r="O7" s="240">
        <v>0.2</v>
      </c>
      <c r="P7" s="241">
        <v>0.1</v>
      </c>
      <c r="Q7" s="242">
        <v>0.08</v>
      </c>
      <c r="R7" s="242">
        <v>0.04</v>
      </c>
      <c r="S7" s="243">
        <v>0.02</v>
      </c>
      <c r="T7" s="240">
        <f t="shared" si="0"/>
        <v>6.0000000000000053E-2</v>
      </c>
      <c r="U7" s="209"/>
      <c r="V7" s="98"/>
      <c r="W7" s="210"/>
    </row>
    <row r="8" spans="2:23" x14ac:dyDescent="0.3">
      <c r="B8" s="204" t="s">
        <v>152</v>
      </c>
      <c r="C8" s="235">
        <v>0</v>
      </c>
      <c r="D8" s="236">
        <v>0</v>
      </c>
      <c r="E8" s="237">
        <v>0</v>
      </c>
      <c r="F8" s="238">
        <v>0</v>
      </c>
      <c r="G8" s="239">
        <v>0</v>
      </c>
      <c r="H8" s="236">
        <v>0</v>
      </c>
      <c r="I8" s="236">
        <v>0</v>
      </c>
      <c r="J8" s="236">
        <v>0</v>
      </c>
      <c r="K8" s="236">
        <v>0.3</v>
      </c>
      <c r="L8" s="236">
        <v>0.1</v>
      </c>
      <c r="M8" s="236">
        <v>0.1</v>
      </c>
      <c r="N8" s="236">
        <v>0.1</v>
      </c>
      <c r="O8" s="240">
        <v>0.1</v>
      </c>
      <c r="P8" s="241">
        <v>0.1</v>
      </c>
      <c r="Q8" s="242">
        <v>0.08</v>
      </c>
      <c r="R8" s="242">
        <v>0.04</v>
      </c>
      <c r="S8" s="243">
        <v>0.02</v>
      </c>
      <c r="T8" s="240">
        <f t="shared" si="0"/>
        <v>6.0000000000000053E-2</v>
      </c>
      <c r="U8" s="209"/>
      <c r="V8" s="98"/>
      <c r="W8" s="210"/>
    </row>
    <row r="9" spans="2:23" x14ac:dyDescent="0.3">
      <c r="B9" s="204" t="s">
        <v>153</v>
      </c>
      <c r="C9" s="235">
        <v>0</v>
      </c>
      <c r="D9" s="236">
        <v>0</v>
      </c>
      <c r="E9" s="237">
        <v>0</v>
      </c>
      <c r="F9" s="238">
        <v>0</v>
      </c>
      <c r="G9" s="239">
        <v>0</v>
      </c>
      <c r="H9" s="236">
        <v>0</v>
      </c>
      <c r="I9" s="236">
        <v>0</v>
      </c>
      <c r="J9" s="236">
        <v>0.3</v>
      </c>
      <c r="K9" s="236">
        <v>0.1</v>
      </c>
      <c r="L9" s="236">
        <v>0.1</v>
      </c>
      <c r="M9" s="236">
        <v>0.1</v>
      </c>
      <c r="N9" s="236">
        <v>0.05</v>
      </c>
      <c r="O9" s="240">
        <v>0.05</v>
      </c>
      <c r="P9" s="241">
        <v>0.1</v>
      </c>
      <c r="Q9" s="242">
        <v>0.08</v>
      </c>
      <c r="R9" s="242">
        <v>0.04</v>
      </c>
      <c r="S9" s="243">
        <v>0.02</v>
      </c>
      <c r="T9" s="240">
        <f t="shared" si="0"/>
        <v>5.9999999999999942E-2</v>
      </c>
      <c r="U9" s="209"/>
      <c r="V9" s="98"/>
      <c r="W9" s="210"/>
    </row>
    <row r="10" spans="2:23" x14ac:dyDescent="0.3">
      <c r="B10" s="204" t="s">
        <v>242</v>
      </c>
      <c r="C10" s="235">
        <v>0</v>
      </c>
      <c r="D10" s="236">
        <v>0</v>
      </c>
      <c r="E10" s="237">
        <v>0</v>
      </c>
      <c r="F10" s="238">
        <v>0</v>
      </c>
      <c r="G10" s="239">
        <v>0</v>
      </c>
      <c r="H10" s="236">
        <v>0</v>
      </c>
      <c r="I10" s="236">
        <v>0.3</v>
      </c>
      <c r="J10" s="236">
        <v>0.1</v>
      </c>
      <c r="K10" s="236">
        <v>0</v>
      </c>
      <c r="L10" s="236">
        <v>0</v>
      </c>
      <c r="M10" s="236">
        <v>0</v>
      </c>
      <c r="N10" s="236">
        <v>0.1</v>
      </c>
      <c r="O10" s="240">
        <v>0.2</v>
      </c>
      <c r="P10" s="241">
        <v>0.1</v>
      </c>
      <c r="Q10" s="242">
        <v>0.08</v>
      </c>
      <c r="R10" s="242">
        <v>0.04</v>
      </c>
      <c r="S10" s="243">
        <v>0.02</v>
      </c>
      <c r="T10" s="240">
        <f t="shared" si="0"/>
        <v>6.0000000000000053E-2</v>
      </c>
      <c r="U10" s="209"/>
      <c r="V10" s="98"/>
      <c r="W10" s="210"/>
    </row>
    <row r="11" spans="2:23" x14ac:dyDescent="0.3">
      <c r="B11" s="204" t="s">
        <v>241</v>
      </c>
      <c r="C11" s="235">
        <v>0</v>
      </c>
      <c r="D11" s="236">
        <v>0</v>
      </c>
      <c r="E11" s="237">
        <v>0</v>
      </c>
      <c r="F11" s="238">
        <v>0</v>
      </c>
      <c r="G11" s="239">
        <v>0</v>
      </c>
      <c r="H11" s="236">
        <v>0.3</v>
      </c>
      <c r="I11" s="236">
        <v>0.1</v>
      </c>
      <c r="J11" s="236">
        <v>0</v>
      </c>
      <c r="K11" s="236">
        <v>0</v>
      </c>
      <c r="L11" s="236">
        <v>0.08</v>
      </c>
      <c r="M11" s="236">
        <v>0.08</v>
      </c>
      <c r="N11" s="236">
        <v>7.0000000000000007E-2</v>
      </c>
      <c r="O11" s="240">
        <v>7.0000000000000007E-2</v>
      </c>
      <c r="P11" s="241">
        <v>0.1</v>
      </c>
      <c r="Q11" s="242">
        <v>0.08</v>
      </c>
      <c r="R11" s="242">
        <v>0.04</v>
      </c>
      <c r="S11" s="243">
        <v>0.02</v>
      </c>
      <c r="T11" s="240">
        <f t="shared" si="0"/>
        <v>5.9999999999999831E-2</v>
      </c>
      <c r="U11" s="209"/>
      <c r="V11" s="98"/>
      <c r="W11" s="210"/>
    </row>
    <row r="12" spans="2:23" ht="12.75" thickBot="1" x14ac:dyDescent="0.35">
      <c r="B12" s="206" t="s">
        <v>243</v>
      </c>
      <c r="C12" s="247">
        <v>0</v>
      </c>
      <c r="D12" s="248">
        <v>0</v>
      </c>
      <c r="E12" s="249">
        <v>0</v>
      </c>
      <c r="F12" s="250">
        <v>0</v>
      </c>
      <c r="G12" s="251">
        <v>0.3</v>
      </c>
      <c r="H12" s="248">
        <v>0.1</v>
      </c>
      <c r="I12" s="248">
        <v>0.1</v>
      </c>
      <c r="J12" s="248">
        <v>0</v>
      </c>
      <c r="K12" s="248">
        <v>0</v>
      </c>
      <c r="L12" s="248">
        <v>7.0000000000000007E-2</v>
      </c>
      <c r="M12" s="248">
        <v>0.05</v>
      </c>
      <c r="N12" s="248">
        <v>0.04</v>
      </c>
      <c r="O12" s="252">
        <v>0.04</v>
      </c>
      <c r="P12" s="253">
        <v>0.1</v>
      </c>
      <c r="Q12" s="254">
        <v>0.08</v>
      </c>
      <c r="R12" s="254">
        <v>0.04</v>
      </c>
      <c r="S12" s="255">
        <v>0.02</v>
      </c>
      <c r="T12" s="252">
        <f t="shared" si="0"/>
        <v>5.9999999999999831E-2</v>
      </c>
      <c r="U12" s="221"/>
      <c r="V12" s="103"/>
      <c r="W12" s="222"/>
    </row>
    <row r="13" spans="2:23" x14ac:dyDescent="0.3">
      <c r="B13" s="203" t="s">
        <v>154</v>
      </c>
      <c r="C13" s="226">
        <v>0.5</v>
      </c>
      <c r="D13" s="227">
        <v>0.4</v>
      </c>
      <c r="E13" s="228">
        <v>0.1</v>
      </c>
      <c r="F13" s="229">
        <v>0</v>
      </c>
      <c r="G13" s="230">
        <v>0</v>
      </c>
      <c r="H13" s="227">
        <v>0</v>
      </c>
      <c r="I13" s="227">
        <v>0</v>
      </c>
      <c r="J13" s="227">
        <v>0</v>
      </c>
      <c r="K13" s="227">
        <v>0</v>
      </c>
      <c r="L13" s="227">
        <v>0</v>
      </c>
      <c r="M13" s="228">
        <v>0</v>
      </c>
      <c r="N13" s="227">
        <v>0</v>
      </c>
      <c r="O13" s="228">
        <v>0</v>
      </c>
      <c r="P13" s="226">
        <v>0</v>
      </c>
      <c r="Q13" s="227">
        <v>0</v>
      </c>
      <c r="R13" s="227">
        <v>0</v>
      </c>
      <c r="S13" s="229">
        <v>0</v>
      </c>
      <c r="T13" s="231">
        <f t="shared" si="0"/>
        <v>0</v>
      </c>
      <c r="U13" s="193" t="s">
        <v>263</v>
      </c>
      <c r="V13" s="194" t="s">
        <v>249</v>
      </c>
      <c r="W13" s="195"/>
    </row>
    <row r="14" spans="2:23" x14ac:dyDescent="0.3">
      <c r="B14" s="204" t="s">
        <v>155</v>
      </c>
      <c r="C14" s="235">
        <v>0.5</v>
      </c>
      <c r="D14" s="236">
        <v>0.4</v>
      </c>
      <c r="E14" s="237">
        <v>0.1</v>
      </c>
      <c r="F14" s="238">
        <v>0</v>
      </c>
      <c r="G14" s="239">
        <v>0</v>
      </c>
      <c r="H14" s="236">
        <v>0</v>
      </c>
      <c r="I14" s="236">
        <v>0</v>
      </c>
      <c r="J14" s="236">
        <v>0</v>
      </c>
      <c r="K14" s="236">
        <v>0</v>
      </c>
      <c r="L14" s="236">
        <v>0</v>
      </c>
      <c r="M14" s="237">
        <v>0</v>
      </c>
      <c r="N14" s="236">
        <v>0</v>
      </c>
      <c r="O14" s="237">
        <v>0</v>
      </c>
      <c r="P14" s="235">
        <v>0</v>
      </c>
      <c r="Q14" s="236">
        <v>0</v>
      </c>
      <c r="R14" s="236">
        <v>0</v>
      </c>
      <c r="S14" s="238">
        <v>0</v>
      </c>
      <c r="T14" s="240">
        <f t="shared" si="0"/>
        <v>0</v>
      </c>
      <c r="U14" s="209" t="s">
        <v>264</v>
      </c>
      <c r="V14" s="98" t="s">
        <v>260</v>
      </c>
      <c r="W14" s="210"/>
    </row>
    <row r="15" spans="2:23" x14ac:dyDescent="0.3">
      <c r="B15" s="204" t="s">
        <v>156</v>
      </c>
      <c r="C15" s="235">
        <v>0.5</v>
      </c>
      <c r="D15" s="236">
        <v>0.4</v>
      </c>
      <c r="E15" s="237">
        <v>0.1</v>
      </c>
      <c r="F15" s="238">
        <v>0</v>
      </c>
      <c r="G15" s="239">
        <v>0</v>
      </c>
      <c r="H15" s="236">
        <v>0</v>
      </c>
      <c r="I15" s="236">
        <v>0</v>
      </c>
      <c r="J15" s="236">
        <v>0</v>
      </c>
      <c r="K15" s="236">
        <v>0</v>
      </c>
      <c r="L15" s="236">
        <v>0</v>
      </c>
      <c r="M15" s="237">
        <v>0</v>
      </c>
      <c r="N15" s="236">
        <v>0</v>
      </c>
      <c r="O15" s="237">
        <v>0</v>
      </c>
      <c r="P15" s="235">
        <v>0</v>
      </c>
      <c r="Q15" s="236">
        <v>0</v>
      </c>
      <c r="R15" s="236">
        <v>0</v>
      </c>
      <c r="S15" s="238">
        <v>0</v>
      </c>
      <c r="T15" s="240">
        <f t="shared" si="0"/>
        <v>0</v>
      </c>
      <c r="U15" s="209" t="s">
        <v>265</v>
      </c>
      <c r="V15" s="98" t="s">
        <v>250</v>
      </c>
      <c r="W15" s="210"/>
    </row>
    <row r="16" spans="2:23" x14ac:dyDescent="0.3">
      <c r="B16" s="204" t="s">
        <v>157</v>
      </c>
      <c r="C16" s="235">
        <v>0.5</v>
      </c>
      <c r="D16" s="236">
        <v>0.4</v>
      </c>
      <c r="E16" s="237">
        <v>0.1</v>
      </c>
      <c r="F16" s="238">
        <v>0</v>
      </c>
      <c r="G16" s="239">
        <v>0</v>
      </c>
      <c r="H16" s="236">
        <v>0</v>
      </c>
      <c r="I16" s="236">
        <v>0</v>
      </c>
      <c r="J16" s="236">
        <v>0</v>
      </c>
      <c r="K16" s="236">
        <v>0</v>
      </c>
      <c r="L16" s="236">
        <v>0</v>
      </c>
      <c r="M16" s="237">
        <v>0</v>
      </c>
      <c r="N16" s="236">
        <v>0</v>
      </c>
      <c r="O16" s="237">
        <v>0</v>
      </c>
      <c r="P16" s="235">
        <v>0</v>
      </c>
      <c r="Q16" s="236">
        <v>0</v>
      </c>
      <c r="R16" s="236">
        <v>0</v>
      </c>
      <c r="S16" s="238">
        <v>0</v>
      </c>
      <c r="T16" s="240">
        <f t="shared" si="0"/>
        <v>0</v>
      </c>
      <c r="U16" s="209" t="s">
        <v>266</v>
      </c>
      <c r="V16" s="98" t="s">
        <v>251</v>
      </c>
      <c r="W16" s="210"/>
    </row>
    <row r="17" spans="2:23" x14ac:dyDescent="0.3">
      <c r="B17" s="204" t="s">
        <v>158</v>
      </c>
      <c r="C17" s="235">
        <v>0.5</v>
      </c>
      <c r="D17" s="236">
        <v>0.4</v>
      </c>
      <c r="E17" s="237">
        <v>0.1</v>
      </c>
      <c r="F17" s="238">
        <v>0</v>
      </c>
      <c r="G17" s="239">
        <v>0</v>
      </c>
      <c r="H17" s="236">
        <v>0</v>
      </c>
      <c r="I17" s="236">
        <v>0</v>
      </c>
      <c r="J17" s="236">
        <v>0</v>
      </c>
      <c r="K17" s="236">
        <v>0</v>
      </c>
      <c r="L17" s="236">
        <v>0</v>
      </c>
      <c r="M17" s="237">
        <v>0</v>
      </c>
      <c r="N17" s="236">
        <v>0</v>
      </c>
      <c r="O17" s="237">
        <v>0</v>
      </c>
      <c r="P17" s="235">
        <v>0</v>
      </c>
      <c r="Q17" s="236">
        <v>0</v>
      </c>
      <c r="R17" s="236">
        <v>0</v>
      </c>
      <c r="S17" s="238">
        <v>0</v>
      </c>
      <c r="T17" s="240">
        <f t="shared" si="0"/>
        <v>0</v>
      </c>
      <c r="U17" s="209" t="s">
        <v>267</v>
      </c>
      <c r="V17" s="98" t="s">
        <v>252</v>
      </c>
      <c r="W17" s="210"/>
    </row>
    <row r="18" spans="2:23" x14ac:dyDescent="0.3">
      <c r="B18" s="204" t="s">
        <v>159</v>
      </c>
      <c r="C18" s="235">
        <v>0.5</v>
      </c>
      <c r="D18" s="236">
        <v>0.4</v>
      </c>
      <c r="E18" s="237">
        <v>0.1</v>
      </c>
      <c r="F18" s="238">
        <v>0</v>
      </c>
      <c r="G18" s="239">
        <v>0</v>
      </c>
      <c r="H18" s="236">
        <v>0</v>
      </c>
      <c r="I18" s="236">
        <v>0</v>
      </c>
      <c r="J18" s="236">
        <v>0</v>
      </c>
      <c r="K18" s="236">
        <v>0</v>
      </c>
      <c r="L18" s="236">
        <v>0</v>
      </c>
      <c r="M18" s="237">
        <v>0</v>
      </c>
      <c r="N18" s="236">
        <v>0</v>
      </c>
      <c r="O18" s="237">
        <v>0</v>
      </c>
      <c r="P18" s="235">
        <v>0</v>
      </c>
      <c r="Q18" s="236">
        <v>0</v>
      </c>
      <c r="R18" s="236">
        <v>0</v>
      </c>
      <c r="S18" s="238">
        <v>0</v>
      </c>
      <c r="T18" s="240">
        <f t="shared" si="0"/>
        <v>0</v>
      </c>
      <c r="U18" s="209" t="s">
        <v>268</v>
      </c>
      <c r="V18" s="98" t="s">
        <v>253</v>
      </c>
      <c r="W18" s="210"/>
    </row>
    <row r="19" spans="2:23" x14ac:dyDescent="0.3">
      <c r="B19" s="204" t="s">
        <v>160</v>
      </c>
      <c r="C19" s="235">
        <v>0.5</v>
      </c>
      <c r="D19" s="236">
        <v>0.4</v>
      </c>
      <c r="E19" s="237">
        <v>0.1</v>
      </c>
      <c r="F19" s="238">
        <v>0</v>
      </c>
      <c r="G19" s="239">
        <v>0</v>
      </c>
      <c r="H19" s="236">
        <v>0</v>
      </c>
      <c r="I19" s="236">
        <v>0</v>
      </c>
      <c r="J19" s="236">
        <v>0</v>
      </c>
      <c r="K19" s="236">
        <v>0</v>
      </c>
      <c r="L19" s="236">
        <v>0</v>
      </c>
      <c r="M19" s="237">
        <v>0</v>
      </c>
      <c r="N19" s="236">
        <v>0</v>
      </c>
      <c r="O19" s="237">
        <v>0</v>
      </c>
      <c r="P19" s="235">
        <v>0</v>
      </c>
      <c r="Q19" s="236">
        <v>0</v>
      </c>
      <c r="R19" s="236">
        <v>0</v>
      </c>
      <c r="S19" s="238">
        <v>0</v>
      </c>
      <c r="T19" s="240">
        <f t="shared" si="0"/>
        <v>0</v>
      </c>
      <c r="U19" s="209" t="s">
        <v>269</v>
      </c>
      <c r="V19" s="98" t="s">
        <v>254</v>
      </c>
      <c r="W19" s="210"/>
    </row>
    <row r="20" spans="2:23" x14ac:dyDescent="0.3">
      <c r="B20" s="204" t="s">
        <v>161</v>
      </c>
      <c r="C20" s="235">
        <v>0.5</v>
      </c>
      <c r="D20" s="236">
        <v>0.4</v>
      </c>
      <c r="E20" s="237">
        <v>0.1</v>
      </c>
      <c r="F20" s="238">
        <v>0</v>
      </c>
      <c r="G20" s="239">
        <v>0</v>
      </c>
      <c r="H20" s="236">
        <v>0</v>
      </c>
      <c r="I20" s="236">
        <v>0</v>
      </c>
      <c r="J20" s="236">
        <v>0</v>
      </c>
      <c r="K20" s="236">
        <v>0</v>
      </c>
      <c r="L20" s="236">
        <v>0</v>
      </c>
      <c r="M20" s="237">
        <v>0</v>
      </c>
      <c r="N20" s="236">
        <v>0</v>
      </c>
      <c r="O20" s="237">
        <v>0</v>
      </c>
      <c r="P20" s="235">
        <v>0</v>
      </c>
      <c r="Q20" s="236">
        <v>0</v>
      </c>
      <c r="R20" s="236">
        <v>0</v>
      </c>
      <c r="S20" s="238">
        <v>0</v>
      </c>
      <c r="T20" s="240">
        <f t="shared" si="0"/>
        <v>0</v>
      </c>
      <c r="U20" s="209" t="s">
        <v>270</v>
      </c>
      <c r="V20" s="98" t="s">
        <v>255</v>
      </c>
      <c r="W20" s="210"/>
    </row>
    <row r="21" spans="2:23" x14ac:dyDescent="0.3">
      <c r="B21" s="204" t="s">
        <v>162</v>
      </c>
      <c r="C21" s="235">
        <v>0.5</v>
      </c>
      <c r="D21" s="236">
        <v>0.4</v>
      </c>
      <c r="E21" s="237">
        <v>0.1</v>
      </c>
      <c r="F21" s="238">
        <v>0</v>
      </c>
      <c r="G21" s="239">
        <v>0</v>
      </c>
      <c r="H21" s="236">
        <v>0</v>
      </c>
      <c r="I21" s="236">
        <v>0</v>
      </c>
      <c r="J21" s="236">
        <v>0</v>
      </c>
      <c r="K21" s="236">
        <v>0</v>
      </c>
      <c r="L21" s="236">
        <v>0</v>
      </c>
      <c r="M21" s="237">
        <v>0</v>
      </c>
      <c r="N21" s="236">
        <v>0</v>
      </c>
      <c r="O21" s="237">
        <v>0</v>
      </c>
      <c r="P21" s="235">
        <v>0</v>
      </c>
      <c r="Q21" s="236">
        <v>0</v>
      </c>
      <c r="R21" s="236">
        <v>0</v>
      </c>
      <c r="S21" s="238">
        <v>0</v>
      </c>
      <c r="T21" s="240">
        <f t="shared" si="0"/>
        <v>0</v>
      </c>
      <c r="U21" s="209" t="s">
        <v>271</v>
      </c>
      <c r="V21" s="98" t="s">
        <v>256</v>
      </c>
      <c r="W21" s="210"/>
    </row>
    <row r="22" spans="2:23" x14ac:dyDescent="0.3">
      <c r="B22" s="204" t="s">
        <v>163</v>
      </c>
      <c r="C22" s="235">
        <v>0.5</v>
      </c>
      <c r="D22" s="236">
        <v>0.4</v>
      </c>
      <c r="E22" s="237">
        <v>0.1</v>
      </c>
      <c r="F22" s="238">
        <v>0</v>
      </c>
      <c r="G22" s="239">
        <v>0</v>
      </c>
      <c r="H22" s="236">
        <v>0</v>
      </c>
      <c r="I22" s="236">
        <v>0</v>
      </c>
      <c r="J22" s="236">
        <v>0</v>
      </c>
      <c r="K22" s="236">
        <v>0</v>
      </c>
      <c r="L22" s="236">
        <v>0</v>
      </c>
      <c r="M22" s="237">
        <v>0</v>
      </c>
      <c r="N22" s="236">
        <v>0</v>
      </c>
      <c r="O22" s="237">
        <v>0</v>
      </c>
      <c r="P22" s="235">
        <v>0</v>
      </c>
      <c r="Q22" s="236">
        <v>0</v>
      </c>
      <c r="R22" s="236">
        <v>0</v>
      </c>
      <c r="S22" s="238">
        <v>0</v>
      </c>
      <c r="T22" s="240">
        <f t="shared" si="0"/>
        <v>0</v>
      </c>
      <c r="U22" s="209" t="s">
        <v>272</v>
      </c>
      <c r="V22" s="98" t="s">
        <v>257</v>
      </c>
      <c r="W22" s="210"/>
    </row>
    <row r="23" spans="2:23" x14ac:dyDescent="0.3">
      <c r="B23" s="204" t="s">
        <v>164</v>
      </c>
      <c r="C23" s="235">
        <v>0.5</v>
      </c>
      <c r="D23" s="236">
        <v>0.4</v>
      </c>
      <c r="E23" s="237">
        <v>0.1</v>
      </c>
      <c r="F23" s="238">
        <v>0</v>
      </c>
      <c r="G23" s="239">
        <v>0</v>
      </c>
      <c r="H23" s="236">
        <v>0</v>
      </c>
      <c r="I23" s="236">
        <v>0</v>
      </c>
      <c r="J23" s="236">
        <v>0</v>
      </c>
      <c r="K23" s="236">
        <v>0</v>
      </c>
      <c r="L23" s="236">
        <v>0</v>
      </c>
      <c r="M23" s="237">
        <v>0</v>
      </c>
      <c r="N23" s="236">
        <v>0</v>
      </c>
      <c r="O23" s="237">
        <v>0</v>
      </c>
      <c r="P23" s="235">
        <v>0</v>
      </c>
      <c r="Q23" s="236">
        <v>0</v>
      </c>
      <c r="R23" s="236">
        <v>0</v>
      </c>
      <c r="S23" s="238">
        <v>0</v>
      </c>
      <c r="T23" s="240">
        <f t="shared" si="0"/>
        <v>0</v>
      </c>
      <c r="U23" s="209" t="s">
        <v>273</v>
      </c>
      <c r="V23" s="98" t="s">
        <v>258</v>
      </c>
      <c r="W23" s="210"/>
    </row>
    <row r="24" spans="2:23" x14ac:dyDescent="0.3">
      <c r="B24" s="204" t="s">
        <v>165</v>
      </c>
      <c r="C24" s="235">
        <v>0.5</v>
      </c>
      <c r="D24" s="236">
        <v>0.4</v>
      </c>
      <c r="E24" s="237">
        <v>0.1</v>
      </c>
      <c r="F24" s="238">
        <v>0</v>
      </c>
      <c r="G24" s="239">
        <v>0</v>
      </c>
      <c r="H24" s="236">
        <v>0</v>
      </c>
      <c r="I24" s="236">
        <v>0</v>
      </c>
      <c r="J24" s="236">
        <v>0</v>
      </c>
      <c r="K24" s="236">
        <v>0</v>
      </c>
      <c r="L24" s="236">
        <v>0</v>
      </c>
      <c r="M24" s="237">
        <v>0</v>
      </c>
      <c r="N24" s="236">
        <v>0</v>
      </c>
      <c r="O24" s="237">
        <v>0</v>
      </c>
      <c r="P24" s="235">
        <v>0</v>
      </c>
      <c r="Q24" s="236">
        <v>0</v>
      </c>
      <c r="R24" s="236">
        <v>0</v>
      </c>
      <c r="S24" s="238">
        <v>0</v>
      </c>
      <c r="T24" s="240">
        <f t="shared" si="0"/>
        <v>0</v>
      </c>
      <c r="U24" s="209" t="s">
        <v>274</v>
      </c>
      <c r="V24" s="98" t="s">
        <v>259</v>
      </c>
      <c r="W24" s="210"/>
    </row>
    <row r="25" spans="2:23" x14ac:dyDescent="0.3">
      <c r="B25" s="204" t="s">
        <v>166</v>
      </c>
      <c r="C25" s="235">
        <v>0.5</v>
      </c>
      <c r="D25" s="236">
        <v>0.4</v>
      </c>
      <c r="E25" s="237">
        <v>0.1</v>
      </c>
      <c r="F25" s="238">
        <v>0</v>
      </c>
      <c r="G25" s="239">
        <v>0</v>
      </c>
      <c r="H25" s="236">
        <v>0</v>
      </c>
      <c r="I25" s="236">
        <v>0</v>
      </c>
      <c r="J25" s="236">
        <v>0</v>
      </c>
      <c r="K25" s="236">
        <v>0</v>
      </c>
      <c r="L25" s="236">
        <v>0</v>
      </c>
      <c r="M25" s="237">
        <v>0</v>
      </c>
      <c r="N25" s="236">
        <v>0</v>
      </c>
      <c r="O25" s="237">
        <v>0</v>
      </c>
      <c r="P25" s="235">
        <v>0</v>
      </c>
      <c r="Q25" s="236">
        <v>0</v>
      </c>
      <c r="R25" s="236">
        <v>0</v>
      </c>
      <c r="S25" s="238">
        <v>0</v>
      </c>
      <c r="T25" s="240">
        <f t="shared" si="0"/>
        <v>0</v>
      </c>
      <c r="U25" s="209" t="s">
        <v>275</v>
      </c>
      <c r="V25" s="98" t="s">
        <v>249</v>
      </c>
      <c r="W25" s="210"/>
    </row>
    <row r="26" spans="2:23" x14ac:dyDescent="0.3">
      <c r="B26" s="204" t="s">
        <v>167</v>
      </c>
      <c r="C26" s="235">
        <v>0.5</v>
      </c>
      <c r="D26" s="236">
        <v>0.4</v>
      </c>
      <c r="E26" s="237">
        <v>0.1</v>
      </c>
      <c r="F26" s="238">
        <v>0</v>
      </c>
      <c r="G26" s="239">
        <v>0</v>
      </c>
      <c r="H26" s="236">
        <v>0</v>
      </c>
      <c r="I26" s="236">
        <v>0</v>
      </c>
      <c r="J26" s="236">
        <v>0</v>
      </c>
      <c r="K26" s="236">
        <v>0</v>
      </c>
      <c r="L26" s="236">
        <v>0</v>
      </c>
      <c r="M26" s="237">
        <v>0</v>
      </c>
      <c r="N26" s="236">
        <v>0</v>
      </c>
      <c r="O26" s="237">
        <v>0</v>
      </c>
      <c r="P26" s="235">
        <v>0</v>
      </c>
      <c r="Q26" s="236">
        <v>0</v>
      </c>
      <c r="R26" s="236">
        <v>0</v>
      </c>
      <c r="S26" s="238">
        <v>0</v>
      </c>
      <c r="T26" s="240">
        <f t="shared" si="0"/>
        <v>0</v>
      </c>
      <c r="U26" s="209" t="s">
        <v>276</v>
      </c>
      <c r="V26" s="98" t="s">
        <v>260</v>
      </c>
      <c r="W26" s="210"/>
    </row>
    <row r="27" spans="2:23" x14ac:dyDescent="0.3">
      <c r="B27" s="204" t="s">
        <v>168</v>
      </c>
      <c r="C27" s="235">
        <v>0.5</v>
      </c>
      <c r="D27" s="236">
        <v>0.4</v>
      </c>
      <c r="E27" s="237">
        <v>0.1</v>
      </c>
      <c r="F27" s="238">
        <v>0</v>
      </c>
      <c r="G27" s="239">
        <v>0</v>
      </c>
      <c r="H27" s="236">
        <v>0</v>
      </c>
      <c r="I27" s="236">
        <v>0</v>
      </c>
      <c r="J27" s="236">
        <v>0</v>
      </c>
      <c r="K27" s="236">
        <v>0</v>
      </c>
      <c r="L27" s="236">
        <v>0</v>
      </c>
      <c r="M27" s="237">
        <v>0</v>
      </c>
      <c r="N27" s="236">
        <v>0</v>
      </c>
      <c r="O27" s="237">
        <v>0</v>
      </c>
      <c r="P27" s="235">
        <v>0</v>
      </c>
      <c r="Q27" s="236">
        <v>0</v>
      </c>
      <c r="R27" s="236">
        <v>0</v>
      </c>
      <c r="S27" s="238">
        <v>0</v>
      </c>
      <c r="T27" s="240">
        <f t="shared" si="0"/>
        <v>0</v>
      </c>
      <c r="U27" s="209" t="s">
        <v>277</v>
      </c>
      <c r="V27" s="98" t="s">
        <v>250</v>
      </c>
      <c r="W27" s="210"/>
    </row>
    <row r="28" spans="2:23" x14ac:dyDescent="0.3">
      <c r="B28" s="204" t="s">
        <v>169</v>
      </c>
      <c r="C28" s="235">
        <v>0.5</v>
      </c>
      <c r="D28" s="236">
        <v>0.4</v>
      </c>
      <c r="E28" s="237">
        <v>0.1</v>
      </c>
      <c r="F28" s="238">
        <v>0</v>
      </c>
      <c r="G28" s="239">
        <v>0</v>
      </c>
      <c r="H28" s="236">
        <v>0</v>
      </c>
      <c r="I28" s="236">
        <v>0</v>
      </c>
      <c r="J28" s="236">
        <v>0</v>
      </c>
      <c r="K28" s="236">
        <v>0</v>
      </c>
      <c r="L28" s="236">
        <v>0</v>
      </c>
      <c r="M28" s="237">
        <v>0</v>
      </c>
      <c r="N28" s="236">
        <v>0</v>
      </c>
      <c r="O28" s="237">
        <v>0</v>
      </c>
      <c r="P28" s="235">
        <v>0</v>
      </c>
      <c r="Q28" s="236">
        <v>0</v>
      </c>
      <c r="R28" s="236">
        <v>0</v>
      </c>
      <c r="S28" s="238">
        <v>0</v>
      </c>
      <c r="T28" s="240">
        <f t="shared" si="0"/>
        <v>0</v>
      </c>
      <c r="U28" s="209" t="s">
        <v>278</v>
      </c>
      <c r="V28" s="98" t="s">
        <v>251</v>
      </c>
      <c r="W28" s="210"/>
    </row>
    <row r="29" spans="2:23" x14ac:dyDescent="0.3">
      <c r="B29" s="204" t="s">
        <v>170</v>
      </c>
      <c r="C29" s="235">
        <v>0.5</v>
      </c>
      <c r="D29" s="236">
        <v>0.4</v>
      </c>
      <c r="E29" s="237">
        <v>0.1</v>
      </c>
      <c r="F29" s="238">
        <v>0</v>
      </c>
      <c r="G29" s="239">
        <v>0</v>
      </c>
      <c r="H29" s="236">
        <v>0</v>
      </c>
      <c r="I29" s="236">
        <v>0</v>
      </c>
      <c r="J29" s="236">
        <v>0</v>
      </c>
      <c r="K29" s="236">
        <v>0</v>
      </c>
      <c r="L29" s="236">
        <v>0</v>
      </c>
      <c r="M29" s="237">
        <v>0</v>
      </c>
      <c r="N29" s="236">
        <v>0</v>
      </c>
      <c r="O29" s="237">
        <v>0</v>
      </c>
      <c r="P29" s="235">
        <v>0</v>
      </c>
      <c r="Q29" s="236">
        <v>0</v>
      </c>
      <c r="R29" s="236">
        <v>0</v>
      </c>
      <c r="S29" s="238">
        <v>0</v>
      </c>
      <c r="T29" s="240">
        <f t="shared" si="0"/>
        <v>0</v>
      </c>
      <c r="U29" s="209" t="s">
        <v>279</v>
      </c>
      <c r="V29" s="98" t="s">
        <v>252</v>
      </c>
      <c r="W29" s="210"/>
    </row>
    <row r="30" spans="2:23" x14ac:dyDescent="0.3">
      <c r="B30" s="204" t="s">
        <v>171</v>
      </c>
      <c r="C30" s="235">
        <v>0.5</v>
      </c>
      <c r="D30" s="236">
        <v>0.4</v>
      </c>
      <c r="E30" s="237">
        <v>0.1</v>
      </c>
      <c r="F30" s="238">
        <v>0</v>
      </c>
      <c r="G30" s="239">
        <v>0</v>
      </c>
      <c r="H30" s="236">
        <v>0</v>
      </c>
      <c r="I30" s="236">
        <v>0</v>
      </c>
      <c r="J30" s="236">
        <v>0</v>
      </c>
      <c r="K30" s="236">
        <v>0</v>
      </c>
      <c r="L30" s="236">
        <v>0</v>
      </c>
      <c r="M30" s="237">
        <v>0</v>
      </c>
      <c r="N30" s="236">
        <v>0</v>
      </c>
      <c r="O30" s="237">
        <v>0</v>
      </c>
      <c r="P30" s="235">
        <v>0</v>
      </c>
      <c r="Q30" s="236">
        <v>0</v>
      </c>
      <c r="R30" s="236">
        <v>0</v>
      </c>
      <c r="S30" s="238">
        <v>0</v>
      </c>
      <c r="T30" s="240">
        <f t="shared" si="0"/>
        <v>0</v>
      </c>
      <c r="U30" s="209" t="s">
        <v>280</v>
      </c>
      <c r="V30" s="98" t="s">
        <v>253</v>
      </c>
      <c r="W30" s="210"/>
    </row>
    <row r="31" spans="2:23" x14ac:dyDescent="0.3">
      <c r="B31" s="204" t="s">
        <v>172</v>
      </c>
      <c r="C31" s="235">
        <v>0.5</v>
      </c>
      <c r="D31" s="236">
        <v>0.4</v>
      </c>
      <c r="E31" s="237">
        <v>0.1</v>
      </c>
      <c r="F31" s="238">
        <v>0</v>
      </c>
      <c r="G31" s="239">
        <v>0</v>
      </c>
      <c r="H31" s="236">
        <v>0</v>
      </c>
      <c r="I31" s="236">
        <v>0</v>
      </c>
      <c r="J31" s="236">
        <v>0</v>
      </c>
      <c r="K31" s="236">
        <v>0</v>
      </c>
      <c r="L31" s="236">
        <v>0</v>
      </c>
      <c r="M31" s="237">
        <v>0</v>
      </c>
      <c r="N31" s="236">
        <v>0</v>
      </c>
      <c r="O31" s="237">
        <v>0</v>
      </c>
      <c r="P31" s="235">
        <v>0</v>
      </c>
      <c r="Q31" s="236">
        <v>0</v>
      </c>
      <c r="R31" s="236">
        <v>0</v>
      </c>
      <c r="S31" s="238">
        <v>0</v>
      </c>
      <c r="T31" s="240">
        <f t="shared" si="0"/>
        <v>0</v>
      </c>
      <c r="U31" s="209" t="s">
        <v>281</v>
      </c>
      <c r="V31" s="98" t="s">
        <v>254</v>
      </c>
      <c r="W31" s="210"/>
    </row>
    <row r="32" spans="2:23" x14ac:dyDescent="0.3">
      <c r="B32" s="204" t="s">
        <v>173</v>
      </c>
      <c r="C32" s="235">
        <v>0.5</v>
      </c>
      <c r="D32" s="236">
        <v>0.4</v>
      </c>
      <c r="E32" s="237">
        <v>0.1</v>
      </c>
      <c r="F32" s="238">
        <v>0</v>
      </c>
      <c r="G32" s="239">
        <v>0</v>
      </c>
      <c r="H32" s="236">
        <v>0</v>
      </c>
      <c r="I32" s="236">
        <v>0</v>
      </c>
      <c r="J32" s="236">
        <v>0</v>
      </c>
      <c r="K32" s="236">
        <v>0</v>
      </c>
      <c r="L32" s="236">
        <v>0</v>
      </c>
      <c r="M32" s="237">
        <v>0</v>
      </c>
      <c r="N32" s="236">
        <v>0</v>
      </c>
      <c r="O32" s="237">
        <v>0</v>
      </c>
      <c r="P32" s="235">
        <v>0</v>
      </c>
      <c r="Q32" s="236">
        <v>0</v>
      </c>
      <c r="R32" s="236">
        <v>0</v>
      </c>
      <c r="S32" s="238">
        <v>0</v>
      </c>
      <c r="T32" s="240">
        <f t="shared" si="0"/>
        <v>0</v>
      </c>
      <c r="U32" s="209" t="s">
        <v>282</v>
      </c>
      <c r="V32" s="98" t="s">
        <v>255</v>
      </c>
      <c r="W32" s="210"/>
    </row>
    <row r="33" spans="2:23" x14ac:dyDescent="0.3">
      <c r="B33" s="204" t="s">
        <v>174</v>
      </c>
      <c r="C33" s="235">
        <v>0.5</v>
      </c>
      <c r="D33" s="236">
        <v>0.4</v>
      </c>
      <c r="E33" s="237">
        <v>0.1</v>
      </c>
      <c r="F33" s="238">
        <v>0</v>
      </c>
      <c r="G33" s="239">
        <v>0</v>
      </c>
      <c r="H33" s="236">
        <v>0</v>
      </c>
      <c r="I33" s="236">
        <v>0</v>
      </c>
      <c r="J33" s="236">
        <v>0</v>
      </c>
      <c r="K33" s="236">
        <v>0</v>
      </c>
      <c r="L33" s="236">
        <v>0</v>
      </c>
      <c r="M33" s="237">
        <v>0</v>
      </c>
      <c r="N33" s="236">
        <v>0</v>
      </c>
      <c r="O33" s="237">
        <v>0</v>
      </c>
      <c r="P33" s="235">
        <v>0</v>
      </c>
      <c r="Q33" s="236">
        <v>0</v>
      </c>
      <c r="R33" s="236">
        <v>0</v>
      </c>
      <c r="S33" s="238">
        <v>0</v>
      </c>
      <c r="T33" s="240">
        <f t="shared" si="0"/>
        <v>0</v>
      </c>
      <c r="U33" s="209" t="s">
        <v>283</v>
      </c>
      <c r="V33" s="98" t="s">
        <v>256</v>
      </c>
      <c r="W33" s="210"/>
    </row>
    <row r="34" spans="2:23" ht="12.75" thickBot="1" x14ac:dyDescent="0.35">
      <c r="B34" s="206" t="s">
        <v>175</v>
      </c>
      <c r="C34" s="247">
        <v>0.5</v>
      </c>
      <c r="D34" s="248">
        <v>0.4</v>
      </c>
      <c r="E34" s="249">
        <v>0.1</v>
      </c>
      <c r="F34" s="250">
        <v>0</v>
      </c>
      <c r="G34" s="251">
        <v>0</v>
      </c>
      <c r="H34" s="248">
        <v>0</v>
      </c>
      <c r="I34" s="248">
        <v>0</v>
      </c>
      <c r="J34" s="248">
        <v>0</v>
      </c>
      <c r="K34" s="248">
        <v>0</v>
      </c>
      <c r="L34" s="248">
        <v>0</v>
      </c>
      <c r="M34" s="249">
        <v>0</v>
      </c>
      <c r="N34" s="248">
        <v>0</v>
      </c>
      <c r="O34" s="249">
        <v>0</v>
      </c>
      <c r="P34" s="247">
        <v>0</v>
      </c>
      <c r="Q34" s="248">
        <v>0</v>
      </c>
      <c r="R34" s="248">
        <v>0</v>
      </c>
      <c r="S34" s="250">
        <v>0</v>
      </c>
      <c r="T34" s="252">
        <f t="shared" si="0"/>
        <v>0</v>
      </c>
      <c r="U34" s="211" t="s">
        <v>284</v>
      </c>
      <c r="V34" s="212" t="s">
        <v>257</v>
      </c>
      <c r="W34" s="213"/>
    </row>
    <row r="35" spans="2:23" ht="36" x14ac:dyDescent="0.3">
      <c r="B35" s="203" t="s">
        <v>192</v>
      </c>
      <c r="C35" s="226">
        <v>0.5</v>
      </c>
      <c r="D35" s="227">
        <v>0.4</v>
      </c>
      <c r="E35" s="228">
        <v>0.1</v>
      </c>
      <c r="F35" s="229">
        <v>0</v>
      </c>
      <c r="G35" s="230">
        <v>0</v>
      </c>
      <c r="H35" s="227">
        <v>0</v>
      </c>
      <c r="I35" s="227">
        <v>0</v>
      </c>
      <c r="J35" s="227">
        <v>0</v>
      </c>
      <c r="K35" s="227">
        <v>0</v>
      </c>
      <c r="L35" s="227">
        <v>0</v>
      </c>
      <c r="M35" s="228">
        <v>0</v>
      </c>
      <c r="N35" s="227">
        <v>0</v>
      </c>
      <c r="O35" s="228">
        <v>0</v>
      </c>
      <c r="P35" s="226">
        <v>0</v>
      </c>
      <c r="Q35" s="227">
        <v>0</v>
      </c>
      <c r="R35" s="227">
        <v>0</v>
      </c>
      <c r="S35" s="229">
        <v>0</v>
      </c>
      <c r="T35" s="231">
        <f t="shared" si="0"/>
        <v>0</v>
      </c>
      <c r="U35" s="193" t="s">
        <v>285</v>
      </c>
      <c r="V35" s="223" t="s">
        <v>343</v>
      </c>
      <c r="W35" s="195"/>
    </row>
    <row r="36" spans="2:23" ht="36" x14ac:dyDescent="0.3">
      <c r="B36" s="204" t="s">
        <v>193</v>
      </c>
      <c r="C36" s="235">
        <v>0.5</v>
      </c>
      <c r="D36" s="236">
        <v>0.4</v>
      </c>
      <c r="E36" s="237">
        <v>0.1</v>
      </c>
      <c r="F36" s="238">
        <v>0</v>
      </c>
      <c r="G36" s="239">
        <v>0</v>
      </c>
      <c r="H36" s="236">
        <v>0</v>
      </c>
      <c r="I36" s="236">
        <v>0</v>
      </c>
      <c r="J36" s="236">
        <v>0</v>
      </c>
      <c r="K36" s="236">
        <v>0</v>
      </c>
      <c r="L36" s="236">
        <v>0</v>
      </c>
      <c r="M36" s="237">
        <v>0</v>
      </c>
      <c r="N36" s="236">
        <v>0</v>
      </c>
      <c r="O36" s="237">
        <v>0</v>
      </c>
      <c r="P36" s="235">
        <v>0</v>
      </c>
      <c r="Q36" s="236">
        <v>0</v>
      </c>
      <c r="R36" s="236">
        <v>0</v>
      </c>
      <c r="S36" s="238">
        <v>0</v>
      </c>
      <c r="T36" s="240">
        <f t="shared" si="0"/>
        <v>0</v>
      </c>
      <c r="U36" s="209" t="s">
        <v>286</v>
      </c>
      <c r="V36" s="224" t="s">
        <v>344</v>
      </c>
      <c r="W36" s="210"/>
    </row>
    <row r="37" spans="2:23" ht="36" x14ac:dyDescent="0.3">
      <c r="B37" s="204" t="s">
        <v>194</v>
      </c>
      <c r="C37" s="235">
        <v>0.5</v>
      </c>
      <c r="D37" s="236">
        <v>0.4</v>
      </c>
      <c r="E37" s="237">
        <v>0.1</v>
      </c>
      <c r="F37" s="238">
        <v>0</v>
      </c>
      <c r="G37" s="239">
        <v>0</v>
      </c>
      <c r="H37" s="236">
        <v>0</v>
      </c>
      <c r="I37" s="236">
        <v>0</v>
      </c>
      <c r="J37" s="236">
        <v>0</v>
      </c>
      <c r="K37" s="236">
        <v>0</v>
      </c>
      <c r="L37" s="236">
        <v>0</v>
      </c>
      <c r="M37" s="237">
        <v>0</v>
      </c>
      <c r="N37" s="236">
        <v>0</v>
      </c>
      <c r="O37" s="237">
        <v>0</v>
      </c>
      <c r="P37" s="235">
        <v>0</v>
      </c>
      <c r="Q37" s="236">
        <v>0</v>
      </c>
      <c r="R37" s="236">
        <v>0</v>
      </c>
      <c r="S37" s="238">
        <v>0</v>
      </c>
      <c r="T37" s="240">
        <f t="shared" si="0"/>
        <v>0</v>
      </c>
      <c r="U37" s="209" t="s">
        <v>287</v>
      </c>
      <c r="V37" s="224" t="s">
        <v>345</v>
      </c>
      <c r="W37" s="210"/>
    </row>
    <row r="38" spans="2:23" ht="36" x14ac:dyDescent="0.3">
      <c r="B38" s="204" t="s">
        <v>195</v>
      </c>
      <c r="C38" s="235">
        <v>0.5</v>
      </c>
      <c r="D38" s="236">
        <v>0.4</v>
      </c>
      <c r="E38" s="237">
        <v>0.1</v>
      </c>
      <c r="F38" s="238">
        <v>0</v>
      </c>
      <c r="G38" s="239">
        <v>0</v>
      </c>
      <c r="H38" s="236">
        <v>0</v>
      </c>
      <c r="I38" s="236">
        <v>0</v>
      </c>
      <c r="J38" s="236">
        <v>0</v>
      </c>
      <c r="K38" s="236">
        <v>0</v>
      </c>
      <c r="L38" s="236">
        <v>0</v>
      </c>
      <c r="M38" s="237">
        <v>0</v>
      </c>
      <c r="N38" s="236">
        <v>0</v>
      </c>
      <c r="O38" s="237">
        <v>0</v>
      </c>
      <c r="P38" s="235">
        <v>0</v>
      </c>
      <c r="Q38" s="236">
        <v>0</v>
      </c>
      <c r="R38" s="236">
        <v>0</v>
      </c>
      <c r="S38" s="238">
        <v>0</v>
      </c>
      <c r="T38" s="240">
        <f t="shared" si="0"/>
        <v>0</v>
      </c>
      <c r="U38" s="209" t="s">
        <v>288</v>
      </c>
      <c r="V38" s="224" t="s">
        <v>346</v>
      </c>
      <c r="W38" s="210"/>
    </row>
    <row r="39" spans="2:23" ht="36" x14ac:dyDescent="0.3">
      <c r="B39" s="204" t="s">
        <v>196</v>
      </c>
      <c r="C39" s="235">
        <v>0.5</v>
      </c>
      <c r="D39" s="236">
        <v>0.4</v>
      </c>
      <c r="E39" s="237">
        <v>0.1</v>
      </c>
      <c r="F39" s="238">
        <v>0</v>
      </c>
      <c r="G39" s="239">
        <v>0</v>
      </c>
      <c r="H39" s="236">
        <v>0</v>
      </c>
      <c r="I39" s="236">
        <v>0</v>
      </c>
      <c r="J39" s="236">
        <v>0</v>
      </c>
      <c r="K39" s="236">
        <v>0</v>
      </c>
      <c r="L39" s="236">
        <v>0</v>
      </c>
      <c r="M39" s="237">
        <v>0</v>
      </c>
      <c r="N39" s="236">
        <v>0</v>
      </c>
      <c r="O39" s="237">
        <v>0</v>
      </c>
      <c r="P39" s="235">
        <v>0</v>
      </c>
      <c r="Q39" s="236">
        <v>0</v>
      </c>
      <c r="R39" s="236">
        <v>0</v>
      </c>
      <c r="S39" s="238">
        <v>0</v>
      </c>
      <c r="T39" s="240">
        <f t="shared" si="0"/>
        <v>0</v>
      </c>
      <c r="U39" s="209" t="s">
        <v>289</v>
      </c>
      <c r="V39" s="224" t="s">
        <v>347</v>
      </c>
      <c r="W39" s="210"/>
    </row>
    <row r="40" spans="2:23" ht="36" x14ac:dyDescent="0.3">
      <c r="B40" s="204" t="s">
        <v>197</v>
      </c>
      <c r="C40" s="235">
        <v>0.5</v>
      </c>
      <c r="D40" s="236">
        <v>0.4</v>
      </c>
      <c r="E40" s="237">
        <v>0.1</v>
      </c>
      <c r="F40" s="238">
        <v>0</v>
      </c>
      <c r="G40" s="239">
        <v>0</v>
      </c>
      <c r="H40" s="236">
        <v>0</v>
      </c>
      <c r="I40" s="236">
        <v>0</v>
      </c>
      <c r="J40" s="236">
        <v>0</v>
      </c>
      <c r="K40" s="236">
        <v>0</v>
      </c>
      <c r="L40" s="236">
        <v>0</v>
      </c>
      <c r="M40" s="237">
        <v>0</v>
      </c>
      <c r="N40" s="236">
        <v>0</v>
      </c>
      <c r="O40" s="237">
        <v>0</v>
      </c>
      <c r="P40" s="235">
        <v>0</v>
      </c>
      <c r="Q40" s="236">
        <v>0</v>
      </c>
      <c r="R40" s="236">
        <v>0</v>
      </c>
      <c r="S40" s="238">
        <v>0</v>
      </c>
      <c r="T40" s="240">
        <f t="shared" si="0"/>
        <v>0</v>
      </c>
      <c r="U40" s="209" t="s">
        <v>290</v>
      </c>
      <c r="V40" s="224" t="s">
        <v>348</v>
      </c>
      <c r="W40" s="210"/>
    </row>
    <row r="41" spans="2:23" ht="36" x14ac:dyDescent="0.3">
      <c r="B41" s="204" t="s">
        <v>198</v>
      </c>
      <c r="C41" s="235">
        <v>0.5</v>
      </c>
      <c r="D41" s="236">
        <v>0.4</v>
      </c>
      <c r="E41" s="237">
        <v>0.1</v>
      </c>
      <c r="F41" s="238">
        <v>0</v>
      </c>
      <c r="G41" s="239">
        <v>0</v>
      </c>
      <c r="H41" s="236">
        <v>0</v>
      </c>
      <c r="I41" s="236">
        <v>0</v>
      </c>
      <c r="J41" s="236">
        <v>0</v>
      </c>
      <c r="K41" s="236">
        <v>0</v>
      </c>
      <c r="L41" s="236">
        <v>0</v>
      </c>
      <c r="M41" s="237">
        <v>0</v>
      </c>
      <c r="N41" s="236">
        <v>0</v>
      </c>
      <c r="O41" s="237">
        <v>0</v>
      </c>
      <c r="P41" s="235">
        <v>0</v>
      </c>
      <c r="Q41" s="236">
        <v>0</v>
      </c>
      <c r="R41" s="236">
        <v>0</v>
      </c>
      <c r="S41" s="238">
        <v>0</v>
      </c>
      <c r="T41" s="240">
        <f t="shared" si="0"/>
        <v>0</v>
      </c>
      <c r="U41" s="209" t="s">
        <v>291</v>
      </c>
      <c r="V41" s="224" t="s">
        <v>349</v>
      </c>
      <c r="W41" s="210"/>
    </row>
    <row r="42" spans="2:23" ht="36" x14ac:dyDescent="0.3">
      <c r="B42" s="204" t="s">
        <v>199</v>
      </c>
      <c r="C42" s="235">
        <v>0.5</v>
      </c>
      <c r="D42" s="236">
        <v>0.4</v>
      </c>
      <c r="E42" s="237">
        <v>0.1</v>
      </c>
      <c r="F42" s="238">
        <v>0</v>
      </c>
      <c r="G42" s="239">
        <v>0</v>
      </c>
      <c r="H42" s="236">
        <v>0</v>
      </c>
      <c r="I42" s="236">
        <v>0</v>
      </c>
      <c r="J42" s="236">
        <v>0</v>
      </c>
      <c r="K42" s="236">
        <v>0</v>
      </c>
      <c r="L42" s="236">
        <v>0</v>
      </c>
      <c r="M42" s="237">
        <v>0</v>
      </c>
      <c r="N42" s="236">
        <v>0</v>
      </c>
      <c r="O42" s="237">
        <v>0</v>
      </c>
      <c r="P42" s="235">
        <v>0</v>
      </c>
      <c r="Q42" s="236">
        <v>0</v>
      </c>
      <c r="R42" s="236">
        <v>0</v>
      </c>
      <c r="S42" s="238">
        <v>0</v>
      </c>
      <c r="T42" s="240">
        <f t="shared" si="0"/>
        <v>0</v>
      </c>
      <c r="U42" s="209" t="s">
        <v>292</v>
      </c>
      <c r="V42" s="224" t="s">
        <v>350</v>
      </c>
      <c r="W42" s="210"/>
    </row>
    <row r="43" spans="2:23" ht="36" x14ac:dyDescent="0.3">
      <c r="B43" s="204" t="s">
        <v>200</v>
      </c>
      <c r="C43" s="235">
        <v>0.5</v>
      </c>
      <c r="D43" s="236">
        <v>0.4</v>
      </c>
      <c r="E43" s="237">
        <v>0.1</v>
      </c>
      <c r="F43" s="238">
        <v>0</v>
      </c>
      <c r="G43" s="239">
        <v>0</v>
      </c>
      <c r="H43" s="236">
        <v>0</v>
      </c>
      <c r="I43" s="236">
        <v>0</v>
      </c>
      <c r="J43" s="236">
        <v>0</v>
      </c>
      <c r="K43" s="236">
        <v>0</v>
      </c>
      <c r="L43" s="236">
        <v>0</v>
      </c>
      <c r="M43" s="237">
        <v>0</v>
      </c>
      <c r="N43" s="236">
        <v>0</v>
      </c>
      <c r="O43" s="237">
        <v>0</v>
      </c>
      <c r="P43" s="235">
        <v>0</v>
      </c>
      <c r="Q43" s="236">
        <v>0</v>
      </c>
      <c r="R43" s="236">
        <v>0</v>
      </c>
      <c r="S43" s="238">
        <v>0</v>
      </c>
      <c r="T43" s="240">
        <f t="shared" si="0"/>
        <v>0</v>
      </c>
      <c r="U43" s="209" t="s">
        <v>293</v>
      </c>
      <c r="V43" s="224" t="s">
        <v>351</v>
      </c>
      <c r="W43" s="210"/>
    </row>
    <row r="44" spans="2:23" ht="36" x14ac:dyDescent="0.3">
      <c r="B44" s="204" t="s">
        <v>201</v>
      </c>
      <c r="C44" s="235">
        <v>0.5</v>
      </c>
      <c r="D44" s="236">
        <v>0.4</v>
      </c>
      <c r="E44" s="237">
        <v>0.1</v>
      </c>
      <c r="F44" s="238">
        <v>0</v>
      </c>
      <c r="G44" s="239">
        <v>0</v>
      </c>
      <c r="H44" s="236">
        <v>0</v>
      </c>
      <c r="I44" s="236">
        <v>0</v>
      </c>
      <c r="J44" s="236">
        <v>0</v>
      </c>
      <c r="K44" s="236">
        <v>0</v>
      </c>
      <c r="L44" s="236">
        <v>0</v>
      </c>
      <c r="M44" s="237">
        <v>0</v>
      </c>
      <c r="N44" s="236">
        <v>0</v>
      </c>
      <c r="O44" s="237">
        <v>0</v>
      </c>
      <c r="P44" s="235">
        <v>0</v>
      </c>
      <c r="Q44" s="236">
        <v>0</v>
      </c>
      <c r="R44" s="236">
        <v>0</v>
      </c>
      <c r="S44" s="238">
        <v>0</v>
      </c>
      <c r="T44" s="240">
        <f t="shared" si="0"/>
        <v>0</v>
      </c>
      <c r="U44" s="209" t="s">
        <v>294</v>
      </c>
      <c r="V44" s="224" t="s">
        <v>352</v>
      </c>
      <c r="W44" s="210"/>
    </row>
    <row r="45" spans="2:23" ht="36" x14ac:dyDescent="0.3">
      <c r="B45" s="204" t="s">
        <v>202</v>
      </c>
      <c r="C45" s="235">
        <v>0.5</v>
      </c>
      <c r="D45" s="236">
        <v>0.4</v>
      </c>
      <c r="E45" s="237">
        <v>0.1</v>
      </c>
      <c r="F45" s="238">
        <v>0</v>
      </c>
      <c r="G45" s="239">
        <v>0</v>
      </c>
      <c r="H45" s="236">
        <v>0</v>
      </c>
      <c r="I45" s="236">
        <v>0</v>
      </c>
      <c r="J45" s="236">
        <v>0</v>
      </c>
      <c r="K45" s="236">
        <v>0</v>
      </c>
      <c r="L45" s="236">
        <v>0</v>
      </c>
      <c r="M45" s="237">
        <v>0</v>
      </c>
      <c r="N45" s="236">
        <v>0</v>
      </c>
      <c r="O45" s="237">
        <v>0</v>
      </c>
      <c r="P45" s="235">
        <v>0</v>
      </c>
      <c r="Q45" s="236">
        <v>0</v>
      </c>
      <c r="R45" s="236">
        <v>0</v>
      </c>
      <c r="S45" s="238">
        <v>0</v>
      </c>
      <c r="T45" s="240">
        <f t="shared" si="0"/>
        <v>0</v>
      </c>
      <c r="U45" s="209" t="s">
        <v>295</v>
      </c>
      <c r="V45" s="224" t="s">
        <v>353</v>
      </c>
      <c r="W45" s="210"/>
    </row>
    <row r="46" spans="2:23" ht="36" x14ac:dyDescent="0.3">
      <c r="B46" s="204" t="s">
        <v>203</v>
      </c>
      <c r="C46" s="235">
        <v>0.5</v>
      </c>
      <c r="D46" s="236">
        <v>0.4</v>
      </c>
      <c r="E46" s="237">
        <v>0.1</v>
      </c>
      <c r="F46" s="238">
        <v>0</v>
      </c>
      <c r="G46" s="239">
        <v>0</v>
      </c>
      <c r="H46" s="236">
        <v>0</v>
      </c>
      <c r="I46" s="236">
        <v>0</v>
      </c>
      <c r="J46" s="236">
        <v>0</v>
      </c>
      <c r="K46" s="236">
        <v>0</v>
      </c>
      <c r="L46" s="236">
        <v>0</v>
      </c>
      <c r="M46" s="237">
        <v>0</v>
      </c>
      <c r="N46" s="236">
        <v>0</v>
      </c>
      <c r="O46" s="237">
        <v>0</v>
      </c>
      <c r="P46" s="235">
        <v>0</v>
      </c>
      <c r="Q46" s="236">
        <v>0</v>
      </c>
      <c r="R46" s="236">
        <v>0</v>
      </c>
      <c r="S46" s="238">
        <v>0</v>
      </c>
      <c r="T46" s="240">
        <f t="shared" si="0"/>
        <v>0</v>
      </c>
      <c r="U46" s="209" t="s">
        <v>296</v>
      </c>
      <c r="V46" s="224" t="s">
        <v>354</v>
      </c>
      <c r="W46" s="210"/>
    </row>
    <row r="47" spans="2:23" ht="36" x14ac:dyDescent="0.3">
      <c r="B47" s="204" t="s">
        <v>204</v>
      </c>
      <c r="C47" s="235">
        <v>0.5</v>
      </c>
      <c r="D47" s="236">
        <v>0.4</v>
      </c>
      <c r="E47" s="237">
        <v>0.1</v>
      </c>
      <c r="F47" s="238">
        <v>0</v>
      </c>
      <c r="G47" s="239">
        <v>0</v>
      </c>
      <c r="H47" s="236">
        <v>0</v>
      </c>
      <c r="I47" s="236">
        <v>0</v>
      </c>
      <c r="J47" s="236">
        <v>0</v>
      </c>
      <c r="K47" s="236">
        <v>0</v>
      </c>
      <c r="L47" s="236">
        <v>0</v>
      </c>
      <c r="M47" s="237">
        <v>0</v>
      </c>
      <c r="N47" s="236">
        <v>0</v>
      </c>
      <c r="O47" s="237">
        <v>0</v>
      </c>
      <c r="P47" s="235">
        <v>0</v>
      </c>
      <c r="Q47" s="236">
        <v>0</v>
      </c>
      <c r="R47" s="236">
        <v>0</v>
      </c>
      <c r="S47" s="238">
        <v>0</v>
      </c>
      <c r="T47" s="240">
        <f t="shared" si="0"/>
        <v>0</v>
      </c>
      <c r="U47" s="209" t="s">
        <v>297</v>
      </c>
      <c r="V47" s="224" t="s">
        <v>355</v>
      </c>
      <c r="W47" s="210"/>
    </row>
    <row r="48" spans="2:23" ht="36" x14ac:dyDescent="0.3">
      <c r="B48" s="204" t="s">
        <v>205</v>
      </c>
      <c r="C48" s="235">
        <v>0.5</v>
      </c>
      <c r="D48" s="236">
        <v>0.4</v>
      </c>
      <c r="E48" s="237">
        <v>0.1</v>
      </c>
      <c r="F48" s="238">
        <v>0</v>
      </c>
      <c r="G48" s="239">
        <v>0</v>
      </c>
      <c r="H48" s="236">
        <v>0</v>
      </c>
      <c r="I48" s="236">
        <v>0</v>
      </c>
      <c r="J48" s="236">
        <v>0</v>
      </c>
      <c r="K48" s="236">
        <v>0</v>
      </c>
      <c r="L48" s="236">
        <v>0</v>
      </c>
      <c r="M48" s="237">
        <v>0</v>
      </c>
      <c r="N48" s="236">
        <v>0</v>
      </c>
      <c r="O48" s="237">
        <v>0</v>
      </c>
      <c r="P48" s="235">
        <v>0</v>
      </c>
      <c r="Q48" s="236">
        <v>0</v>
      </c>
      <c r="R48" s="236">
        <v>0</v>
      </c>
      <c r="S48" s="238">
        <v>0</v>
      </c>
      <c r="T48" s="240">
        <f t="shared" si="0"/>
        <v>0</v>
      </c>
      <c r="U48" s="209" t="s">
        <v>298</v>
      </c>
      <c r="V48" s="224" t="s">
        <v>356</v>
      </c>
      <c r="W48" s="210"/>
    </row>
    <row r="49" spans="2:23" ht="36" x14ac:dyDescent="0.3">
      <c r="B49" s="204" t="s">
        <v>206</v>
      </c>
      <c r="C49" s="235">
        <v>0.5</v>
      </c>
      <c r="D49" s="236">
        <v>0.4</v>
      </c>
      <c r="E49" s="237">
        <v>0.1</v>
      </c>
      <c r="F49" s="238">
        <v>0</v>
      </c>
      <c r="G49" s="239">
        <v>0</v>
      </c>
      <c r="H49" s="236">
        <v>0</v>
      </c>
      <c r="I49" s="236">
        <v>0</v>
      </c>
      <c r="J49" s="236">
        <v>0</v>
      </c>
      <c r="K49" s="236">
        <v>0</v>
      </c>
      <c r="L49" s="236">
        <v>0</v>
      </c>
      <c r="M49" s="237">
        <v>0</v>
      </c>
      <c r="N49" s="236">
        <v>0</v>
      </c>
      <c r="O49" s="237">
        <v>0</v>
      </c>
      <c r="P49" s="235">
        <v>0</v>
      </c>
      <c r="Q49" s="236">
        <v>0</v>
      </c>
      <c r="R49" s="236">
        <v>0</v>
      </c>
      <c r="S49" s="238">
        <v>0</v>
      </c>
      <c r="T49" s="240">
        <f t="shared" si="0"/>
        <v>0</v>
      </c>
      <c r="U49" s="209" t="s">
        <v>299</v>
      </c>
      <c r="V49" s="224" t="s">
        <v>357</v>
      </c>
      <c r="W49" s="210"/>
    </row>
    <row r="50" spans="2:23" ht="36" x14ac:dyDescent="0.3">
      <c r="B50" s="204" t="s">
        <v>207</v>
      </c>
      <c r="C50" s="235">
        <v>0.5</v>
      </c>
      <c r="D50" s="236">
        <v>0.4</v>
      </c>
      <c r="E50" s="237">
        <v>0.1</v>
      </c>
      <c r="F50" s="238">
        <v>0</v>
      </c>
      <c r="G50" s="239">
        <v>0</v>
      </c>
      <c r="H50" s="236">
        <v>0</v>
      </c>
      <c r="I50" s="236">
        <v>0</v>
      </c>
      <c r="J50" s="236">
        <v>0</v>
      </c>
      <c r="K50" s="236">
        <v>0</v>
      </c>
      <c r="L50" s="236">
        <v>0</v>
      </c>
      <c r="M50" s="237">
        <v>0</v>
      </c>
      <c r="N50" s="236">
        <v>0</v>
      </c>
      <c r="O50" s="237">
        <v>0</v>
      </c>
      <c r="P50" s="235">
        <v>0</v>
      </c>
      <c r="Q50" s="236">
        <v>0</v>
      </c>
      <c r="R50" s="236">
        <v>0</v>
      </c>
      <c r="S50" s="238">
        <v>0</v>
      </c>
      <c r="T50" s="240">
        <f t="shared" si="0"/>
        <v>0</v>
      </c>
      <c r="U50" s="209" t="s">
        <v>300</v>
      </c>
      <c r="V50" s="224" t="s">
        <v>358</v>
      </c>
      <c r="W50" s="210"/>
    </row>
    <row r="51" spans="2:23" ht="36" x14ac:dyDescent="0.3">
      <c r="B51" s="204" t="s">
        <v>208</v>
      </c>
      <c r="C51" s="235">
        <v>0.5</v>
      </c>
      <c r="D51" s="236">
        <v>0.4</v>
      </c>
      <c r="E51" s="237">
        <v>0.1</v>
      </c>
      <c r="F51" s="238">
        <v>0</v>
      </c>
      <c r="G51" s="239">
        <v>0</v>
      </c>
      <c r="H51" s="236">
        <v>0</v>
      </c>
      <c r="I51" s="236">
        <v>0</v>
      </c>
      <c r="J51" s="236">
        <v>0</v>
      </c>
      <c r="K51" s="236">
        <v>0</v>
      </c>
      <c r="L51" s="236">
        <v>0</v>
      </c>
      <c r="M51" s="237">
        <v>0</v>
      </c>
      <c r="N51" s="236">
        <v>0</v>
      </c>
      <c r="O51" s="237">
        <v>0</v>
      </c>
      <c r="P51" s="235">
        <v>0</v>
      </c>
      <c r="Q51" s="236">
        <v>0</v>
      </c>
      <c r="R51" s="236">
        <v>0</v>
      </c>
      <c r="S51" s="238">
        <v>0</v>
      </c>
      <c r="T51" s="240">
        <f t="shared" si="0"/>
        <v>0</v>
      </c>
      <c r="U51" s="209" t="s">
        <v>301</v>
      </c>
      <c r="V51" s="224" t="s">
        <v>359</v>
      </c>
      <c r="W51" s="210"/>
    </row>
    <row r="52" spans="2:23" ht="36" x14ac:dyDescent="0.3">
      <c r="B52" s="204" t="s">
        <v>209</v>
      </c>
      <c r="C52" s="235">
        <v>0.5</v>
      </c>
      <c r="D52" s="236">
        <v>0.4</v>
      </c>
      <c r="E52" s="237">
        <v>0.1</v>
      </c>
      <c r="F52" s="238">
        <v>0</v>
      </c>
      <c r="G52" s="239">
        <v>0</v>
      </c>
      <c r="H52" s="236">
        <v>0</v>
      </c>
      <c r="I52" s="236">
        <v>0</v>
      </c>
      <c r="J52" s="236">
        <v>0</v>
      </c>
      <c r="K52" s="236">
        <v>0</v>
      </c>
      <c r="L52" s="236">
        <v>0</v>
      </c>
      <c r="M52" s="237">
        <v>0</v>
      </c>
      <c r="N52" s="236">
        <v>0</v>
      </c>
      <c r="O52" s="237">
        <v>0</v>
      </c>
      <c r="P52" s="235">
        <v>0</v>
      </c>
      <c r="Q52" s="236">
        <v>0</v>
      </c>
      <c r="R52" s="236">
        <v>0</v>
      </c>
      <c r="S52" s="238">
        <v>0</v>
      </c>
      <c r="T52" s="240">
        <f t="shared" si="0"/>
        <v>0</v>
      </c>
      <c r="U52" s="209" t="s">
        <v>302</v>
      </c>
      <c r="V52" s="224" t="s">
        <v>360</v>
      </c>
      <c r="W52" s="210"/>
    </row>
    <row r="53" spans="2:23" ht="36" x14ac:dyDescent="0.3">
      <c r="B53" s="204" t="s">
        <v>210</v>
      </c>
      <c r="C53" s="235">
        <v>0.5</v>
      </c>
      <c r="D53" s="236">
        <v>0.4</v>
      </c>
      <c r="E53" s="237">
        <v>0.1</v>
      </c>
      <c r="F53" s="238">
        <v>0</v>
      </c>
      <c r="G53" s="239">
        <v>0</v>
      </c>
      <c r="H53" s="236">
        <v>0</v>
      </c>
      <c r="I53" s="236">
        <v>0</v>
      </c>
      <c r="J53" s="236">
        <v>0</v>
      </c>
      <c r="K53" s="236">
        <v>0</v>
      </c>
      <c r="L53" s="236">
        <v>0</v>
      </c>
      <c r="M53" s="237">
        <v>0</v>
      </c>
      <c r="N53" s="236">
        <v>0</v>
      </c>
      <c r="O53" s="237">
        <v>0</v>
      </c>
      <c r="P53" s="235">
        <v>0</v>
      </c>
      <c r="Q53" s="236">
        <v>0</v>
      </c>
      <c r="R53" s="236">
        <v>0</v>
      </c>
      <c r="S53" s="238">
        <v>0</v>
      </c>
      <c r="T53" s="240">
        <f t="shared" si="0"/>
        <v>0</v>
      </c>
      <c r="U53" s="209" t="s">
        <v>303</v>
      </c>
      <c r="V53" s="224" t="s">
        <v>361</v>
      </c>
      <c r="W53" s="210"/>
    </row>
    <row r="54" spans="2:23" ht="36" x14ac:dyDescent="0.3">
      <c r="B54" s="204" t="s">
        <v>211</v>
      </c>
      <c r="C54" s="235">
        <v>0.5</v>
      </c>
      <c r="D54" s="236">
        <v>0.4</v>
      </c>
      <c r="E54" s="237">
        <v>0.1</v>
      </c>
      <c r="F54" s="238">
        <v>0</v>
      </c>
      <c r="G54" s="239">
        <v>0</v>
      </c>
      <c r="H54" s="236">
        <v>0</v>
      </c>
      <c r="I54" s="236">
        <v>0</v>
      </c>
      <c r="J54" s="236">
        <v>0</v>
      </c>
      <c r="K54" s="236">
        <v>0</v>
      </c>
      <c r="L54" s="236">
        <v>0</v>
      </c>
      <c r="M54" s="237">
        <v>0</v>
      </c>
      <c r="N54" s="236">
        <v>0</v>
      </c>
      <c r="O54" s="237">
        <v>0</v>
      </c>
      <c r="P54" s="235">
        <v>0</v>
      </c>
      <c r="Q54" s="236">
        <v>0</v>
      </c>
      <c r="R54" s="236">
        <v>0</v>
      </c>
      <c r="S54" s="238">
        <v>0</v>
      </c>
      <c r="T54" s="240">
        <f t="shared" si="0"/>
        <v>0</v>
      </c>
      <c r="U54" s="209" t="s">
        <v>304</v>
      </c>
      <c r="V54" s="224" t="s">
        <v>362</v>
      </c>
      <c r="W54" s="210"/>
    </row>
    <row r="55" spans="2:23" ht="36" x14ac:dyDescent="0.3">
      <c r="B55" s="204" t="s">
        <v>212</v>
      </c>
      <c r="C55" s="235">
        <v>0.5</v>
      </c>
      <c r="D55" s="236">
        <v>0.4</v>
      </c>
      <c r="E55" s="237">
        <v>0.1</v>
      </c>
      <c r="F55" s="238">
        <v>0</v>
      </c>
      <c r="G55" s="239">
        <v>0</v>
      </c>
      <c r="H55" s="236">
        <v>0</v>
      </c>
      <c r="I55" s="236">
        <v>0</v>
      </c>
      <c r="J55" s="236">
        <v>0</v>
      </c>
      <c r="K55" s="236">
        <v>0</v>
      </c>
      <c r="L55" s="236">
        <v>0</v>
      </c>
      <c r="M55" s="237">
        <v>0</v>
      </c>
      <c r="N55" s="236">
        <v>0</v>
      </c>
      <c r="O55" s="237">
        <v>0</v>
      </c>
      <c r="P55" s="235">
        <v>0</v>
      </c>
      <c r="Q55" s="236">
        <v>0</v>
      </c>
      <c r="R55" s="236">
        <v>0</v>
      </c>
      <c r="S55" s="238">
        <v>0</v>
      </c>
      <c r="T55" s="240">
        <f t="shared" si="0"/>
        <v>0</v>
      </c>
      <c r="U55" s="209" t="s">
        <v>305</v>
      </c>
      <c r="V55" s="224" t="s">
        <v>363</v>
      </c>
      <c r="W55" s="210"/>
    </row>
    <row r="56" spans="2:23" ht="36" x14ac:dyDescent="0.3">
      <c r="B56" s="204" t="s">
        <v>213</v>
      </c>
      <c r="C56" s="235">
        <v>0.5</v>
      </c>
      <c r="D56" s="236">
        <v>0.4</v>
      </c>
      <c r="E56" s="237">
        <v>0.1</v>
      </c>
      <c r="F56" s="238">
        <v>0</v>
      </c>
      <c r="G56" s="239">
        <v>0</v>
      </c>
      <c r="H56" s="236">
        <v>0</v>
      </c>
      <c r="I56" s="236">
        <v>0</v>
      </c>
      <c r="J56" s="236">
        <v>0</v>
      </c>
      <c r="K56" s="236">
        <v>0</v>
      </c>
      <c r="L56" s="236">
        <v>0</v>
      </c>
      <c r="M56" s="237">
        <v>0</v>
      </c>
      <c r="N56" s="236">
        <v>0</v>
      </c>
      <c r="O56" s="237">
        <v>0</v>
      </c>
      <c r="P56" s="235">
        <v>0</v>
      </c>
      <c r="Q56" s="236">
        <v>0</v>
      </c>
      <c r="R56" s="236">
        <v>0</v>
      </c>
      <c r="S56" s="238">
        <v>0</v>
      </c>
      <c r="T56" s="240">
        <f t="shared" si="0"/>
        <v>0</v>
      </c>
      <c r="U56" s="209" t="s">
        <v>306</v>
      </c>
      <c r="V56" s="224" t="s">
        <v>364</v>
      </c>
      <c r="W56" s="210"/>
    </row>
    <row r="57" spans="2:23" ht="36" x14ac:dyDescent="0.3">
      <c r="B57" s="204" t="s">
        <v>214</v>
      </c>
      <c r="C57" s="235">
        <v>0.5</v>
      </c>
      <c r="D57" s="236">
        <v>0.4</v>
      </c>
      <c r="E57" s="237">
        <v>0.1</v>
      </c>
      <c r="F57" s="238">
        <v>0</v>
      </c>
      <c r="G57" s="239">
        <v>0</v>
      </c>
      <c r="H57" s="236">
        <v>0</v>
      </c>
      <c r="I57" s="236">
        <v>0</v>
      </c>
      <c r="J57" s="236">
        <v>0</v>
      </c>
      <c r="K57" s="236">
        <v>0</v>
      </c>
      <c r="L57" s="236">
        <v>0</v>
      </c>
      <c r="M57" s="237">
        <v>0</v>
      </c>
      <c r="N57" s="236">
        <v>0</v>
      </c>
      <c r="O57" s="237">
        <v>0</v>
      </c>
      <c r="P57" s="235">
        <v>0</v>
      </c>
      <c r="Q57" s="236">
        <v>0</v>
      </c>
      <c r="R57" s="236">
        <v>0</v>
      </c>
      <c r="S57" s="238">
        <v>0</v>
      </c>
      <c r="T57" s="240">
        <f t="shared" si="0"/>
        <v>0</v>
      </c>
      <c r="U57" s="209" t="s">
        <v>307</v>
      </c>
      <c r="V57" s="224" t="s">
        <v>365</v>
      </c>
      <c r="W57" s="210"/>
    </row>
    <row r="58" spans="2:23" ht="36.75" thickBot="1" x14ac:dyDescent="0.35">
      <c r="B58" s="207" t="s">
        <v>215</v>
      </c>
      <c r="C58" s="256">
        <v>0.5</v>
      </c>
      <c r="D58" s="257">
        <v>0.4</v>
      </c>
      <c r="E58" s="258">
        <v>0.1</v>
      </c>
      <c r="F58" s="259">
        <v>0</v>
      </c>
      <c r="G58" s="260">
        <v>0</v>
      </c>
      <c r="H58" s="257">
        <v>0</v>
      </c>
      <c r="I58" s="257">
        <v>0</v>
      </c>
      <c r="J58" s="257">
        <v>0</v>
      </c>
      <c r="K58" s="257">
        <v>0</v>
      </c>
      <c r="L58" s="257">
        <v>0</v>
      </c>
      <c r="M58" s="258">
        <v>0</v>
      </c>
      <c r="N58" s="257">
        <v>0</v>
      </c>
      <c r="O58" s="258">
        <v>0</v>
      </c>
      <c r="P58" s="256">
        <v>0</v>
      </c>
      <c r="Q58" s="257">
        <v>0</v>
      </c>
      <c r="R58" s="257">
        <v>0</v>
      </c>
      <c r="S58" s="259">
        <v>0</v>
      </c>
      <c r="T58" s="261">
        <f t="shared" si="0"/>
        <v>0</v>
      </c>
      <c r="U58" s="211" t="s">
        <v>308</v>
      </c>
      <c r="V58" s="225" t="s">
        <v>366</v>
      </c>
      <c r="W58" s="213"/>
    </row>
    <row r="59" spans="2:23" x14ac:dyDescent="0.3">
      <c r="B59" s="203" t="s">
        <v>216</v>
      </c>
      <c r="C59" s="226">
        <v>0.4</v>
      </c>
      <c r="D59" s="227">
        <v>0.3</v>
      </c>
      <c r="E59" s="228">
        <v>0.25</v>
      </c>
      <c r="F59" s="229">
        <v>0.05</v>
      </c>
      <c r="G59" s="230">
        <v>0</v>
      </c>
      <c r="H59" s="227">
        <v>0</v>
      </c>
      <c r="I59" s="227">
        <v>0</v>
      </c>
      <c r="J59" s="227">
        <v>0</v>
      </c>
      <c r="K59" s="227">
        <v>0</v>
      </c>
      <c r="L59" s="227">
        <v>0</v>
      </c>
      <c r="M59" s="228">
        <v>0</v>
      </c>
      <c r="N59" s="227">
        <v>0</v>
      </c>
      <c r="O59" s="228">
        <v>0</v>
      </c>
      <c r="P59" s="226">
        <v>0</v>
      </c>
      <c r="Q59" s="227">
        <v>0</v>
      </c>
      <c r="R59" s="227">
        <v>0</v>
      </c>
      <c r="S59" s="229">
        <v>0</v>
      </c>
      <c r="T59" s="231">
        <f t="shared" si="0"/>
        <v>0</v>
      </c>
      <c r="U59" s="193" t="s">
        <v>261</v>
      </c>
      <c r="V59" s="194" t="s">
        <v>262</v>
      </c>
      <c r="W59" s="195" t="s">
        <v>309</v>
      </c>
    </row>
    <row r="60" spans="2:23" x14ac:dyDescent="0.3">
      <c r="B60" s="204" t="s">
        <v>217</v>
      </c>
      <c r="C60" s="235">
        <v>0.4</v>
      </c>
      <c r="D60" s="236">
        <v>0.3</v>
      </c>
      <c r="E60" s="237">
        <v>0.25</v>
      </c>
      <c r="F60" s="238">
        <v>0.05</v>
      </c>
      <c r="G60" s="239">
        <v>0</v>
      </c>
      <c r="H60" s="236">
        <v>0</v>
      </c>
      <c r="I60" s="236">
        <v>0</v>
      </c>
      <c r="J60" s="236">
        <v>0</v>
      </c>
      <c r="K60" s="236">
        <v>0</v>
      </c>
      <c r="L60" s="236">
        <v>0</v>
      </c>
      <c r="M60" s="237">
        <v>0</v>
      </c>
      <c r="N60" s="236">
        <v>0</v>
      </c>
      <c r="O60" s="237">
        <v>0</v>
      </c>
      <c r="P60" s="235">
        <v>0</v>
      </c>
      <c r="Q60" s="236">
        <v>0</v>
      </c>
      <c r="R60" s="236">
        <v>0</v>
      </c>
      <c r="S60" s="238">
        <v>0</v>
      </c>
      <c r="T60" s="240">
        <f t="shared" si="0"/>
        <v>0</v>
      </c>
      <c r="U60" s="209" t="s">
        <v>310</v>
      </c>
      <c r="V60" s="98" t="s">
        <v>311</v>
      </c>
      <c r="W60" s="210" t="s">
        <v>312</v>
      </c>
    </row>
    <row r="61" spans="2:23" x14ac:dyDescent="0.3">
      <c r="B61" s="204" t="s">
        <v>218</v>
      </c>
      <c r="C61" s="235">
        <v>0.4</v>
      </c>
      <c r="D61" s="236">
        <v>0.3</v>
      </c>
      <c r="E61" s="237">
        <v>0.25</v>
      </c>
      <c r="F61" s="238">
        <v>0.05</v>
      </c>
      <c r="G61" s="239">
        <v>0</v>
      </c>
      <c r="H61" s="236">
        <v>0</v>
      </c>
      <c r="I61" s="236">
        <v>0</v>
      </c>
      <c r="J61" s="236">
        <v>0</v>
      </c>
      <c r="K61" s="236">
        <v>0</v>
      </c>
      <c r="L61" s="236">
        <v>0</v>
      </c>
      <c r="M61" s="237">
        <v>0</v>
      </c>
      <c r="N61" s="236">
        <v>0</v>
      </c>
      <c r="O61" s="237">
        <v>0</v>
      </c>
      <c r="P61" s="235">
        <v>0</v>
      </c>
      <c r="Q61" s="236">
        <v>0</v>
      </c>
      <c r="R61" s="236">
        <v>0</v>
      </c>
      <c r="S61" s="238">
        <v>0</v>
      </c>
      <c r="T61" s="240">
        <f t="shared" si="0"/>
        <v>0</v>
      </c>
      <c r="U61" s="209" t="s">
        <v>313</v>
      </c>
      <c r="V61" s="98" t="s">
        <v>314</v>
      </c>
      <c r="W61" s="210" t="s">
        <v>315</v>
      </c>
    </row>
    <row r="62" spans="2:23" x14ac:dyDescent="0.3">
      <c r="B62" s="204" t="s">
        <v>219</v>
      </c>
      <c r="C62" s="235">
        <v>0.4</v>
      </c>
      <c r="D62" s="236">
        <v>0.3</v>
      </c>
      <c r="E62" s="237">
        <v>0.25</v>
      </c>
      <c r="F62" s="238">
        <v>0.05</v>
      </c>
      <c r="G62" s="239">
        <v>0</v>
      </c>
      <c r="H62" s="236">
        <v>0</v>
      </c>
      <c r="I62" s="236">
        <v>0</v>
      </c>
      <c r="J62" s="236">
        <v>0</v>
      </c>
      <c r="K62" s="236">
        <v>0</v>
      </c>
      <c r="L62" s="236">
        <v>0</v>
      </c>
      <c r="M62" s="237">
        <v>0</v>
      </c>
      <c r="N62" s="236">
        <v>0</v>
      </c>
      <c r="O62" s="237">
        <v>0</v>
      </c>
      <c r="P62" s="235">
        <v>0</v>
      </c>
      <c r="Q62" s="236">
        <v>0</v>
      </c>
      <c r="R62" s="236">
        <v>0</v>
      </c>
      <c r="S62" s="238">
        <v>0</v>
      </c>
      <c r="T62" s="240">
        <f t="shared" si="0"/>
        <v>0</v>
      </c>
      <c r="U62" s="209" t="s">
        <v>316</v>
      </c>
      <c r="V62" s="98" t="s">
        <v>317</v>
      </c>
      <c r="W62" s="210" t="s">
        <v>318</v>
      </c>
    </row>
    <row r="63" spans="2:23" x14ac:dyDescent="0.3">
      <c r="B63" s="204" t="s">
        <v>220</v>
      </c>
      <c r="C63" s="235">
        <v>0.4</v>
      </c>
      <c r="D63" s="236">
        <v>0.3</v>
      </c>
      <c r="E63" s="237">
        <v>0.25</v>
      </c>
      <c r="F63" s="238">
        <v>0.05</v>
      </c>
      <c r="G63" s="239">
        <v>0</v>
      </c>
      <c r="H63" s="236">
        <v>0</v>
      </c>
      <c r="I63" s="236">
        <v>0</v>
      </c>
      <c r="J63" s="236">
        <v>0</v>
      </c>
      <c r="K63" s="236">
        <v>0</v>
      </c>
      <c r="L63" s="236">
        <v>0</v>
      </c>
      <c r="M63" s="237">
        <v>0</v>
      </c>
      <c r="N63" s="236">
        <v>0</v>
      </c>
      <c r="O63" s="237">
        <v>0</v>
      </c>
      <c r="P63" s="235">
        <v>0</v>
      </c>
      <c r="Q63" s="236">
        <v>0</v>
      </c>
      <c r="R63" s="236">
        <v>0</v>
      </c>
      <c r="S63" s="238">
        <v>0</v>
      </c>
      <c r="T63" s="240">
        <f t="shared" si="0"/>
        <v>0</v>
      </c>
      <c r="U63" s="209" t="s">
        <v>319</v>
      </c>
      <c r="V63" s="98" t="s">
        <v>320</v>
      </c>
      <c r="W63" s="210" t="s">
        <v>321</v>
      </c>
    </row>
    <row r="64" spans="2:23" x14ac:dyDescent="0.3">
      <c r="B64" s="204" t="s">
        <v>221</v>
      </c>
      <c r="C64" s="235">
        <v>0.4</v>
      </c>
      <c r="D64" s="236">
        <v>0.3</v>
      </c>
      <c r="E64" s="237">
        <v>0.25</v>
      </c>
      <c r="F64" s="238">
        <v>0.05</v>
      </c>
      <c r="G64" s="239">
        <v>0</v>
      </c>
      <c r="H64" s="236">
        <v>0</v>
      </c>
      <c r="I64" s="236">
        <v>0</v>
      </c>
      <c r="J64" s="236">
        <v>0</v>
      </c>
      <c r="K64" s="236">
        <v>0</v>
      </c>
      <c r="L64" s="236">
        <v>0</v>
      </c>
      <c r="M64" s="237">
        <v>0</v>
      </c>
      <c r="N64" s="236">
        <v>0</v>
      </c>
      <c r="O64" s="237">
        <v>0</v>
      </c>
      <c r="P64" s="235">
        <v>0</v>
      </c>
      <c r="Q64" s="236">
        <v>0</v>
      </c>
      <c r="R64" s="236">
        <v>0</v>
      </c>
      <c r="S64" s="238">
        <v>0</v>
      </c>
      <c r="T64" s="240">
        <f t="shared" si="0"/>
        <v>0</v>
      </c>
      <c r="U64" s="209" t="s">
        <v>322</v>
      </c>
      <c r="V64" s="98" t="s">
        <v>323</v>
      </c>
      <c r="W64" s="210" t="s">
        <v>324</v>
      </c>
    </row>
    <row r="65" spans="2:23" x14ac:dyDescent="0.3">
      <c r="B65" s="204" t="s">
        <v>222</v>
      </c>
      <c r="C65" s="235">
        <v>0.4</v>
      </c>
      <c r="D65" s="236">
        <v>0.3</v>
      </c>
      <c r="E65" s="237">
        <v>0.25</v>
      </c>
      <c r="F65" s="238">
        <v>0.05</v>
      </c>
      <c r="G65" s="239">
        <v>0</v>
      </c>
      <c r="H65" s="236">
        <v>0</v>
      </c>
      <c r="I65" s="236">
        <v>0</v>
      </c>
      <c r="J65" s="236">
        <v>0</v>
      </c>
      <c r="K65" s="236">
        <v>0</v>
      </c>
      <c r="L65" s="236">
        <v>0</v>
      </c>
      <c r="M65" s="237">
        <v>0</v>
      </c>
      <c r="N65" s="236">
        <v>0</v>
      </c>
      <c r="O65" s="237">
        <v>0</v>
      </c>
      <c r="P65" s="235">
        <v>0</v>
      </c>
      <c r="Q65" s="236">
        <v>0</v>
      </c>
      <c r="R65" s="236">
        <v>0</v>
      </c>
      <c r="S65" s="238">
        <v>0</v>
      </c>
      <c r="T65" s="240">
        <f t="shared" si="0"/>
        <v>0</v>
      </c>
      <c r="U65" s="209" t="s">
        <v>325</v>
      </c>
      <c r="V65" s="98" t="s">
        <v>326</v>
      </c>
      <c r="W65" s="210" t="s">
        <v>327</v>
      </c>
    </row>
    <row r="66" spans="2:23" x14ac:dyDescent="0.3">
      <c r="B66" s="204" t="s">
        <v>223</v>
      </c>
      <c r="C66" s="235">
        <v>0.4</v>
      </c>
      <c r="D66" s="236">
        <v>0.3</v>
      </c>
      <c r="E66" s="237">
        <v>0.25</v>
      </c>
      <c r="F66" s="238">
        <v>0.05</v>
      </c>
      <c r="G66" s="239">
        <v>0</v>
      </c>
      <c r="H66" s="236">
        <v>0</v>
      </c>
      <c r="I66" s="236">
        <v>0</v>
      </c>
      <c r="J66" s="236">
        <v>0</v>
      </c>
      <c r="K66" s="236">
        <v>0</v>
      </c>
      <c r="L66" s="236">
        <v>0</v>
      </c>
      <c r="M66" s="237">
        <v>0</v>
      </c>
      <c r="N66" s="236">
        <v>0</v>
      </c>
      <c r="O66" s="237">
        <v>0</v>
      </c>
      <c r="P66" s="235">
        <v>0</v>
      </c>
      <c r="Q66" s="236">
        <v>0</v>
      </c>
      <c r="R66" s="236">
        <v>0</v>
      </c>
      <c r="S66" s="238">
        <v>0</v>
      </c>
      <c r="T66" s="240">
        <f t="shared" si="0"/>
        <v>0</v>
      </c>
      <c r="U66" s="209" t="s">
        <v>328</v>
      </c>
      <c r="V66" s="98" t="s">
        <v>329</v>
      </c>
      <c r="W66" s="210" t="s">
        <v>330</v>
      </c>
    </row>
    <row r="67" spans="2:23" x14ac:dyDescent="0.3">
      <c r="B67" s="204" t="s">
        <v>224</v>
      </c>
      <c r="C67" s="235">
        <v>0.4</v>
      </c>
      <c r="D67" s="236">
        <v>0.3</v>
      </c>
      <c r="E67" s="237">
        <v>0.25</v>
      </c>
      <c r="F67" s="238">
        <v>0.05</v>
      </c>
      <c r="G67" s="239">
        <v>0</v>
      </c>
      <c r="H67" s="236">
        <v>0</v>
      </c>
      <c r="I67" s="236">
        <v>0</v>
      </c>
      <c r="J67" s="236">
        <v>0</v>
      </c>
      <c r="K67" s="236">
        <v>0</v>
      </c>
      <c r="L67" s="236">
        <v>0</v>
      </c>
      <c r="M67" s="237">
        <v>0</v>
      </c>
      <c r="N67" s="236">
        <v>0</v>
      </c>
      <c r="O67" s="237">
        <v>0</v>
      </c>
      <c r="P67" s="235">
        <v>0</v>
      </c>
      <c r="Q67" s="236">
        <v>0</v>
      </c>
      <c r="R67" s="236">
        <v>0</v>
      </c>
      <c r="S67" s="238">
        <v>0</v>
      </c>
      <c r="T67" s="240">
        <f t="shared" ref="T67:T87" si="1">1-SUM(C67:S67)</f>
        <v>0</v>
      </c>
      <c r="U67" s="209" t="s">
        <v>331</v>
      </c>
      <c r="V67" s="98" t="s">
        <v>332</v>
      </c>
      <c r="W67" s="210" t="s">
        <v>333</v>
      </c>
    </row>
    <row r="68" spans="2:23" x14ac:dyDescent="0.3">
      <c r="B68" s="204" t="s">
        <v>225</v>
      </c>
      <c r="C68" s="235">
        <v>0.4</v>
      </c>
      <c r="D68" s="236">
        <v>0.3</v>
      </c>
      <c r="E68" s="237">
        <v>0.25</v>
      </c>
      <c r="F68" s="238">
        <v>0.05</v>
      </c>
      <c r="G68" s="239">
        <v>0</v>
      </c>
      <c r="H68" s="236">
        <v>0</v>
      </c>
      <c r="I68" s="236">
        <v>0</v>
      </c>
      <c r="J68" s="236">
        <v>0</v>
      </c>
      <c r="K68" s="236">
        <v>0</v>
      </c>
      <c r="L68" s="236">
        <v>0</v>
      </c>
      <c r="M68" s="237">
        <v>0</v>
      </c>
      <c r="N68" s="236">
        <v>0</v>
      </c>
      <c r="O68" s="237">
        <v>0</v>
      </c>
      <c r="P68" s="235">
        <v>0</v>
      </c>
      <c r="Q68" s="236">
        <v>0</v>
      </c>
      <c r="R68" s="236">
        <v>0</v>
      </c>
      <c r="S68" s="238">
        <v>0</v>
      </c>
      <c r="T68" s="240">
        <f t="shared" si="1"/>
        <v>0</v>
      </c>
      <c r="U68" s="209" t="s">
        <v>334</v>
      </c>
      <c r="V68" s="98" t="s">
        <v>335</v>
      </c>
      <c r="W68" s="210" t="s">
        <v>336</v>
      </c>
    </row>
    <row r="69" spans="2:23" x14ac:dyDescent="0.3">
      <c r="B69" s="204" t="s">
        <v>226</v>
      </c>
      <c r="C69" s="235">
        <v>0.4</v>
      </c>
      <c r="D69" s="236">
        <v>0.3</v>
      </c>
      <c r="E69" s="237">
        <v>0.25</v>
      </c>
      <c r="F69" s="238">
        <v>0.05</v>
      </c>
      <c r="G69" s="239">
        <v>0</v>
      </c>
      <c r="H69" s="236">
        <v>0</v>
      </c>
      <c r="I69" s="236">
        <v>0</v>
      </c>
      <c r="J69" s="236">
        <v>0</v>
      </c>
      <c r="K69" s="236">
        <v>0</v>
      </c>
      <c r="L69" s="236">
        <v>0</v>
      </c>
      <c r="M69" s="237">
        <v>0</v>
      </c>
      <c r="N69" s="236">
        <v>0</v>
      </c>
      <c r="O69" s="237">
        <v>0</v>
      </c>
      <c r="P69" s="235">
        <v>0</v>
      </c>
      <c r="Q69" s="236">
        <v>0</v>
      </c>
      <c r="R69" s="236">
        <v>0</v>
      </c>
      <c r="S69" s="238">
        <v>0</v>
      </c>
      <c r="T69" s="240">
        <f t="shared" si="1"/>
        <v>0</v>
      </c>
      <c r="U69" s="209" t="s">
        <v>337</v>
      </c>
      <c r="V69" s="98" t="s">
        <v>338</v>
      </c>
      <c r="W69" s="210" t="s">
        <v>339</v>
      </c>
    </row>
    <row r="70" spans="2:23" ht="12.75" thickBot="1" x14ac:dyDescent="0.35">
      <c r="B70" s="206" t="s">
        <v>227</v>
      </c>
      <c r="C70" s="247">
        <v>0.4</v>
      </c>
      <c r="D70" s="248">
        <v>0.3</v>
      </c>
      <c r="E70" s="249">
        <v>0.25</v>
      </c>
      <c r="F70" s="250">
        <v>0.05</v>
      </c>
      <c r="G70" s="251">
        <v>0</v>
      </c>
      <c r="H70" s="248">
        <v>0</v>
      </c>
      <c r="I70" s="248">
        <v>0</v>
      </c>
      <c r="J70" s="248">
        <v>0</v>
      </c>
      <c r="K70" s="248">
        <v>0</v>
      </c>
      <c r="L70" s="248">
        <v>0</v>
      </c>
      <c r="M70" s="249">
        <v>0</v>
      </c>
      <c r="N70" s="248">
        <v>0</v>
      </c>
      <c r="O70" s="249">
        <v>0</v>
      </c>
      <c r="P70" s="247">
        <v>0</v>
      </c>
      <c r="Q70" s="248">
        <v>0</v>
      </c>
      <c r="R70" s="248">
        <v>0</v>
      </c>
      <c r="S70" s="250">
        <v>0</v>
      </c>
      <c r="T70" s="252">
        <f t="shared" si="1"/>
        <v>0</v>
      </c>
      <c r="U70" s="211" t="s">
        <v>340</v>
      </c>
      <c r="V70" s="212" t="s">
        <v>341</v>
      </c>
      <c r="W70" s="213" t="s">
        <v>342</v>
      </c>
    </row>
    <row r="71" spans="2:23" x14ac:dyDescent="0.3">
      <c r="B71" s="203" t="s">
        <v>228</v>
      </c>
      <c r="C71" s="226">
        <v>1</v>
      </c>
      <c r="D71" s="227">
        <v>0</v>
      </c>
      <c r="E71" s="228">
        <v>0</v>
      </c>
      <c r="F71" s="229">
        <v>0</v>
      </c>
      <c r="G71" s="230">
        <v>0</v>
      </c>
      <c r="H71" s="227">
        <v>0</v>
      </c>
      <c r="I71" s="227">
        <v>0</v>
      </c>
      <c r="J71" s="227">
        <v>0</v>
      </c>
      <c r="K71" s="227">
        <v>0</v>
      </c>
      <c r="L71" s="227">
        <v>0</v>
      </c>
      <c r="M71" s="228">
        <v>0</v>
      </c>
      <c r="N71" s="227">
        <v>0</v>
      </c>
      <c r="O71" s="228">
        <v>0</v>
      </c>
      <c r="P71" s="226">
        <v>0</v>
      </c>
      <c r="Q71" s="227">
        <v>0</v>
      </c>
      <c r="R71" s="227">
        <v>0</v>
      </c>
      <c r="S71" s="229">
        <v>0</v>
      </c>
      <c r="T71" s="231">
        <f t="shared" si="1"/>
        <v>0</v>
      </c>
      <c r="U71" s="214"/>
      <c r="V71" s="215"/>
      <c r="W71" s="216"/>
    </row>
    <row r="72" spans="2:23" x14ac:dyDescent="0.3">
      <c r="B72" s="204" t="s">
        <v>176</v>
      </c>
      <c r="C72" s="235">
        <v>1</v>
      </c>
      <c r="D72" s="236">
        <v>0</v>
      </c>
      <c r="E72" s="237">
        <v>0</v>
      </c>
      <c r="F72" s="238">
        <v>0</v>
      </c>
      <c r="G72" s="239">
        <v>0</v>
      </c>
      <c r="H72" s="236">
        <v>0</v>
      </c>
      <c r="I72" s="236">
        <v>0</v>
      </c>
      <c r="J72" s="236">
        <v>0</v>
      </c>
      <c r="K72" s="236">
        <v>0</v>
      </c>
      <c r="L72" s="236">
        <v>0</v>
      </c>
      <c r="M72" s="237">
        <v>0</v>
      </c>
      <c r="N72" s="236">
        <v>0</v>
      </c>
      <c r="O72" s="237">
        <v>0</v>
      </c>
      <c r="P72" s="235">
        <v>0</v>
      </c>
      <c r="Q72" s="236">
        <v>0</v>
      </c>
      <c r="R72" s="236">
        <v>0</v>
      </c>
      <c r="S72" s="238">
        <v>0</v>
      </c>
      <c r="T72" s="240">
        <f t="shared" si="1"/>
        <v>0</v>
      </c>
      <c r="U72" s="209"/>
      <c r="V72" s="98"/>
      <c r="W72" s="210"/>
    </row>
    <row r="73" spans="2:23" x14ac:dyDescent="0.3">
      <c r="B73" s="204" t="s">
        <v>177</v>
      </c>
      <c r="C73" s="235">
        <v>1</v>
      </c>
      <c r="D73" s="236">
        <v>0</v>
      </c>
      <c r="E73" s="237">
        <v>0</v>
      </c>
      <c r="F73" s="238">
        <v>0</v>
      </c>
      <c r="G73" s="239">
        <v>0</v>
      </c>
      <c r="H73" s="236">
        <v>0</v>
      </c>
      <c r="I73" s="236">
        <v>0</v>
      </c>
      <c r="J73" s="236">
        <v>0</v>
      </c>
      <c r="K73" s="236">
        <v>0</v>
      </c>
      <c r="L73" s="236">
        <v>0</v>
      </c>
      <c r="M73" s="237">
        <v>0</v>
      </c>
      <c r="N73" s="236">
        <v>0</v>
      </c>
      <c r="O73" s="237">
        <v>0</v>
      </c>
      <c r="P73" s="235">
        <v>0</v>
      </c>
      <c r="Q73" s="236">
        <v>0</v>
      </c>
      <c r="R73" s="236">
        <v>0</v>
      </c>
      <c r="S73" s="238">
        <v>0</v>
      </c>
      <c r="T73" s="240">
        <f t="shared" si="1"/>
        <v>0</v>
      </c>
      <c r="U73" s="209"/>
      <c r="V73" s="98"/>
      <c r="W73" s="210"/>
    </row>
    <row r="74" spans="2:23" x14ac:dyDescent="0.3">
      <c r="B74" s="204" t="s">
        <v>178</v>
      </c>
      <c r="C74" s="235">
        <v>1</v>
      </c>
      <c r="D74" s="236">
        <v>0</v>
      </c>
      <c r="E74" s="237">
        <v>0</v>
      </c>
      <c r="F74" s="238">
        <v>0</v>
      </c>
      <c r="G74" s="239">
        <v>0</v>
      </c>
      <c r="H74" s="236">
        <v>0</v>
      </c>
      <c r="I74" s="236">
        <v>0</v>
      </c>
      <c r="J74" s="236">
        <v>0</v>
      </c>
      <c r="K74" s="236">
        <v>0</v>
      </c>
      <c r="L74" s="236">
        <v>0</v>
      </c>
      <c r="M74" s="237">
        <v>0</v>
      </c>
      <c r="N74" s="236">
        <v>0</v>
      </c>
      <c r="O74" s="237">
        <v>0</v>
      </c>
      <c r="P74" s="235">
        <v>0</v>
      </c>
      <c r="Q74" s="236">
        <v>0</v>
      </c>
      <c r="R74" s="236">
        <v>0</v>
      </c>
      <c r="S74" s="238">
        <v>0</v>
      </c>
      <c r="T74" s="240">
        <f t="shared" si="1"/>
        <v>0</v>
      </c>
      <c r="U74" s="209"/>
      <c r="V74" s="98"/>
      <c r="W74" s="210"/>
    </row>
    <row r="75" spans="2:23" x14ac:dyDescent="0.3">
      <c r="B75" s="204" t="s">
        <v>179</v>
      </c>
      <c r="C75" s="235">
        <v>1</v>
      </c>
      <c r="D75" s="236">
        <v>0</v>
      </c>
      <c r="E75" s="237">
        <v>0</v>
      </c>
      <c r="F75" s="238">
        <v>0</v>
      </c>
      <c r="G75" s="239">
        <v>0</v>
      </c>
      <c r="H75" s="236">
        <v>0</v>
      </c>
      <c r="I75" s="236">
        <v>0</v>
      </c>
      <c r="J75" s="236">
        <v>0</v>
      </c>
      <c r="K75" s="236">
        <v>0</v>
      </c>
      <c r="L75" s="236">
        <v>0</v>
      </c>
      <c r="M75" s="237">
        <v>0</v>
      </c>
      <c r="N75" s="236">
        <v>0</v>
      </c>
      <c r="O75" s="237">
        <v>0</v>
      </c>
      <c r="P75" s="235">
        <v>0</v>
      </c>
      <c r="Q75" s="236">
        <v>0</v>
      </c>
      <c r="R75" s="236">
        <v>0</v>
      </c>
      <c r="S75" s="238">
        <v>0</v>
      </c>
      <c r="T75" s="240">
        <f t="shared" si="1"/>
        <v>0</v>
      </c>
      <c r="U75" s="209"/>
      <c r="V75" s="98"/>
      <c r="W75" s="210"/>
    </row>
    <row r="76" spans="2:23" x14ac:dyDescent="0.3">
      <c r="B76" s="204" t="s">
        <v>180</v>
      </c>
      <c r="C76" s="235">
        <v>1</v>
      </c>
      <c r="D76" s="236">
        <v>0</v>
      </c>
      <c r="E76" s="237">
        <v>0</v>
      </c>
      <c r="F76" s="238">
        <v>0</v>
      </c>
      <c r="G76" s="239">
        <v>0</v>
      </c>
      <c r="H76" s="236">
        <v>0</v>
      </c>
      <c r="I76" s="236">
        <v>0</v>
      </c>
      <c r="J76" s="236">
        <v>0</v>
      </c>
      <c r="K76" s="236">
        <v>0</v>
      </c>
      <c r="L76" s="236">
        <v>0</v>
      </c>
      <c r="M76" s="237">
        <v>0</v>
      </c>
      <c r="N76" s="236">
        <v>0</v>
      </c>
      <c r="O76" s="237">
        <v>0</v>
      </c>
      <c r="P76" s="235">
        <v>0</v>
      </c>
      <c r="Q76" s="236">
        <v>0</v>
      </c>
      <c r="R76" s="236">
        <v>0</v>
      </c>
      <c r="S76" s="238">
        <v>0</v>
      </c>
      <c r="T76" s="240">
        <f t="shared" si="1"/>
        <v>0</v>
      </c>
      <c r="U76" s="209"/>
      <c r="V76" s="98"/>
      <c r="W76" s="210"/>
    </row>
    <row r="77" spans="2:23" x14ac:dyDescent="0.3">
      <c r="B77" s="204" t="s">
        <v>181</v>
      </c>
      <c r="C77" s="235">
        <v>1</v>
      </c>
      <c r="D77" s="236">
        <v>0</v>
      </c>
      <c r="E77" s="237">
        <v>0</v>
      </c>
      <c r="F77" s="238">
        <v>0</v>
      </c>
      <c r="G77" s="239">
        <v>0</v>
      </c>
      <c r="H77" s="236">
        <v>0</v>
      </c>
      <c r="I77" s="236">
        <v>0</v>
      </c>
      <c r="J77" s="236">
        <v>0</v>
      </c>
      <c r="K77" s="236">
        <v>0</v>
      </c>
      <c r="L77" s="236">
        <v>0</v>
      </c>
      <c r="M77" s="237">
        <v>0</v>
      </c>
      <c r="N77" s="236">
        <v>0</v>
      </c>
      <c r="O77" s="237">
        <v>0</v>
      </c>
      <c r="P77" s="235">
        <v>0</v>
      </c>
      <c r="Q77" s="236">
        <v>0</v>
      </c>
      <c r="R77" s="236">
        <v>0</v>
      </c>
      <c r="S77" s="238">
        <v>0</v>
      </c>
      <c r="T77" s="240">
        <f t="shared" si="1"/>
        <v>0</v>
      </c>
      <c r="U77" s="209"/>
      <c r="V77" s="98"/>
      <c r="W77" s="210"/>
    </row>
    <row r="78" spans="2:23" x14ac:dyDescent="0.3">
      <c r="B78" s="204" t="s">
        <v>182</v>
      </c>
      <c r="C78" s="235">
        <v>1</v>
      </c>
      <c r="D78" s="236">
        <v>0</v>
      </c>
      <c r="E78" s="237">
        <v>0</v>
      </c>
      <c r="F78" s="238">
        <v>0</v>
      </c>
      <c r="G78" s="239">
        <v>0</v>
      </c>
      <c r="H78" s="236">
        <v>0</v>
      </c>
      <c r="I78" s="236">
        <v>0</v>
      </c>
      <c r="J78" s="236">
        <v>0</v>
      </c>
      <c r="K78" s="236">
        <v>0</v>
      </c>
      <c r="L78" s="236">
        <v>0</v>
      </c>
      <c r="M78" s="237">
        <v>0</v>
      </c>
      <c r="N78" s="236">
        <v>0</v>
      </c>
      <c r="O78" s="237">
        <v>0</v>
      </c>
      <c r="P78" s="235">
        <v>0</v>
      </c>
      <c r="Q78" s="236">
        <v>0</v>
      </c>
      <c r="R78" s="236">
        <v>0</v>
      </c>
      <c r="S78" s="238">
        <v>0</v>
      </c>
      <c r="T78" s="240">
        <f t="shared" si="1"/>
        <v>0</v>
      </c>
      <c r="U78" s="209"/>
      <c r="V78" s="98"/>
      <c r="W78" s="210"/>
    </row>
    <row r="79" spans="2:23" x14ac:dyDescent="0.3">
      <c r="B79" s="204" t="s">
        <v>183</v>
      </c>
      <c r="C79" s="235">
        <v>1</v>
      </c>
      <c r="D79" s="236">
        <v>0</v>
      </c>
      <c r="E79" s="237">
        <v>0</v>
      </c>
      <c r="F79" s="238">
        <v>0</v>
      </c>
      <c r="G79" s="239">
        <v>0</v>
      </c>
      <c r="H79" s="236">
        <v>0</v>
      </c>
      <c r="I79" s="236">
        <v>0</v>
      </c>
      <c r="J79" s="236">
        <v>0</v>
      </c>
      <c r="K79" s="236">
        <v>0</v>
      </c>
      <c r="L79" s="236">
        <v>0</v>
      </c>
      <c r="M79" s="237">
        <v>0</v>
      </c>
      <c r="N79" s="236">
        <v>0</v>
      </c>
      <c r="O79" s="237">
        <v>0</v>
      </c>
      <c r="P79" s="235">
        <v>0</v>
      </c>
      <c r="Q79" s="236">
        <v>0</v>
      </c>
      <c r="R79" s="236">
        <v>0</v>
      </c>
      <c r="S79" s="238">
        <v>0</v>
      </c>
      <c r="T79" s="240">
        <f t="shared" si="1"/>
        <v>0</v>
      </c>
      <c r="U79" s="209"/>
      <c r="V79" s="98"/>
      <c r="W79" s="210"/>
    </row>
    <row r="80" spans="2:23" x14ac:dyDescent="0.3">
      <c r="B80" s="204" t="s">
        <v>184</v>
      </c>
      <c r="C80" s="235">
        <v>1</v>
      </c>
      <c r="D80" s="236">
        <v>0</v>
      </c>
      <c r="E80" s="237">
        <v>0</v>
      </c>
      <c r="F80" s="238">
        <v>0</v>
      </c>
      <c r="G80" s="239">
        <v>0</v>
      </c>
      <c r="H80" s="236">
        <v>0</v>
      </c>
      <c r="I80" s="236">
        <v>0</v>
      </c>
      <c r="J80" s="236">
        <v>0</v>
      </c>
      <c r="K80" s="236">
        <v>0</v>
      </c>
      <c r="L80" s="236">
        <v>0</v>
      </c>
      <c r="M80" s="237">
        <v>0</v>
      </c>
      <c r="N80" s="236">
        <v>0</v>
      </c>
      <c r="O80" s="237">
        <v>0</v>
      </c>
      <c r="P80" s="235">
        <v>0</v>
      </c>
      <c r="Q80" s="236">
        <v>0</v>
      </c>
      <c r="R80" s="236">
        <v>0</v>
      </c>
      <c r="S80" s="238">
        <v>0</v>
      </c>
      <c r="T80" s="240">
        <f t="shared" si="1"/>
        <v>0</v>
      </c>
      <c r="U80" s="209"/>
      <c r="V80" s="98"/>
      <c r="W80" s="210"/>
    </row>
    <row r="81" spans="2:23" x14ac:dyDescent="0.3">
      <c r="B81" s="204" t="s">
        <v>185</v>
      </c>
      <c r="C81" s="235">
        <v>1</v>
      </c>
      <c r="D81" s="236">
        <v>0</v>
      </c>
      <c r="E81" s="237">
        <v>0</v>
      </c>
      <c r="F81" s="238">
        <v>0</v>
      </c>
      <c r="G81" s="239">
        <v>0</v>
      </c>
      <c r="H81" s="236">
        <v>0</v>
      </c>
      <c r="I81" s="236">
        <v>0</v>
      </c>
      <c r="J81" s="236">
        <v>0</v>
      </c>
      <c r="K81" s="236">
        <v>0</v>
      </c>
      <c r="L81" s="236">
        <v>0</v>
      </c>
      <c r="M81" s="237">
        <v>0</v>
      </c>
      <c r="N81" s="236">
        <v>0</v>
      </c>
      <c r="O81" s="237">
        <v>0</v>
      </c>
      <c r="P81" s="235">
        <v>0</v>
      </c>
      <c r="Q81" s="236">
        <v>0</v>
      </c>
      <c r="R81" s="236">
        <v>0</v>
      </c>
      <c r="S81" s="238">
        <v>0</v>
      </c>
      <c r="T81" s="240">
        <f t="shared" si="1"/>
        <v>0</v>
      </c>
      <c r="U81" s="209"/>
      <c r="V81" s="98"/>
      <c r="W81" s="210"/>
    </row>
    <row r="82" spans="2:23" x14ac:dyDescent="0.3">
      <c r="B82" s="204" t="s">
        <v>186</v>
      </c>
      <c r="C82" s="235">
        <v>1</v>
      </c>
      <c r="D82" s="236">
        <v>0</v>
      </c>
      <c r="E82" s="237">
        <v>0</v>
      </c>
      <c r="F82" s="238">
        <v>0</v>
      </c>
      <c r="G82" s="239">
        <v>0</v>
      </c>
      <c r="H82" s="236">
        <v>0</v>
      </c>
      <c r="I82" s="236">
        <v>0</v>
      </c>
      <c r="J82" s="236">
        <v>0</v>
      </c>
      <c r="K82" s="236">
        <v>0</v>
      </c>
      <c r="L82" s="236">
        <v>0</v>
      </c>
      <c r="M82" s="237">
        <v>0</v>
      </c>
      <c r="N82" s="236">
        <v>0</v>
      </c>
      <c r="O82" s="237">
        <v>0</v>
      </c>
      <c r="P82" s="235">
        <v>0</v>
      </c>
      <c r="Q82" s="236">
        <v>0</v>
      </c>
      <c r="R82" s="236">
        <v>0</v>
      </c>
      <c r="S82" s="238">
        <v>0</v>
      </c>
      <c r="T82" s="240">
        <f t="shared" si="1"/>
        <v>0</v>
      </c>
      <c r="U82" s="209"/>
      <c r="V82" s="98"/>
      <c r="W82" s="210"/>
    </row>
    <row r="83" spans="2:23" x14ac:dyDescent="0.3">
      <c r="B83" s="204" t="s">
        <v>187</v>
      </c>
      <c r="C83" s="235">
        <v>1</v>
      </c>
      <c r="D83" s="236">
        <v>0</v>
      </c>
      <c r="E83" s="237">
        <v>0</v>
      </c>
      <c r="F83" s="238">
        <v>0</v>
      </c>
      <c r="G83" s="239">
        <v>0</v>
      </c>
      <c r="H83" s="236">
        <v>0</v>
      </c>
      <c r="I83" s="236">
        <v>0</v>
      </c>
      <c r="J83" s="236">
        <v>0</v>
      </c>
      <c r="K83" s="236">
        <v>0</v>
      </c>
      <c r="L83" s="236">
        <v>0</v>
      </c>
      <c r="M83" s="237">
        <v>0</v>
      </c>
      <c r="N83" s="236">
        <v>0</v>
      </c>
      <c r="O83" s="237">
        <v>0</v>
      </c>
      <c r="P83" s="235">
        <v>0</v>
      </c>
      <c r="Q83" s="236">
        <v>0</v>
      </c>
      <c r="R83" s="236">
        <v>0</v>
      </c>
      <c r="S83" s="238">
        <v>0</v>
      </c>
      <c r="T83" s="240">
        <f t="shared" si="1"/>
        <v>0</v>
      </c>
      <c r="U83" s="209"/>
      <c r="V83" s="98"/>
      <c r="W83" s="210"/>
    </row>
    <row r="84" spans="2:23" x14ac:dyDescent="0.3">
      <c r="B84" s="204" t="s">
        <v>188</v>
      </c>
      <c r="C84" s="235">
        <v>1</v>
      </c>
      <c r="D84" s="236">
        <v>0</v>
      </c>
      <c r="E84" s="237">
        <v>0</v>
      </c>
      <c r="F84" s="238">
        <v>0</v>
      </c>
      <c r="G84" s="239">
        <v>0</v>
      </c>
      <c r="H84" s="236">
        <v>0</v>
      </c>
      <c r="I84" s="236">
        <v>0</v>
      </c>
      <c r="J84" s="236">
        <v>0</v>
      </c>
      <c r="K84" s="236">
        <v>0</v>
      </c>
      <c r="L84" s="236">
        <v>0</v>
      </c>
      <c r="M84" s="237">
        <v>0</v>
      </c>
      <c r="N84" s="236">
        <v>0</v>
      </c>
      <c r="O84" s="237">
        <v>0</v>
      </c>
      <c r="P84" s="235">
        <v>0</v>
      </c>
      <c r="Q84" s="236">
        <v>0</v>
      </c>
      <c r="R84" s="236">
        <v>0</v>
      </c>
      <c r="S84" s="238">
        <v>0</v>
      </c>
      <c r="T84" s="240">
        <f t="shared" si="1"/>
        <v>0</v>
      </c>
      <c r="U84" s="209"/>
      <c r="V84" s="98"/>
      <c r="W84" s="210"/>
    </row>
    <row r="85" spans="2:23" x14ac:dyDescent="0.3">
      <c r="B85" s="204" t="s">
        <v>189</v>
      </c>
      <c r="C85" s="235">
        <v>1</v>
      </c>
      <c r="D85" s="236">
        <v>0</v>
      </c>
      <c r="E85" s="237">
        <v>0</v>
      </c>
      <c r="F85" s="238">
        <v>0</v>
      </c>
      <c r="G85" s="239">
        <v>0</v>
      </c>
      <c r="H85" s="236">
        <v>0</v>
      </c>
      <c r="I85" s="236">
        <v>0</v>
      </c>
      <c r="J85" s="236">
        <v>0</v>
      </c>
      <c r="K85" s="236">
        <v>0</v>
      </c>
      <c r="L85" s="236">
        <v>0</v>
      </c>
      <c r="M85" s="237">
        <v>0</v>
      </c>
      <c r="N85" s="236">
        <v>0</v>
      </c>
      <c r="O85" s="237">
        <v>0</v>
      </c>
      <c r="P85" s="235">
        <v>0</v>
      </c>
      <c r="Q85" s="236">
        <v>0</v>
      </c>
      <c r="R85" s="236">
        <v>0</v>
      </c>
      <c r="S85" s="238">
        <v>0</v>
      </c>
      <c r="T85" s="240">
        <f t="shared" si="1"/>
        <v>0</v>
      </c>
      <c r="U85" s="209"/>
      <c r="V85" s="98"/>
      <c r="W85" s="210"/>
    </row>
    <row r="86" spans="2:23" x14ac:dyDescent="0.3">
      <c r="B86" s="204" t="s">
        <v>190</v>
      </c>
      <c r="C86" s="235">
        <v>1</v>
      </c>
      <c r="D86" s="236">
        <v>0</v>
      </c>
      <c r="E86" s="237">
        <v>0</v>
      </c>
      <c r="F86" s="238">
        <v>0</v>
      </c>
      <c r="G86" s="239">
        <v>0</v>
      </c>
      <c r="H86" s="236">
        <v>0</v>
      </c>
      <c r="I86" s="236">
        <v>0</v>
      </c>
      <c r="J86" s="236">
        <v>0</v>
      </c>
      <c r="K86" s="236">
        <v>0</v>
      </c>
      <c r="L86" s="236">
        <v>0</v>
      </c>
      <c r="M86" s="237">
        <v>0</v>
      </c>
      <c r="N86" s="236">
        <v>0</v>
      </c>
      <c r="O86" s="237">
        <v>0</v>
      </c>
      <c r="P86" s="235">
        <v>0</v>
      </c>
      <c r="Q86" s="236">
        <v>0</v>
      </c>
      <c r="R86" s="236">
        <v>0</v>
      </c>
      <c r="S86" s="238">
        <v>0</v>
      </c>
      <c r="T86" s="240">
        <f t="shared" si="1"/>
        <v>0</v>
      </c>
      <c r="U86" s="209"/>
      <c r="V86" s="98"/>
      <c r="W86" s="210"/>
    </row>
    <row r="87" spans="2:23" ht="12.75" thickBot="1" x14ac:dyDescent="0.35">
      <c r="B87" s="206" t="s">
        <v>191</v>
      </c>
      <c r="C87" s="247">
        <v>1</v>
      </c>
      <c r="D87" s="248">
        <v>0</v>
      </c>
      <c r="E87" s="249">
        <v>0</v>
      </c>
      <c r="F87" s="250">
        <v>0</v>
      </c>
      <c r="G87" s="251">
        <v>0</v>
      </c>
      <c r="H87" s="248">
        <v>0</v>
      </c>
      <c r="I87" s="248">
        <v>0</v>
      </c>
      <c r="J87" s="248">
        <v>0</v>
      </c>
      <c r="K87" s="248">
        <v>0</v>
      </c>
      <c r="L87" s="248">
        <v>0</v>
      </c>
      <c r="M87" s="249">
        <v>0</v>
      </c>
      <c r="N87" s="248">
        <v>0</v>
      </c>
      <c r="O87" s="249">
        <v>0</v>
      </c>
      <c r="P87" s="247">
        <v>0</v>
      </c>
      <c r="Q87" s="248">
        <v>0</v>
      </c>
      <c r="R87" s="248">
        <v>0</v>
      </c>
      <c r="S87" s="250">
        <v>0</v>
      </c>
      <c r="T87" s="252">
        <f t="shared" si="1"/>
        <v>0</v>
      </c>
      <c r="U87" s="211"/>
      <c r="V87" s="212"/>
      <c r="W87" s="213"/>
    </row>
  </sheetData>
  <phoneticPr fontId="2" type="noConversion"/>
  <conditionalFormatting sqref="C3:T12">
    <cfRule type="cellIs" dxfId="4" priority="5" operator="greaterThan">
      <formula>0</formula>
    </cfRule>
  </conditionalFormatting>
  <conditionalFormatting sqref="C13:T34">
    <cfRule type="cellIs" dxfId="3" priority="4" operator="greaterThan">
      <formula>0</formula>
    </cfRule>
  </conditionalFormatting>
  <conditionalFormatting sqref="C59:T70 G35:T58">
    <cfRule type="cellIs" dxfId="2" priority="3" operator="greaterThan">
      <formula>0</formula>
    </cfRule>
  </conditionalFormatting>
  <conditionalFormatting sqref="C35:F58">
    <cfRule type="cellIs" dxfId="1" priority="2" operator="greaterThan">
      <formula>0</formula>
    </cfRule>
  </conditionalFormatting>
  <conditionalFormatting sqref="C71:T87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7"/>
  <sheetViews>
    <sheetView workbookViewId="0"/>
  </sheetViews>
  <sheetFormatPr defaultRowHeight="12" x14ac:dyDescent="0.3"/>
  <cols>
    <col min="1" max="1" width="2.625" style="1" customWidth="1"/>
    <col min="2" max="2" width="12.75" style="1" bestFit="1" customWidth="1"/>
    <col min="3" max="3" width="7.5" style="65" bestFit="1" customWidth="1"/>
    <col min="4" max="8" width="6.625" style="65" bestFit="1" customWidth="1"/>
    <col min="9" max="10" width="7.625" style="65" bestFit="1" customWidth="1"/>
    <col min="11" max="11" width="8.5" style="65" bestFit="1" customWidth="1"/>
    <col min="12" max="12" width="7.625" style="65" bestFit="1" customWidth="1"/>
    <col min="13" max="13" width="6" style="65" bestFit="1" customWidth="1"/>
    <col min="14" max="14" width="6.625" style="65" bestFit="1" customWidth="1"/>
    <col min="15" max="15" width="6.75" style="65" bestFit="1" customWidth="1"/>
    <col min="16" max="17" width="6" style="65" bestFit="1" customWidth="1"/>
    <col min="18" max="19" width="7.5" style="65" bestFit="1" customWidth="1"/>
    <col min="20" max="23" width="6" style="65" bestFit="1" customWidth="1"/>
    <col min="24" max="24" width="6.625" style="65" bestFit="1" customWidth="1"/>
    <col min="25" max="26" width="5.875" style="1" bestFit="1" customWidth="1"/>
    <col min="27" max="27" width="6.75" style="1" bestFit="1" customWidth="1"/>
    <col min="28" max="28" width="9.5" style="1" bestFit="1" customWidth="1"/>
    <col min="29" max="16384" width="9" style="1"/>
  </cols>
  <sheetData>
    <row r="1" spans="2:37" x14ac:dyDescent="0.3">
      <c r="K1" s="66"/>
      <c r="L1" s="66"/>
      <c r="M1" s="66"/>
      <c r="N1" s="66"/>
      <c r="O1" s="66"/>
      <c r="AB1" s="1" t="s">
        <v>34</v>
      </c>
    </row>
    <row r="2" spans="2:37" x14ac:dyDescent="0.3">
      <c r="B2" s="1" t="s">
        <v>0</v>
      </c>
      <c r="C2" s="67" t="s">
        <v>32</v>
      </c>
      <c r="D2" s="65">
        <f>D4*D5 *D7</f>
        <v>0</v>
      </c>
      <c r="E2" s="65">
        <f t="shared" ref="E2:X2" si="0">E4*E5 *E7</f>
        <v>0</v>
      </c>
      <c r="F2" s="65">
        <f t="shared" si="0"/>
        <v>0</v>
      </c>
      <c r="G2" s="65">
        <f t="shared" si="0"/>
        <v>0</v>
      </c>
      <c r="H2" s="65">
        <f t="shared" si="0"/>
        <v>0</v>
      </c>
      <c r="I2" s="65">
        <f t="shared" si="0"/>
        <v>0.26833980871577212</v>
      </c>
      <c r="J2" s="65">
        <f t="shared" si="0"/>
        <v>0.20125485653682909</v>
      </c>
      <c r="K2" s="65">
        <f t="shared" si="0"/>
        <v>5.366796174315442E-2</v>
      </c>
      <c r="L2" s="65">
        <f t="shared" si="0"/>
        <v>6.708495217894303E-2</v>
      </c>
      <c r="M2" s="65">
        <f t="shared" si="0"/>
        <v>6.9417795774837671E-2</v>
      </c>
      <c r="N2" s="65">
        <f t="shared" si="0"/>
        <v>0.10412669366225651</v>
      </c>
      <c r="O2" s="65">
        <f t="shared" si="0"/>
        <v>0</v>
      </c>
      <c r="P2" s="65">
        <f t="shared" si="0"/>
        <v>5.7848163145698066E-2</v>
      </c>
      <c r="Q2" s="65">
        <f t="shared" si="0"/>
        <v>0.15000000000000002</v>
      </c>
      <c r="R2" s="65">
        <f t="shared" si="0"/>
        <v>0.2</v>
      </c>
      <c r="S2" s="65">
        <f t="shared" si="0"/>
        <v>0</v>
      </c>
      <c r="T2" s="65">
        <f t="shared" si="0"/>
        <v>0</v>
      </c>
      <c r="U2" s="65">
        <f t="shared" si="0"/>
        <v>0</v>
      </c>
      <c r="V2" s="65">
        <f t="shared" si="0"/>
        <v>0</v>
      </c>
      <c r="W2" s="65">
        <f t="shared" si="0"/>
        <v>0</v>
      </c>
      <c r="X2" s="65">
        <f t="shared" si="0"/>
        <v>0.3</v>
      </c>
      <c r="Y2" s="63"/>
      <c r="Z2" s="63"/>
      <c r="AB2" s="1">
        <f>SUM(I2:X2)</f>
        <v>1.471740231757491</v>
      </c>
      <c r="AC2" s="1">
        <f>AD2-AB2</f>
        <v>0.16298519061802375</v>
      </c>
      <c r="AD2" s="1">
        <f>J40</f>
        <v>1.6347254223755148</v>
      </c>
    </row>
    <row r="3" spans="2:37" x14ac:dyDescent="0.3">
      <c r="C3" s="65" t="s">
        <v>35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30</v>
      </c>
      <c r="I3" s="68" t="s">
        <v>8</v>
      </c>
      <c r="J3" s="68" t="s">
        <v>8</v>
      </c>
      <c r="K3" s="68" t="s">
        <v>8</v>
      </c>
      <c r="L3" s="68" t="s">
        <v>8</v>
      </c>
      <c r="M3" s="73" t="s">
        <v>1</v>
      </c>
      <c r="N3" s="73" t="s">
        <v>1</v>
      </c>
      <c r="O3" s="73" t="s">
        <v>1</v>
      </c>
      <c r="P3" s="73" t="s">
        <v>1</v>
      </c>
      <c r="Q3" s="68" t="s">
        <v>2</v>
      </c>
      <c r="R3" s="68" t="s">
        <v>2</v>
      </c>
      <c r="S3" s="68" t="s">
        <v>2</v>
      </c>
      <c r="T3" s="68" t="s">
        <v>2</v>
      </c>
      <c r="U3" s="68" t="s">
        <v>2</v>
      </c>
      <c r="V3" s="68" t="s">
        <v>2</v>
      </c>
      <c r="W3" s="65" t="s">
        <v>2</v>
      </c>
      <c r="X3" s="65" t="s">
        <v>2</v>
      </c>
      <c r="Y3" s="64"/>
      <c r="Z3" s="64"/>
      <c r="AA3" s="64"/>
      <c r="AB3" s="2"/>
      <c r="AC3" s="2"/>
      <c r="AD3" s="2"/>
    </row>
    <row r="4" spans="2:37" x14ac:dyDescent="0.3">
      <c r="C4" s="65" t="s">
        <v>31</v>
      </c>
      <c r="D4" s="69">
        <v>0</v>
      </c>
      <c r="E4" s="69">
        <v>0</v>
      </c>
      <c r="F4" s="69">
        <v>0</v>
      </c>
      <c r="G4" s="69">
        <v>0</v>
      </c>
      <c r="H4" s="70">
        <v>0</v>
      </c>
      <c r="I4" s="68">
        <v>2</v>
      </c>
      <c r="J4" s="68">
        <v>3</v>
      </c>
      <c r="K4" s="68">
        <v>4</v>
      </c>
      <c r="L4" s="68">
        <v>5</v>
      </c>
      <c r="M4" s="68">
        <v>2</v>
      </c>
      <c r="N4" s="68">
        <v>3</v>
      </c>
      <c r="O4" s="68">
        <v>4</v>
      </c>
      <c r="P4" s="68">
        <v>5</v>
      </c>
      <c r="Q4" s="68">
        <v>3</v>
      </c>
      <c r="R4" s="68">
        <v>4</v>
      </c>
      <c r="S4" s="68">
        <v>5</v>
      </c>
      <c r="T4" s="68">
        <v>6</v>
      </c>
      <c r="U4" s="68">
        <v>7</v>
      </c>
      <c r="V4" s="68">
        <v>8</v>
      </c>
      <c r="W4" s="65">
        <v>9</v>
      </c>
      <c r="X4" s="65">
        <v>10</v>
      </c>
    </row>
    <row r="5" spans="2:37" s="2" customFormat="1" x14ac:dyDescent="0.3">
      <c r="C5" s="67">
        <f>SUM(D5:AA5)</f>
        <v>1.0000000000000002</v>
      </c>
      <c r="D5" s="71">
        <v>0.5</v>
      </c>
      <c r="E5" s="71">
        <v>0.12</v>
      </c>
      <c r="F5" s="71">
        <v>0.01</v>
      </c>
      <c r="G5" s="71">
        <v>0</v>
      </c>
      <c r="H5" s="72">
        <v>0</v>
      </c>
      <c r="I5" s="73">
        <v>0.1</v>
      </c>
      <c r="J5" s="73">
        <v>0.05</v>
      </c>
      <c r="K5" s="73">
        <v>0.01</v>
      </c>
      <c r="L5" s="73">
        <v>0.01</v>
      </c>
      <c r="M5" s="73">
        <v>0.03</v>
      </c>
      <c r="N5" s="73">
        <v>0.03</v>
      </c>
      <c r="O5" s="73">
        <v>0</v>
      </c>
      <c r="P5" s="73">
        <v>0.01</v>
      </c>
      <c r="Q5" s="73">
        <v>0.05</v>
      </c>
      <c r="R5" s="73">
        <v>0.05</v>
      </c>
      <c r="S5" s="73">
        <v>0</v>
      </c>
      <c r="T5" s="73">
        <v>0</v>
      </c>
      <c r="U5" s="73">
        <v>0</v>
      </c>
      <c r="V5" s="73">
        <v>0</v>
      </c>
      <c r="W5" s="67">
        <v>0</v>
      </c>
      <c r="X5" s="67">
        <v>0.03</v>
      </c>
    </row>
    <row r="6" spans="2:37" x14ac:dyDescent="0.3">
      <c r="C6" s="65">
        <f>SUM(D6:AA6)</f>
        <v>10000</v>
      </c>
      <c r="D6" s="65">
        <f>D5*10000</f>
        <v>5000</v>
      </c>
      <c r="E6" s="65">
        <f t="shared" ref="E6:X6" si="1">E5*10000</f>
        <v>1200</v>
      </c>
      <c r="F6" s="65">
        <f t="shared" si="1"/>
        <v>100</v>
      </c>
      <c r="G6" s="65">
        <f t="shared" si="1"/>
        <v>0</v>
      </c>
      <c r="H6" s="65">
        <f t="shared" si="1"/>
        <v>0</v>
      </c>
      <c r="I6" s="65">
        <f t="shared" si="1"/>
        <v>1000</v>
      </c>
      <c r="J6" s="65">
        <f t="shared" si="1"/>
        <v>500</v>
      </c>
      <c r="K6" s="65">
        <f t="shared" si="1"/>
        <v>100</v>
      </c>
      <c r="L6" s="65">
        <f t="shared" si="1"/>
        <v>100</v>
      </c>
      <c r="M6" s="65">
        <f t="shared" si="1"/>
        <v>300</v>
      </c>
      <c r="N6" s="65">
        <f t="shared" si="1"/>
        <v>300</v>
      </c>
      <c r="O6" s="65">
        <f t="shared" si="1"/>
        <v>0</v>
      </c>
      <c r="P6" s="65">
        <f t="shared" si="1"/>
        <v>100</v>
      </c>
      <c r="Q6" s="65">
        <f t="shared" si="1"/>
        <v>500</v>
      </c>
      <c r="R6" s="65">
        <f t="shared" si="1"/>
        <v>500</v>
      </c>
      <c r="S6" s="65">
        <f t="shared" si="1"/>
        <v>0</v>
      </c>
      <c r="T6" s="65">
        <f t="shared" si="1"/>
        <v>0</v>
      </c>
      <c r="U6" s="65">
        <f t="shared" si="1"/>
        <v>0</v>
      </c>
      <c r="V6" s="65">
        <f t="shared" si="1"/>
        <v>0</v>
      </c>
      <c r="W6" s="65">
        <f t="shared" si="1"/>
        <v>0</v>
      </c>
      <c r="X6" s="65">
        <f t="shared" si="1"/>
        <v>300</v>
      </c>
    </row>
    <row r="7" spans="2:37" x14ac:dyDescent="0.3">
      <c r="C7" s="65" t="s">
        <v>33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77">
        <f>K40</f>
        <v>1.3416990435788605</v>
      </c>
      <c r="J7" s="77">
        <f>K40</f>
        <v>1.3416990435788605</v>
      </c>
      <c r="K7" s="77">
        <f>K40</f>
        <v>1.3416990435788605</v>
      </c>
      <c r="L7" s="77">
        <f>K40</f>
        <v>1.3416990435788605</v>
      </c>
      <c r="M7" s="77">
        <f>L40</f>
        <v>1.1569632629139612</v>
      </c>
      <c r="N7" s="77">
        <f>L40</f>
        <v>1.1569632629139612</v>
      </c>
      <c r="O7" s="77">
        <f>L40</f>
        <v>1.1569632629139612</v>
      </c>
      <c r="P7" s="77">
        <f>L40</f>
        <v>1.1569632629139612</v>
      </c>
      <c r="Q7" s="68">
        <v>1</v>
      </c>
      <c r="R7" s="68">
        <v>1</v>
      </c>
      <c r="S7" s="68">
        <v>1</v>
      </c>
      <c r="T7" s="68">
        <v>1</v>
      </c>
      <c r="U7" s="68">
        <v>1</v>
      </c>
      <c r="V7" s="68">
        <v>1</v>
      </c>
      <c r="W7" s="65">
        <v>1</v>
      </c>
      <c r="X7" s="65">
        <v>1</v>
      </c>
    </row>
    <row r="8" spans="2:37" x14ac:dyDescent="0.3"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AI8" s="1" t="s">
        <v>106</v>
      </c>
    </row>
    <row r="9" spans="2:37" x14ac:dyDescent="0.3">
      <c r="B9" s="1" t="s">
        <v>3</v>
      </c>
      <c r="C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AI9" s="1" t="s">
        <v>107</v>
      </c>
      <c r="AJ9" s="1">
        <v>2</v>
      </c>
      <c r="AK9" s="1">
        <f>'Markov''s Chain'!V9</f>
        <v>3.1746031746031753</v>
      </c>
    </row>
    <row r="10" spans="2:37" x14ac:dyDescent="0.3">
      <c r="C10" s="67" t="s">
        <v>32</v>
      </c>
      <c r="D10" s="65">
        <f>D12*D13 *D15</f>
        <v>0</v>
      </c>
      <c r="E10" s="65">
        <f t="shared" ref="E10:W10" si="2">E12*E13 *E15</f>
        <v>0</v>
      </c>
      <c r="F10" s="65">
        <f t="shared" si="2"/>
        <v>0</v>
      </c>
      <c r="G10" s="65">
        <f t="shared" si="2"/>
        <v>0</v>
      </c>
      <c r="H10" s="65">
        <f t="shared" si="2"/>
        <v>0</v>
      </c>
      <c r="I10" s="68">
        <f t="shared" si="2"/>
        <v>0.23139265258279226</v>
      </c>
      <c r="J10" s="68">
        <f t="shared" si="2"/>
        <v>0.24296228521193189</v>
      </c>
      <c r="K10" s="68">
        <f t="shared" si="2"/>
        <v>0.18511412206623379</v>
      </c>
      <c r="L10" s="68">
        <f t="shared" si="2"/>
        <v>5.7848163145698066E-2</v>
      </c>
      <c r="M10" s="68">
        <f t="shared" si="2"/>
        <v>0.1</v>
      </c>
      <c r="N10" s="68">
        <f t="shared" si="2"/>
        <v>0.12</v>
      </c>
      <c r="O10" s="68">
        <f t="shared" si="2"/>
        <v>0.08</v>
      </c>
      <c r="P10" s="68">
        <f t="shared" si="2"/>
        <v>0.05</v>
      </c>
      <c r="Q10" s="68">
        <f t="shared" si="2"/>
        <v>0</v>
      </c>
      <c r="R10" s="68">
        <f t="shared" si="2"/>
        <v>0</v>
      </c>
      <c r="S10" s="68">
        <f t="shared" si="2"/>
        <v>0</v>
      </c>
      <c r="T10" s="68">
        <f t="shared" si="2"/>
        <v>0</v>
      </c>
      <c r="U10" s="68">
        <f t="shared" si="2"/>
        <v>0.2</v>
      </c>
      <c r="V10" s="68">
        <f t="shared" si="2"/>
        <v>1.6347254223755148E-2</v>
      </c>
      <c r="W10" s="68">
        <f t="shared" si="2"/>
        <v>3.2694508447510297E-2</v>
      </c>
      <c r="X10" s="68"/>
      <c r="Y10" s="63"/>
      <c r="Z10" s="63"/>
      <c r="AA10" s="63"/>
      <c r="AB10" s="1">
        <f>SUM(I10:X10)</f>
        <v>1.3163589856779214</v>
      </c>
      <c r="AC10" s="1">
        <f>AD10-AB10</f>
        <v>2.5340057900939073E-2</v>
      </c>
      <c r="AD10" s="1">
        <f>K40</f>
        <v>1.3416990435788605</v>
      </c>
      <c r="AI10" s="1" t="s">
        <v>108</v>
      </c>
      <c r="AJ10" s="1">
        <v>1</v>
      </c>
      <c r="AK10" s="1">
        <v>1</v>
      </c>
    </row>
    <row r="11" spans="2:37" x14ac:dyDescent="0.3">
      <c r="C11" s="65" t="s">
        <v>35</v>
      </c>
      <c r="D11" s="69" t="s">
        <v>4</v>
      </c>
      <c r="E11" s="69" t="s">
        <v>5</v>
      </c>
      <c r="F11" s="69" t="s">
        <v>6</v>
      </c>
      <c r="G11" s="69" t="s">
        <v>7</v>
      </c>
      <c r="H11" s="70" t="s">
        <v>30</v>
      </c>
      <c r="I11" s="68" t="s">
        <v>1</v>
      </c>
      <c r="J11" s="68" t="s">
        <v>1</v>
      </c>
      <c r="K11" s="68" t="s">
        <v>1</v>
      </c>
      <c r="L11" s="68" t="s">
        <v>1</v>
      </c>
      <c r="M11" s="68" t="s">
        <v>2</v>
      </c>
      <c r="N11" s="68" t="s">
        <v>2</v>
      </c>
      <c r="O11" s="68" t="s">
        <v>2</v>
      </c>
      <c r="P11" s="68" t="s">
        <v>2</v>
      </c>
      <c r="Q11" s="68" t="s">
        <v>2</v>
      </c>
      <c r="R11" s="68" t="s">
        <v>2</v>
      </c>
      <c r="S11" s="68" t="s">
        <v>2</v>
      </c>
      <c r="T11" s="68" t="s">
        <v>2</v>
      </c>
      <c r="U11" s="68" t="s">
        <v>2</v>
      </c>
      <c r="V11" s="70" t="s">
        <v>0</v>
      </c>
      <c r="W11" s="70" t="s">
        <v>0</v>
      </c>
      <c r="X11" s="68"/>
      <c r="Y11" s="63"/>
      <c r="Z11" s="63"/>
      <c r="AA11" s="63"/>
    </row>
    <row r="12" spans="2:37" x14ac:dyDescent="0.3">
      <c r="C12" s="65" t="s">
        <v>31</v>
      </c>
      <c r="D12" s="69">
        <v>0</v>
      </c>
      <c r="E12" s="69">
        <v>0</v>
      </c>
      <c r="F12" s="69">
        <v>0</v>
      </c>
      <c r="G12" s="69">
        <v>0</v>
      </c>
      <c r="H12" s="70">
        <v>0</v>
      </c>
      <c r="I12" s="68">
        <v>2</v>
      </c>
      <c r="J12" s="68">
        <v>3</v>
      </c>
      <c r="K12" s="68">
        <v>4</v>
      </c>
      <c r="L12" s="68">
        <v>5</v>
      </c>
      <c r="M12" s="68">
        <v>2</v>
      </c>
      <c r="N12" s="68">
        <v>3</v>
      </c>
      <c r="O12" s="68">
        <v>4</v>
      </c>
      <c r="P12" s="68">
        <v>5</v>
      </c>
      <c r="Q12" s="68">
        <v>6</v>
      </c>
      <c r="R12" s="68">
        <v>7</v>
      </c>
      <c r="S12" s="68">
        <v>8</v>
      </c>
      <c r="T12" s="68">
        <v>9</v>
      </c>
      <c r="U12" s="68">
        <v>10</v>
      </c>
      <c r="V12" s="70">
        <v>1</v>
      </c>
      <c r="W12" s="70">
        <v>2</v>
      </c>
      <c r="X12" s="68"/>
      <c r="Y12" s="63"/>
      <c r="Z12" s="63"/>
      <c r="AA12" s="63"/>
      <c r="AI12" s="1" t="s">
        <v>109</v>
      </c>
    </row>
    <row r="13" spans="2:37" x14ac:dyDescent="0.3">
      <c r="C13" s="67">
        <f>SUM(D13:AA13)</f>
        <v>1.0000000000000002</v>
      </c>
      <c r="D13" s="71">
        <v>0.1</v>
      </c>
      <c r="E13" s="71">
        <v>0.2</v>
      </c>
      <c r="F13" s="71">
        <v>0.25</v>
      </c>
      <c r="G13" s="71">
        <v>0.05</v>
      </c>
      <c r="H13" s="72">
        <v>0.02</v>
      </c>
      <c r="I13" s="73">
        <v>0.1</v>
      </c>
      <c r="J13" s="73">
        <v>7.0000000000000007E-2</v>
      </c>
      <c r="K13" s="73">
        <v>0.04</v>
      </c>
      <c r="L13" s="73">
        <v>0.01</v>
      </c>
      <c r="M13" s="73">
        <v>0.05</v>
      </c>
      <c r="N13" s="73">
        <v>0.04</v>
      </c>
      <c r="O13" s="73">
        <v>0.02</v>
      </c>
      <c r="P13" s="73">
        <v>0.01</v>
      </c>
      <c r="Q13" s="73">
        <v>0</v>
      </c>
      <c r="R13" s="73">
        <v>0</v>
      </c>
      <c r="S13" s="73">
        <v>0</v>
      </c>
      <c r="T13" s="73">
        <v>0</v>
      </c>
      <c r="U13" s="73">
        <v>0.02</v>
      </c>
      <c r="V13" s="72">
        <v>0.01</v>
      </c>
      <c r="W13" s="72">
        <v>0.01</v>
      </c>
      <c r="X13" s="73"/>
      <c r="Y13" s="64"/>
      <c r="Z13" s="64"/>
      <c r="AA13" s="64"/>
      <c r="AI13" s="1" t="s">
        <v>110</v>
      </c>
      <c r="AK13" s="1">
        <f>'Markov''s Chain'!W28</f>
        <v>5.796071066742444</v>
      </c>
    </row>
    <row r="14" spans="2:37" x14ac:dyDescent="0.3">
      <c r="C14" s="65">
        <f>SUM(D14:AA14)</f>
        <v>10000</v>
      </c>
      <c r="D14" s="65">
        <f>D13*10000</f>
        <v>1000</v>
      </c>
      <c r="E14" s="65">
        <f t="shared" ref="E14:W14" si="3">E13*10000</f>
        <v>2000</v>
      </c>
      <c r="F14" s="65">
        <f t="shared" si="3"/>
        <v>2500</v>
      </c>
      <c r="G14" s="65">
        <f t="shared" si="3"/>
        <v>500</v>
      </c>
      <c r="H14" s="65">
        <f t="shared" si="3"/>
        <v>200</v>
      </c>
      <c r="I14" s="68">
        <f t="shared" si="3"/>
        <v>1000</v>
      </c>
      <c r="J14" s="68">
        <f t="shared" si="3"/>
        <v>700.00000000000011</v>
      </c>
      <c r="K14" s="68">
        <f t="shared" si="3"/>
        <v>400</v>
      </c>
      <c r="L14" s="68">
        <f t="shared" si="3"/>
        <v>100</v>
      </c>
      <c r="M14" s="68">
        <f t="shared" si="3"/>
        <v>500</v>
      </c>
      <c r="N14" s="68">
        <f t="shared" si="3"/>
        <v>400</v>
      </c>
      <c r="O14" s="68">
        <f t="shared" si="3"/>
        <v>200</v>
      </c>
      <c r="P14" s="68">
        <f t="shared" si="3"/>
        <v>100</v>
      </c>
      <c r="Q14" s="68">
        <f t="shared" si="3"/>
        <v>0</v>
      </c>
      <c r="R14" s="68">
        <f t="shared" si="3"/>
        <v>0</v>
      </c>
      <c r="S14" s="68">
        <f t="shared" si="3"/>
        <v>0</v>
      </c>
      <c r="T14" s="68">
        <f t="shared" si="3"/>
        <v>0</v>
      </c>
      <c r="U14" s="68">
        <f t="shared" si="3"/>
        <v>200</v>
      </c>
      <c r="V14" s="68">
        <f t="shared" si="3"/>
        <v>100</v>
      </c>
      <c r="W14" s="68">
        <f t="shared" si="3"/>
        <v>100</v>
      </c>
      <c r="X14" s="68"/>
      <c r="Y14" s="63"/>
      <c r="Z14" s="63"/>
      <c r="AA14" s="63"/>
    </row>
    <row r="15" spans="2:37" x14ac:dyDescent="0.3">
      <c r="C15" s="65" t="s">
        <v>33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77">
        <f>L40</f>
        <v>1.1569632629139612</v>
      </c>
      <c r="J15" s="77">
        <f>L40</f>
        <v>1.1569632629139612</v>
      </c>
      <c r="K15" s="77">
        <f>L40</f>
        <v>1.1569632629139612</v>
      </c>
      <c r="L15" s="77">
        <f>L40</f>
        <v>1.1569632629139612</v>
      </c>
      <c r="M15" s="68">
        <v>1</v>
      </c>
      <c r="N15" s="68">
        <v>1</v>
      </c>
      <c r="O15" s="68">
        <v>1</v>
      </c>
      <c r="P15" s="68">
        <v>1</v>
      </c>
      <c r="Q15" s="68">
        <v>1</v>
      </c>
      <c r="R15" s="68">
        <v>1</v>
      </c>
      <c r="S15" s="68">
        <v>1</v>
      </c>
      <c r="T15" s="68">
        <v>1</v>
      </c>
      <c r="U15" s="68">
        <v>1</v>
      </c>
      <c r="V15" s="77">
        <f>J40</f>
        <v>1.6347254223755148</v>
      </c>
      <c r="W15" s="77">
        <f>J40</f>
        <v>1.6347254223755148</v>
      </c>
      <c r="X15" s="68"/>
      <c r="Y15" s="63"/>
      <c r="Z15" s="63"/>
      <c r="AA15" s="63"/>
    </row>
    <row r="16" spans="2:37" x14ac:dyDescent="0.3">
      <c r="C16" s="67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68"/>
      <c r="V16" s="68"/>
      <c r="W16" s="68"/>
      <c r="X16" s="68"/>
      <c r="Y16" s="63"/>
      <c r="Z16" s="63"/>
      <c r="AA16" s="63"/>
    </row>
    <row r="19" spans="2:30" x14ac:dyDescent="0.3">
      <c r="B19" s="1" t="s">
        <v>1</v>
      </c>
      <c r="C19" s="67"/>
    </row>
    <row r="20" spans="2:30" x14ac:dyDescent="0.3">
      <c r="C20" s="67" t="s">
        <v>32</v>
      </c>
      <c r="D20" s="65">
        <f t="shared" ref="D20:Q20" si="4">D22*D23 *D25</f>
        <v>0</v>
      </c>
      <c r="E20" s="65">
        <f t="shared" si="4"/>
        <v>0</v>
      </c>
      <c r="F20" s="65">
        <f t="shared" si="4"/>
        <v>0</v>
      </c>
      <c r="G20" s="65">
        <f t="shared" si="4"/>
        <v>0</v>
      </c>
      <c r="H20" s="65">
        <f t="shared" si="4"/>
        <v>0</v>
      </c>
      <c r="I20" s="65">
        <f t="shared" si="4"/>
        <v>0.4</v>
      </c>
      <c r="J20" s="65">
        <f t="shared" si="4"/>
        <v>0.30000000000000004</v>
      </c>
      <c r="K20" s="65">
        <f t="shared" si="4"/>
        <v>0.08</v>
      </c>
      <c r="L20" s="65">
        <f t="shared" si="4"/>
        <v>0.05</v>
      </c>
      <c r="M20" s="65">
        <f t="shared" si="4"/>
        <v>0.06</v>
      </c>
      <c r="N20" s="65">
        <f t="shared" si="4"/>
        <v>0</v>
      </c>
      <c r="O20" s="65">
        <f t="shared" si="4"/>
        <v>0</v>
      </c>
      <c r="P20" s="65">
        <f t="shared" si="4"/>
        <v>0</v>
      </c>
      <c r="Q20" s="65">
        <f t="shared" si="4"/>
        <v>0.1</v>
      </c>
      <c r="R20" s="65">
        <f>R23*R25*R22</f>
        <v>1.3416990435788605E-2</v>
      </c>
      <c r="S20" s="65">
        <f t="shared" ref="S20:U20" si="5">S23*S25*S22</f>
        <v>2.683398087157721E-2</v>
      </c>
      <c r="T20" s="65">
        <f t="shared" si="5"/>
        <v>1.6347254223755148E-2</v>
      </c>
      <c r="U20" s="65">
        <f t="shared" si="5"/>
        <v>1.6347254223755148E-2</v>
      </c>
      <c r="AB20" s="1">
        <f>SUM(I20:X20)</f>
        <v>1.0629454797548761</v>
      </c>
      <c r="AC20" s="1">
        <f>AD20-AB20</f>
        <v>9.4017783159085155E-2</v>
      </c>
      <c r="AD20" s="1">
        <f>L40</f>
        <v>1.1569632629139612</v>
      </c>
    </row>
    <row r="21" spans="2:30" x14ac:dyDescent="0.3">
      <c r="C21" s="65" t="s">
        <v>35</v>
      </c>
      <c r="D21" s="69" t="s">
        <v>4</v>
      </c>
      <c r="E21" s="69" t="s">
        <v>5</v>
      </c>
      <c r="F21" s="69" t="s">
        <v>6</v>
      </c>
      <c r="G21" s="69" t="s">
        <v>7</v>
      </c>
      <c r="H21" s="70" t="s">
        <v>30</v>
      </c>
      <c r="I21" s="68" t="s">
        <v>2</v>
      </c>
      <c r="J21" s="68" t="s">
        <v>2</v>
      </c>
      <c r="K21" s="68" t="s">
        <v>2</v>
      </c>
      <c r="L21" s="68" t="s">
        <v>2</v>
      </c>
      <c r="M21" s="68" t="s">
        <v>2</v>
      </c>
      <c r="N21" s="68" t="s">
        <v>2</v>
      </c>
      <c r="O21" s="68" t="s">
        <v>2</v>
      </c>
      <c r="P21" s="68" t="s">
        <v>2</v>
      </c>
      <c r="Q21" s="68" t="s">
        <v>2</v>
      </c>
      <c r="R21" s="70" t="s">
        <v>8</v>
      </c>
      <c r="S21" s="70" t="s">
        <v>8</v>
      </c>
      <c r="T21" s="70" t="s">
        <v>0</v>
      </c>
      <c r="U21" s="70" t="s">
        <v>0</v>
      </c>
    </row>
    <row r="22" spans="2:30" x14ac:dyDescent="0.3">
      <c r="C22" s="65" t="s">
        <v>31</v>
      </c>
      <c r="D22" s="69">
        <v>0</v>
      </c>
      <c r="E22" s="69">
        <v>0</v>
      </c>
      <c r="F22" s="69">
        <v>0</v>
      </c>
      <c r="G22" s="69">
        <v>0</v>
      </c>
      <c r="H22" s="70">
        <v>0</v>
      </c>
      <c r="I22" s="68">
        <v>2</v>
      </c>
      <c r="J22" s="68">
        <v>3</v>
      </c>
      <c r="K22" s="68">
        <v>4</v>
      </c>
      <c r="L22" s="68">
        <v>5</v>
      </c>
      <c r="M22" s="68">
        <v>6</v>
      </c>
      <c r="N22" s="68">
        <v>7</v>
      </c>
      <c r="O22" s="68">
        <v>8</v>
      </c>
      <c r="P22" s="68">
        <v>9</v>
      </c>
      <c r="Q22" s="68">
        <v>10</v>
      </c>
      <c r="R22" s="70">
        <v>1</v>
      </c>
      <c r="S22" s="70">
        <v>2</v>
      </c>
      <c r="T22" s="70">
        <v>1</v>
      </c>
      <c r="U22" s="70">
        <v>2</v>
      </c>
    </row>
    <row r="23" spans="2:30" x14ac:dyDescent="0.3">
      <c r="C23" s="67">
        <f>SUM(D23:AA23)</f>
        <v>1</v>
      </c>
      <c r="D23" s="71">
        <v>0.02</v>
      </c>
      <c r="E23" s="71">
        <v>0.04</v>
      </c>
      <c r="F23" s="71">
        <v>0.255</v>
      </c>
      <c r="G23" s="71">
        <v>0.2</v>
      </c>
      <c r="H23" s="72">
        <v>0.1</v>
      </c>
      <c r="I23" s="73">
        <v>0.2</v>
      </c>
      <c r="J23" s="73">
        <v>0.1</v>
      </c>
      <c r="K23" s="73">
        <v>0.02</v>
      </c>
      <c r="L23" s="73">
        <v>0.01</v>
      </c>
      <c r="M23" s="73">
        <v>0.01</v>
      </c>
      <c r="N23" s="73">
        <v>0</v>
      </c>
      <c r="O23" s="73">
        <v>0</v>
      </c>
      <c r="P23" s="73">
        <v>0</v>
      </c>
      <c r="Q23" s="73">
        <v>0.01</v>
      </c>
      <c r="R23" s="72">
        <v>0.01</v>
      </c>
      <c r="S23" s="72">
        <v>0.01</v>
      </c>
      <c r="T23" s="72">
        <v>0.01</v>
      </c>
      <c r="U23" s="72">
        <v>5.0000000000000001E-3</v>
      </c>
    </row>
    <row r="24" spans="2:30" x14ac:dyDescent="0.3">
      <c r="C24" s="65">
        <f>SUM(D24:AA24)</f>
        <v>10000</v>
      </c>
      <c r="D24" s="65">
        <f>D23*10000</f>
        <v>200</v>
      </c>
      <c r="E24" s="65">
        <f t="shared" ref="E24:U24" si="6">E23*10000</f>
        <v>400</v>
      </c>
      <c r="F24" s="65">
        <f t="shared" si="6"/>
        <v>2550</v>
      </c>
      <c r="G24" s="65">
        <f t="shared" si="6"/>
        <v>2000</v>
      </c>
      <c r="H24" s="65">
        <f t="shared" si="6"/>
        <v>1000</v>
      </c>
      <c r="I24" s="65">
        <f t="shared" si="6"/>
        <v>2000</v>
      </c>
      <c r="J24" s="65">
        <f t="shared" si="6"/>
        <v>1000</v>
      </c>
      <c r="K24" s="65">
        <f t="shared" si="6"/>
        <v>200</v>
      </c>
      <c r="L24" s="65">
        <f t="shared" si="6"/>
        <v>100</v>
      </c>
      <c r="M24" s="65">
        <f t="shared" si="6"/>
        <v>100</v>
      </c>
      <c r="N24" s="65">
        <f t="shared" si="6"/>
        <v>0</v>
      </c>
      <c r="O24" s="65">
        <f t="shared" si="6"/>
        <v>0</v>
      </c>
      <c r="P24" s="65">
        <f t="shared" si="6"/>
        <v>0</v>
      </c>
      <c r="Q24" s="65">
        <f t="shared" si="6"/>
        <v>100</v>
      </c>
      <c r="R24" s="65">
        <f t="shared" si="6"/>
        <v>100</v>
      </c>
      <c r="S24" s="65">
        <f t="shared" si="6"/>
        <v>100</v>
      </c>
      <c r="T24" s="65">
        <f t="shared" si="6"/>
        <v>100</v>
      </c>
      <c r="U24" s="65">
        <f t="shared" si="6"/>
        <v>50</v>
      </c>
    </row>
    <row r="25" spans="2:30" x14ac:dyDescent="0.3">
      <c r="C25" s="65" t="s">
        <v>33</v>
      </c>
      <c r="D25" s="68">
        <v>0</v>
      </c>
      <c r="E25" s="68">
        <v>0</v>
      </c>
      <c r="F25" s="68">
        <v>0</v>
      </c>
      <c r="G25" s="68">
        <v>0</v>
      </c>
      <c r="H25" s="68">
        <v>0</v>
      </c>
      <c r="I25" s="68">
        <v>1</v>
      </c>
      <c r="J25" s="68">
        <v>1</v>
      </c>
      <c r="K25" s="68">
        <v>1</v>
      </c>
      <c r="L25" s="68">
        <v>1</v>
      </c>
      <c r="M25" s="68">
        <v>1</v>
      </c>
      <c r="N25" s="68">
        <v>1</v>
      </c>
      <c r="O25" s="68">
        <v>1</v>
      </c>
      <c r="P25" s="68">
        <v>1</v>
      </c>
      <c r="Q25" s="68">
        <v>1</v>
      </c>
      <c r="R25" s="77">
        <f>K40</f>
        <v>1.3416990435788605</v>
      </c>
      <c r="S25" s="77">
        <f>K40</f>
        <v>1.3416990435788605</v>
      </c>
      <c r="T25" s="77">
        <f>J40</f>
        <v>1.6347254223755148</v>
      </c>
      <c r="U25" s="77">
        <f>J40</f>
        <v>1.6347254223755148</v>
      </c>
    </row>
    <row r="26" spans="2:30" x14ac:dyDescent="0.3">
      <c r="C26" s="6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9" spans="2:30" x14ac:dyDescent="0.3">
      <c r="B29" s="1" t="s">
        <v>2</v>
      </c>
      <c r="C29" s="67"/>
    </row>
    <row r="30" spans="2:30" x14ac:dyDescent="0.3">
      <c r="C30" s="67" t="s">
        <v>32</v>
      </c>
      <c r="D30" s="65">
        <f>D32*D33 *D35</f>
        <v>0</v>
      </c>
      <c r="E30" s="65">
        <f>E32*E33 *E35</f>
        <v>0</v>
      </c>
      <c r="F30" s="65">
        <f>F32*F33 *F35</f>
        <v>0</v>
      </c>
      <c r="G30" s="65">
        <f t="shared" ref="G30:S30" si="7">G32*G33 *G35</f>
        <v>0</v>
      </c>
      <c r="H30" s="65">
        <f t="shared" si="7"/>
        <v>0</v>
      </c>
      <c r="I30" s="65">
        <f t="shared" si="7"/>
        <v>0.02</v>
      </c>
      <c r="J30" s="65">
        <f t="shared" si="7"/>
        <v>0.06</v>
      </c>
      <c r="K30" s="65">
        <f t="shared" si="7"/>
        <v>0.08</v>
      </c>
      <c r="L30" s="65">
        <f t="shared" si="7"/>
        <v>0.05</v>
      </c>
      <c r="M30" s="65">
        <f t="shared" si="7"/>
        <v>0.1</v>
      </c>
      <c r="N30" s="65">
        <f t="shared" si="7"/>
        <v>1.1569632629139612E-2</v>
      </c>
      <c r="O30" s="65">
        <f t="shared" si="7"/>
        <v>2.3139265258279224E-2</v>
      </c>
      <c r="P30" s="65">
        <f t="shared" si="7"/>
        <v>1.3416990435788605E-2</v>
      </c>
      <c r="Q30" s="65">
        <f t="shared" si="7"/>
        <v>2.683398087157721E-2</v>
      </c>
      <c r="R30" s="65">
        <f t="shared" si="7"/>
        <v>1.6347254223755148E-2</v>
      </c>
      <c r="S30" s="65">
        <f t="shared" si="7"/>
        <v>3.2694508447510297E-2</v>
      </c>
      <c r="AB30" s="1">
        <f>SUM(I30:X30)</f>
        <v>0.43400163186605017</v>
      </c>
      <c r="AC30" s="1">
        <f>1-'씨앗 분해 확률_첫달제외'!AB30</f>
        <v>0.56599836813394977</v>
      </c>
      <c r="AD30" s="1">
        <v>1</v>
      </c>
    </row>
    <row r="31" spans="2:30" x14ac:dyDescent="0.3">
      <c r="C31" s="65" t="s">
        <v>35</v>
      </c>
      <c r="D31" s="69" t="s">
        <v>4</v>
      </c>
      <c r="E31" s="69" t="s">
        <v>5</v>
      </c>
      <c r="F31" s="69" t="s">
        <v>6</v>
      </c>
      <c r="G31" s="69" t="s">
        <v>7</v>
      </c>
      <c r="H31" s="70" t="s">
        <v>30</v>
      </c>
      <c r="I31" s="65" t="s">
        <v>2</v>
      </c>
      <c r="J31" s="65" t="s">
        <v>2</v>
      </c>
      <c r="K31" s="65" t="s">
        <v>2</v>
      </c>
      <c r="L31" s="65" t="s">
        <v>2</v>
      </c>
      <c r="M31" s="65" t="s">
        <v>2</v>
      </c>
      <c r="N31" s="68" t="s">
        <v>1</v>
      </c>
      <c r="O31" s="68" t="s">
        <v>1</v>
      </c>
      <c r="P31" s="68" t="s">
        <v>8</v>
      </c>
      <c r="Q31" s="68" t="s">
        <v>8</v>
      </c>
      <c r="R31" s="68" t="s">
        <v>23</v>
      </c>
      <c r="S31" s="68" t="s">
        <v>23</v>
      </c>
      <c r="T31" s="68"/>
      <c r="U31" s="68"/>
      <c r="V31" s="68"/>
      <c r="W31" s="68"/>
    </row>
    <row r="32" spans="2:30" x14ac:dyDescent="0.3">
      <c r="C32" s="65" t="s">
        <v>31</v>
      </c>
      <c r="D32" s="69">
        <v>0</v>
      </c>
      <c r="E32" s="69">
        <v>0</v>
      </c>
      <c r="F32" s="69">
        <v>0</v>
      </c>
      <c r="G32" s="69">
        <v>0</v>
      </c>
      <c r="H32" s="70">
        <v>0</v>
      </c>
      <c r="I32" s="65">
        <v>2</v>
      </c>
      <c r="J32" s="65">
        <v>3</v>
      </c>
      <c r="K32" s="65">
        <v>4</v>
      </c>
      <c r="L32" s="65">
        <v>5</v>
      </c>
      <c r="M32" s="65">
        <v>10</v>
      </c>
      <c r="N32" s="68">
        <v>1</v>
      </c>
      <c r="O32" s="68">
        <v>2</v>
      </c>
      <c r="P32" s="68">
        <v>1</v>
      </c>
      <c r="Q32" s="68">
        <v>2</v>
      </c>
      <c r="R32" s="68">
        <v>1</v>
      </c>
      <c r="S32" s="68">
        <v>2</v>
      </c>
      <c r="T32" s="68"/>
      <c r="U32" s="68"/>
      <c r="V32" s="68"/>
      <c r="W32" s="68"/>
    </row>
    <row r="33" spans="1:28" x14ac:dyDescent="0.3">
      <c r="C33" s="67">
        <f>SUM(D33:AA33)</f>
        <v>1</v>
      </c>
      <c r="D33" s="71">
        <v>0.01</v>
      </c>
      <c r="E33" s="71">
        <v>0.01</v>
      </c>
      <c r="F33" s="71">
        <v>0.3</v>
      </c>
      <c r="G33" s="71">
        <v>0.45</v>
      </c>
      <c r="H33" s="72">
        <v>0.1</v>
      </c>
      <c r="I33" s="73">
        <v>0.01</v>
      </c>
      <c r="J33" s="73">
        <v>0.02</v>
      </c>
      <c r="K33" s="73">
        <v>0.02</v>
      </c>
      <c r="L33" s="73">
        <v>0.01</v>
      </c>
      <c r="M33" s="73">
        <v>0.01</v>
      </c>
      <c r="N33" s="73">
        <v>0.01</v>
      </c>
      <c r="O33" s="73">
        <v>0.01</v>
      </c>
      <c r="P33" s="73">
        <v>0.01</v>
      </c>
      <c r="Q33" s="73">
        <v>0.01</v>
      </c>
      <c r="R33" s="73">
        <v>0.01</v>
      </c>
      <c r="S33" s="73">
        <v>0.01</v>
      </c>
      <c r="T33" s="73"/>
      <c r="U33" s="68"/>
      <c r="V33" s="68"/>
      <c r="W33" s="68"/>
    </row>
    <row r="34" spans="1:28" x14ac:dyDescent="0.3">
      <c r="C34" s="65">
        <f>SUM(D34:AA34)</f>
        <v>10000</v>
      </c>
      <c r="D34" s="65">
        <f>D33*10000</f>
        <v>100</v>
      </c>
      <c r="E34" s="65">
        <f t="shared" ref="E34:S34" si="8">E33*10000</f>
        <v>100</v>
      </c>
      <c r="F34" s="65">
        <f t="shared" si="8"/>
        <v>3000</v>
      </c>
      <c r="G34" s="65">
        <f t="shared" si="8"/>
        <v>4500</v>
      </c>
      <c r="H34" s="65">
        <f t="shared" si="8"/>
        <v>1000</v>
      </c>
      <c r="I34" s="65">
        <f t="shared" si="8"/>
        <v>100</v>
      </c>
      <c r="J34" s="65">
        <f t="shared" si="8"/>
        <v>200</v>
      </c>
      <c r="K34" s="65">
        <f t="shared" si="8"/>
        <v>200</v>
      </c>
      <c r="L34" s="65">
        <f t="shared" si="8"/>
        <v>100</v>
      </c>
      <c r="M34" s="65">
        <f t="shared" si="8"/>
        <v>100</v>
      </c>
      <c r="N34" s="65">
        <f t="shared" si="8"/>
        <v>100</v>
      </c>
      <c r="O34" s="65">
        <f t="shared" si="8"/>
        <v>100</v>
      </c>
      <c r="P34" s="65">
        <f t="shared" si="8"/>
        <v>100</v>
      </c>
      <c r="Q34" s="65">
        <f t="shared" si="8"/>
        <v>100</v>
      </c>
      <c r="R34" s="65">
        <f t="shared" si="8"/>
        <v>100</v>
      </c>
      <c r="S34" s="65">
        <f t="shared" si="8"/>
        <v>100</v>
      </c>
      <c r="T34" s="68"/>
      <c r="U34" s="68"/>
      <c r="V34" s="68"/>
      <c r="W34" s="68"/>
    </row>
    <row r="35" spans="1:28" x14ac:dyDescent="0.3">
      <c r="C35" s="65" t="s">
        <v>33</v>
      </c>
      <c r="D35" s="74">
        <v>0</v>
      </c>
      <c r="E35" s="74">
        <v>0</v>
      </c>
      <c r="F35" s="74">
        <v>0</v>
      </c>
      <c r="G35" s="75">
        <v>0</v>
      </c>
      <c r="H35" s="75">
        <v>0</v>
      </c>
      <c r="I35" s="77">
        <v>1</v>
      </c>
      <c r="J35" s="77">
        <v>1</v>
      </c>
      <c r="K35" s="77">
        <v>1</v>
      </c>
      <c r="L35" s="77">
        <v>1</v>
      </c>
      <c r="M35" s="77">
        <v>1</v>
      </c>
      <c r="N35" s="77">
        <f>L40</f>
        <v>1.1569632629139612</v>
      </c>
      <c r="O35" s="77">
        <f>L40</f>
        <v>1.1569632629139612</v>
      </c>
      <c r="P35" s="77">
        <f>K40</f>
        <v>1.3416990435788605</v>
      </c>
      <c r="Q35" s="77">
        <f>K40</f>
        <v>1.3416990435788605</v>
      </c>
      <c r="R35" s="77">
        <f>J40</f>
        <v>1.6347254223755148</v>
      </c>
      <c r="S35" s="77">
        <f>J40</f>
        <v>1.6347254223755148</v>
      </c>
      <c r="T35" s="68"/>
      <c r="U35" s="68"/>
      <c r="V35" s="68"/>
      <c r="W35" s="68"/>
    </row>
    <row r="36" spans="1:28" x14ac:dyDescent="0.3">
      <c r="C36" s="67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68"/>
      <c r="V36" s="68"/>
      <c r="W36" s="68"/>
    </row>
    <row r="37" spans="1:28" x14ac:dyDescent="0.3">
      <c r="AB37" s="81"/>
    </row>
    <row r="38" spans="1:28" x14ac:dyDescent="0.3">
      <c r="C38" s="1"/>
      <c r="D38" s="1"/>
      <c r="E38" s="1"/>
      <c r="I38" s="76"/>
      <c r="AB38" s="81"/>
    </row>
    <row r="39" spans="1:28" x14ac:dyDescent="0.3">
      <c r="C39" s="1" t="s">
        <v>97</v>
      </c>
      <c r="D39" s="1" t="s">
        <v>91</v>
      </c>
      <c r="E39" s="65" t="s">
        <v>98</v>
      </c>
      <c r="F39" s="65" t="s">
        <v>92</v>
      </c>
      <c r="G39" s="65" t="s">
        <v>93</v>
      </c>
      <c r="I39" s="65" t="s">
        <v>99</v>
      </c>
      <c r="J39" s="65" t="s">
        <v>100</v>
      </c>
      <c r="K39" s="65" t="s">
        <v>101</v>
      </c>
      <c r="L39" s="65" t="s">
        <v>102</v>
      </c>
      <c r="M39" s="65" t="s">
        <v>103</v>
      </c>
      <c r="R39" s="65" t="s">
        <v>104</v>
      </c>
    </row>
    <row r="40" spans="1:28" x14ac:dyDescent="0.3">
      <c r="B40" s="1" t="s">
        <v>94</v>
      </c>
      <c r="C40" s="1">
        <f>'Markov''s Chain'!W28</f>
        <v>5.796071066742444</v>
      </c>
      <c r="D40" s="1">
        <f>'Markov''s Chain'!W37</f>
        <v>8.7572855197458015</v>
      </c>
      <c r="E40" s="1">
        <f>'Markov''s Chain'!W46</f>
        <v>10.669872158471136</v>
      </c>
      <c r="F40" s="1">
        <f>'Markov''s Chain'!W55</f>
        <v>12.373562522697007</v>
      </c>
      <c r="G40" s="1">
        <f>'Markov''s Chain'!W64</f>
        <v>14.315757270129435</v>
      </c>
      <c r="I40" s="65">
        <f>$G40/C40</f>
        <v>2.4699071328287379</v>
      </c>
      <c r="J40" s="65">
        <f t="shared" ref="J40:M42" si="9">$G40/D40</f>
        <v>1.6347254223755148</v>
      </c>
      <c r="K40" s="65">
        <f t="shared" si="9"/>
        <v>1.3416990435788605</v>
      </c>
      <c r="L40" s="65">
        <f t="shared" si="9"/>
        <v>1.1569632629139612</v>
      </c>
      <c r="M40" s="65">
        <f t="shared" si="9"/>
        <v>1</v>
      </c>
    </row>
    <row r="41" spans="1:28" x14ac:dyDescent="0.3">
      <c r="A41" s="3"/>
      <c r="B41" s="1" t="s">
        <v>95</v>
      </c>
      <c r="C41" s="1">
        <f>'Markov''s Chain'!W29</f>
        <v>5.7822036620623187</v>
      </c>
      <c r="D41" s="1">
        <f>'Markov''s Chain'!W38</f>
        <v>8.7380844303222887</v>
      </c>
      <c r="E41" s="1">
        <f>'Markov''s Chain'!W47</f>
        <v>10.646188751690737</v>
      </c>
      <c r="F41" s="1">
        <f>'Markov''s Chain'!W56</f>
        <v>12.347173465682118</v>
      </c>
      <c r="G41" s="1">
        <f>'Markov''s Chain'!W65</f>
        <v>14.45621112792066</v>
      </c>
      <c r="I41" s="65">
        <f t="shared" ref="I41:I42" si="10">$G41/C41</f>
        <v>2.5001214022898344</v>
      </c>
      <c r="J41" s="65">
        <f t="shared" si="9"/>
        <v>1.6543913306394396</v>
      </c>
      <c r="K41" s="65">
        <f t="shared" si="9"/>
        <v>1.3578766509869411</v>
      </c>
      <c r="L41" s="65">
        <f t="shared" si="9"/>
        <v>1.170811373801496</v>
      </c>
      <c r="M41" s="65">
        <f t="shared" si="9"/>
        <v>1</v>
      </c>
    </row>
    <row r="42" spans="1:28" x14ac:dyDescent="0.3">
      <c r="B42" s="1" t="s">
        <v>96</v>
      </c>
      <c r="C42" s="1">
        <f>'Markov''s Chain'!W30</f>
        <v>3.8461538461538458</v>
      </c>
      <c r="D42" s="1">
        <f>'Markov''s Chain'!W39</f>
        <v>6.2499999999999991</v>
      </c>
      <c r="E42" s="1">
        <f>'Markov''s Chain'!W48</f>
        <v>7.6923076923076916</v>
      </c>
      <c r="F42" s="1">
        <f>'Markov''s Chain'!W57</f>
        <v>9.0909090909090917</v>
      </c>
      <c r="G42" s="1">
        <f>'Markov''s Chain'!W66</f>
        <v>11.111111111111114</v>
      </c>
      <c r="I42" s="65">
        <f t="shared" si="10"/>
        <v>2.8888888888888902</v>
      </c>
      <c r="J42" s="65">
        <f t="shared" si="9"/>
        <v>1.7777777777777786</v>
      </c>
      <c r="K42" s="65">
        <f t="shared" si="9"/>
        <v>1.4444444444444451</v>
      </c>
      <c r="L42" s="65">
        <f t="shared" si="9"/>
        <v>1.2222222222222225</v>
      </c>
      <c r="M42" s="65">
        <f t="shared" si="9"/>
        <v>1</v>
      </c>
    </row>
    <row r="43" spans="1:28" x14ac:dyDescent="0.3">
      <c r="C43" s="1"/>
      <c r="D43" s="1"/>
      <c r="E43" s="1"/>
    </row>
    <row r="44" spans="1:28" x14ac:dyDescent="0.3">
      <c r="C44" s="1"/>
      <c r="D44" s="1"/>
      <c r="E44" s="1"/>
    </row>
    <row r="45" spans="1:28" x14ac:dyDescent="0.3">
      <c r="C45" s="1"/>
      <c r="D45" s="1"/>
      <c r="E45" s="1"/>
    </row>
    <row r="46" spans="1:28" x14ac:dyDescent="0.3">
      <c r="C46" s="1"/>
    </row>
    <row r="47" spans="1:28" x14ac:dyDescent="0.3">
      <c r="C47" s="1"/>
    </row>
    <row r="48" spans="1:28" x14ac:dyDescent="0.3">
      <c r="C48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5"/>
  <sheetViews>
    <sheetView workbookViewId="0">
      <selection activeCell="O14" sqref="O14"/>
    </sheetView>
  </sheetViews>
  <sheetFormatPr defaultRowHeight="12" x14ac:dyDescent="0.3"/>
  <cols>
    <col min="1" max="1" width="1.625" style="97" customWidth="1"/>
    <col min="2" max="2" width="9.5" style="97" bestFit="1" customWidth="1"/>
    <col min="3" max="3" width="15.5" style="97" bestFit="1" customWidth="1"/>
    <col min="4" max="5" width="9" style="97" customWidth="1"/>
    <col min="6" max="6" width="6.625" style="97" bestFit="1" customWidth="1"/>
    <col min="7" max="8" width="7.5" style="97" bestFit="1" customWidth="1"/>
    <col min="9" max="9" width="1.625" style="97" customWidth="1"/>
    <col min="10" max="13" width="9" style="97"/>
    <col min="14" max="14" width="1.625" style="97" customWidth="1"/>
    <col min="15" max="15" width="6" style="97" bestFit="1" customWidth="1"/>
    <col min="16" max="16" width="17.25" style="97" bestFit="1" customWidth="1"/>
    <col min="17" max="17" width="14.625" style="97" bestFit="1" customWidth="1"/>
    <col min="18" max="18" width="13.375" style="97" bestFit="1" customWidth="1"/>
    <col min="19" max="19" width="36.125" style="97" bestFit="1" customWidth="1"/>
    <col min="20" max="16384" width="9" style="97"/>
  </cols>
  <sheetData>
    <row r="2" spans="2:20" x14ac:dyDescent="0.3">
      <c r="B2" s="171" t="s">
        <v>117</v>
      </c>
      <c r="C2" s="172" t="s">
        <v>123</v>
      </c>
      <c r="D2" s="172" t="s">
        <v>116</v>
      </c>
      <c r="E2" s="172" t="s">
        <v>122</v>
      </c>
      <c r="F2" s="172" t="s">
        <v>114</v>
      </c>
      <c r="G2" s="172" t="s">
        <v>121</v>
      </c>
      <c r="H2" s="172" t="s">
        <v>115</v>
      </c>
      <c r="I2" s="158"/>
      <c r="J2" s="172" t="s">
        <v>118</v>
      </c>
      <c r="K2" s="172" t="s">
        <v>121</v>
      </c>
      <c r="L2" s="172" t="s">
        <v>119</v>
      </c>
      <c r="M2" s="172" t="s">
        <v>120</v>
      </c>
      <c r="O2" s="172" t="s">
        <v>127</v>
      </c>
      <c r="P2" s="172" t="s">
        <v>130</v>
      </c>
      <c r="Q2" s="172" t="s">
        <v>129</v>
      </c>
      <c r="R2" s="172" t="s">
        <v>128</v>
      </c>
      <c r="S2" s="172" t="s">
        <v>131</v>
      </c>
    </row>
    <row r="3" spans="2:20" x14ac:dyDescent="0.3">
      <c r="B3" s="162">
        <v>8000225</v>
      </c>
      <c r="C3" s="163">
        <f>D3*E3</f>
        <v>0</v>
      </c>
      <c r="D3" s="176">
        <v>0</v>
      </c>
      <c r="E3" s="176">
        <v>1</v>
      </c>
      <c r="F3" s="164">
        <f>1-(C3/100)</f>
        <v>1</v>
      </c>
      <c r="G3" s="100">
        <f>D3/100</f>
        <v>0</v>
      </c>
      <c r="H3" s="165">
        <f>SUM(F3:G3)</f>
        <v>1</v>
      </c>
      <c r="I3" s="159"/>
      <c r="J3" s="163" t="s">
        <v>2</v>
      </c>
      <c r="K3" s="177">
        <f>G6</f>
        <v>1.2853499999999999E-2</v>
      </c>
      <c r="L3" s="101">
        <v>150</v>
      </c>
      <c r="M3" s="168">
        <f>K3 + ((1/L3) * POWER(1-K3, L3))</f>
        <v>1.3811025274520555E-2</v>
      </c>
      <c r="O3" s="101" t="s">
        <v>125</v>
      </c>
      <c r="P3" s="101">
        <f>(1/M37) * M8</f>
        <v>1.9750183093540818</v>
      </c>
      <c r="Q3" s="181">
        <f>100 * M8</f>
        <v>1.7137527233784249</v>
      </c>
      <c r="R3" s="101">
        <f>'Markov''s Chain'!W28</f>
        <v>5.796071066742444</v>
      </c>
      <c r="S3" s="101">
        <f>1/M8 * R3</f>
        <v>338.20929867386565</v>
      </c>
    </row>
    <row r="4" spans="2:20" x14ac:dyDescent="0.3">
      <c r="B4" s="163">
        <v>8000226</v>
      </c>
      <c r="C4" s="163">
        <f t="shared" ref="C4:C33" si="0">D4*E4</f>
        <v>9.8000000000000007</v>
      </c>
      <c r="D4" s="163">
        <v>9.8000000000000007</v>
      </c>
      <c r="E4" s="176">
        <v>1</v>
      </c>
      <c r="F4" s="164">
        <f t="shared" ref="F4:F33" si="1">F3*(1-(C4/100))</f>
        <v>0.90200000000000002</v>
      </c>
      <c r="G4" s="164">
        <f t="shared" ref="G4:G33" si="2">F3*(C4/100)</f>
        <v>9.8000000000000004E-2</v>
      </c>
      <c r="H4" s="165">
        <f>G3+G4+F4</f>
        <v>1</v>
      </c>
      <c r="I4" s="160"/>
      <c r="J4" s="164" t="s">
        <v>111</v>
      </c>
      <c r="K4" s="168">
        <f>G28</f>
        <v>2.7392618947954957E-3</v>
      </c>
      <c r="L4" s="101">
        <v>170</v>
      </c>
      <c r="M4" s="168">
        <f t="shared" ref="M4:M7" si="3">K4 + ((1/L4) * POWER(1-K4, L4))</f>
        <v>6.4293242282444703E-3</v>
      </c>
      <c r="O4" s="101" t="s">
        <v>126</v>
      </c>
      <c r="P4" s="101">
        <f>M37*(1/M36) + (1/M36) * M38 + (1/M36) * M39</f>
        <v>1.94795658236948</v>
      </c>
      <c r="Q4" s="181">
        <f>M37*100 + 100 * M38 + 100 * M39</f>
        <v>2.6903277592773565</v>
      </c>
      <c r="R4" s="101">
        <f>'Markov''s Chain'!V9 + 2</f>
        <v>5.1746031746031758</v>
      </c>
      <c r="S4" s="101">
        <f>1/(M37+M38+M39) * R4</f>
        <v>192.34099476389133</v>
      </c>
    </row>
    <row r="5" spans="2:20" x14ac:dyDescent="0.3">
      <c r="B5" s="176">
        <v>8000191</v>
      </c>
      <c r="C5" s="163">
        <f t="shared" si="0"/>
        <v>5</v>
      </c>
      <c r="D5" s="163">
        <v>5</v>
      </c>
      <c r="E5" s="176">
        <v>1</v>
      </c>
      <c r="F5" s="164">
        <f t="shared" si="1"/>
        <v>0.8569</v>
      </c>
      <c r="G5" s="164">
        <f t="shared" si="2"/>
        <v>4.5100000000000001E-2</v>
      </c>
      <c r="H5" s="165">
        <f>G4+G5+F5+G3</f>
        <v>1</v>
      </c>
      <c r="I5" s="160"/>
      <c r="J5" s="164" t="s">
        <v>112</v>
      </c>
      <c r="K5" s="168">
        <f>G29</f>
        <v>2.728304847216314E-3</v>
      </c>
      <c r="L5" s="101">
        <v>151</v>
      </c>
      <c r="M5" s="168">
        <f t="shared" si="3"/>
        <v>7.1122033190072435E-3</v>
      </c>
      <c r="O5" s="101" t="s">
        <v>132</v>
      </c>
      <c r="P5" s="101">
        <f>P4/P3</f>
        <v>0.98629798677995439</v>
      </c>
      <c r="Q5" s="101">
        <f>Q4/Q3</f>
        <v>1.5698459425194959</v>
      </c>
      <c r="R5" s="101"/>
      <c r="S5" s="183">
        <f>S3/S4</f>
        <v>1.7583838488983345</v>
      </c>
    </row>
    <row r="6" spans="2:20" x14ac:dyDescent="0.3">
      <c r="B6" s="156" t="s">
        <v>84</v>
      </c>
      <c r="C6" s="174">
        <f t="shared" si="0"/>
        <v>1.5</v>
      </c>
      <c r="D6" s="174">
        <v>1.5</v>
      </c>
      <c r="E6" s="174">
        <v>1</v>
      </c>
      <c r="F6" s="155">
        <f t="shared" si="1"/>
        <v>0.84404650000000003</v>
      </c>
      <c r="G6" s="155">
        <f t="shared" si="2"/>
        <v>1.2853499999999999E-2</v>
      </c>
      <c r="H6" s="173">
        <f>G5+G6+F6+G4+G3</f>
        <v>1</v>
      </c>
      <c r="I6" s="161"/>
      <c r="J6" s="100" t="s">
        <v>113</v>
      </c>
      <c r="K6" s="99">
        <f>G30</f>
        <v>2.7173916278274489E-3</v>
      </c>
      <c r="L6" s="101">
        <v>152</v>
      </c>
      <c r="M6" s="168">
        <f t="shared" si="3"/>
        <v>7.0677969203275827E-3</v>
      </c>
      <c r="O6" s="116" t="s">
        <v>133</v>
      </c>
      <c r="P6" s="116"/>
      <c r="Q6" s="116"/>
      <c r="R6" s="101">
        <f>'Markov''s Chain'!V9</f>
        <v>3.1746031746031753</v>
      </c>
      <c r="S6" s="101">
        <f>R6*(1/M3)</f>
        <v>229.86006552749436</v>
      </c>
    </row>
    <row r="7" spans="2:20" x14ac:dyDescent="0.3">
      <c r="B7" s="163">
        <v>8000227</v>
      </c>
      <c r="C7" s="163">
        <f t="shared" si="0"/>
        <v>1</v>
      </c>
      <c r="D7" s="163">
        <v>1</v>
      </c>
      <c r="E7" s="176">
        <v>1</v>
      </c>
      <c r="F7" s="164">
        <f t="shared" si="1"/>
        <v>0.83560603500000008</v>
      </c>
      <c r="G7" s="164">
        <f t="shared" si="2"/>
        <v>8.4404650000000012E-3</v>
      </c>
      <c r="H7" s="165">
        <f>SUM($G$3:G7, F7)</f>
        <v>1</v>
      </c>
      <c r="J7" s="101" t="s">
        <v>8</v>
      </c>
      <c r="K7" s="99">
        <f>G31</f>
        <v>6.7663051532903477E-3</v>
      </c>
      <c r="L7" s="101">
        <v>155</v>
      </c>
      <c r="M7" s="168">
        <f t="shared" si="3"/>
        <v>9.0186877834536536E-3</v>
      </c>
    </row>
    <row r="8" spans="2:20" x14ac:dyDescent="0.3">
      <c r="B8" s="169">
        <v>0</v>
      </c>
      <c r="C8" s="169">
        <f t="shared" si="0"/>
        <v>0</v>
      </c>
      <c r="D8" s="169">
        <v>0</v>
      </c>
      <c r="E8" s="169">
        <v>1</v>
      </c>
      <c r="F8" s="164">
        <f t="shared" si="1"/>
        <v>0.83560603500000008</v>
      </c>
      <c r="G8" s="164">
        <f t="shared" si="2"/>
        <v>0</v>
      </c>
      <c r="H8" s="165">
        <f>SUM($G$3:G8, F8)</f>
        <v>1</v>
      </c>
      <c r="J8" s="101" t="s">
        <v>0</v>
      </c>
      <c r="K8" s="99">
        <f>G33</f>
        <v>1.6595885807104065E-2</v>
      </c>
      <c r="L8" s="101">
        <v>150</v>
      </c>
      <c r="M8" s="168">
        <f>K8 + ((1/L8) * POWER(1-K8, L8))</f>
        <v>1.7137527233784249E-2</v>
      </c>
      <c r="S8" s="97">
        <f>S4/S6</f>
        <v>0.83677429710331641</v>
      </c>
    </row>
    <row r="9" spans="2:20" x14ac:dyDescent="0.3">
      <c r="B9" s="163">
        <v>8000212</v>
      </c>
      <c r="C9" s="163">
        <f t="shared" si="0"/>
        <v>3.3</v>
      </c>
      <c r="D9" s="163">
        <v>3.3</v>
      </c>
      <c r="E9" s="176">
        <v>1</v>
      </c>
      <c r="F9" s="164">
        <f t="shared" si="1"/>
        <v>0.80803103584500002</v>
      </c>
      <c r="G9" s="164">
        <f t="shared" si="2"/>
        <v>2.7574999155000005E-2</v>
      </c>
      <c r="H9" s="165">
        <f>SUM($G$3:G9, F9)</f>
        <v>1</v>
      </c>
      <c r="S9" s="97">
        <v>2.0437812723990079</v>
      </c>
      <c r="T9" s="97" t="s">
        <v>138</v>
      </c>
    </row>
    <row r="10" spans="2:20" x14ac:dyDescent="0.3">
      <c r="B10" s="166">
        <v>9001047</v>
      </c>
      <c r="C10" s="162">
        <f t="shared" si="0"/>
        <v>3.3</v>
      </c>
      <c r="D10" s="162">
        <v>3.3</v>
      </c>
      <c r="E10" s="167">
        <v>1</v>
      </c>
      <c r="F10" s="164">
        <f t="shared" si="1"/>
        <v>0.78136601166211495</v>
      </c>
      <c r="G10" s="164">
        <f t="shared" si="2"/>
        <v>2.6665024182885001E-2</v>
      </c>
      <c r="H10" s="165">
        <f>SUM($G$3:G10, F10)</f>
        <v>1</v>
      </c>
      <c r="S10" s="97">
        <v>1.5656438602465017</v>
      </c>
      <c r="T10" s="97" t="s">
        <v>139</v>
      </c>
    </row>
    <row r="11" spans="2:20" x14ac:dyDescent="0.3">
      <c r="B11" s="163">
        <v>8000474</v>
      </c>
      <c r="C11" s="163">
        <f t="shared" si="0"/>
        <v>1.5</v>
      </c>
      <c r="D11" s="163">
        <v>1.5</v>
      </c>
      <c r="E11" s="176">
        <v>1</v>
      </c>
      <c r="F11" s="164">
        <f t="shared" si="1"/>
        <v>0.76964552148718324</v>
      </c>
      <c r="G11" s="164">
        <f t="shared" si="2"/>
        <v>1.1720490174931724E-2</v>
      </c>
      <c r="H11" s="165">
        <f>SUM($G$3:G11, F11)</f>
        <v>1</v>
      </c>
    </row>
    <row r="12" spans="2:20" x14ac:dyDescent="0.3">
      <c r="B12" s="163">
        <v>8000475</v>
      </c>
      <c r="C12" s="163">
        <f t="shared" si="0"/>
        <v>1.5</v>
      </c>
      <c r="D12" s="163">
        <v>1.5</v>
      </c>
      <c r="E12" s="176">
        <v>1</v>
      </c>
      <c r="F12" s="164">
        <f t="shared" si="1"/>
        <v>0.75810083866487543</v>
      </c>
      <c r="G12" s="164">
        <f t="shared" si="2"/>
        <v>1.1544682822307748E-2</v>
      </c>
      <c r="H12" s="165">
        <f>SUM($G$3:G12, F12)</f>
        <v>0.99999999999999989</v>
      </c>
    </row>
    <row r="13" spans="2:20" x14ac:dyDescent="0.3">
      <c r="B13" s="163">
        <v>8000476</v>
      </c>
      <c r="C13" s="163">
        <f t="shared" si="0"/>
        <v>1</v>
      </c>
      <c r="D13" s="163">
        <v>1</v>
      </c>
      <c r="E13" s="176">
        <v>1</v>
      </c>
      <c r="F13" s="164">
        <f t="shared" si="1"/>
        <v>0.75051983027822666</v>
      </c>
      <c r="G13" s="164">
        <f t="shared" si="2"/>
        <v>7.5810083866487549E-3</v>
      </c>
      <c r="H13" s="165">
        <f>SUM($G$3:G13, F13)</f>
        <v>0.99999999999999989</v>
      </c>
    </row>
    <row r="14" spans="2:20" x14ac:dyDescent="0.3">
      <c r="B14" s="163">
        <v>8000185</v>
      </c>
      <c r="C14" s="163">
        <f t="shared" si="0"/>
        <v>1.5</v>
      </c>
      <c r="D14" s="163">
        <v>1.5</v>
      </c>
      <c r="E14" s="176">
        <v>1</v>
      </c>
      <c r="F14" s="164">
        <f t="shared" si="1"/>
        <v>0.73926203282405323</v>
      </c>
      <c r="G14" s="164">
        <f t="shared" si="2"/>
        <v>1.12577974541734E-2</v>
      </c>
      <c r="H14" s="165">
        <f>SUM($G$3:G14, F14)</f>
        <v>0.99999999999999978</v>
      </c>
    </row>
    <row r="15" spans="2:20" x14ac:dyDescent="0.3">
      <c r="B15" s="163">
        <v>8000186</v>
      </c>
      <c r="C15" s="163">
        <f t="shared" si="0"/>
        <v>2</v>
      </c>
      <c r="D15" s="163">
        <v>2</v>
      </c>
      <c r="E15" s="176">
        <v>1</v>
      </c>
      <c r="F15" s="164">
        <f t="shared" si="1"/>
        <v>0.7244767921675721</v>
      </c>
      <c r="G15" s="164">
        <f t="shared" si="2"/>
        <v>1.4785240656481066E-2</v>
      </c>
      <c r="H15" s="165">
        <f>SUM($G$3:G15, F15)</f>
        <v>0.99999999999999978</v>
      </c>
    </row>
    <row r="16" spans="2:20" x14ac:dyDescent="0.3">
      <c r="B16" s="163">
        <v>8000187</v>
      </c>
      <c r="C16" s="163">
        <f t="shared" si="0"/>
        <v>1.5</v>
      </c>
      <c r="D16" s="163">
        <v>1.5</v>
      </c>
      <c r="E16" s="176">
        <v>1</v>
      </c>
      <c r="F16" s="164">
        <f t="shared" si="1"/>
        <v>0.71360964028505847</v>
      </c>
      <c r="G16" s="164">
        <f t="shared" si="2"/>
        <v>1.0867151882513582E-2</v>
      </c>
      <c r="H16" s="165">
        <f>SUM($G$3:G16, F16)</f>
        <v>0.99999999999999978</v>
      </c>
    </row>
    <row r="17" spans="2:8" x14ac:dyDescent="0.3">
      <c r="B17" s="163">
        <v>8000477</v>
      </c>
      <c r="C17" s="163">
        <f t="shared" si="0"/>
        <v>1</v>
      </c>
      <c r="D17" s="163">
        <v>1</v>
      </c>
      <c r="E17" s="176">
        <v>1</v>
      </c>
      <c r="F17" s="164">
        <f t="shared" si="1"/>
        <v>0.70647354388220784</v>
      </c>
      <c r="G17" s="164">
        <f t="shared" si="2"/>
        <v>7.1360964028505851E-3</v>
      </c>
      <c r="H17" s="165">
        <f>SUM($G$3:G17, F17)</f>
        <v>0.99999999999999967</v>
      </c>
    </row>
    <row r="18" spans="2:8" x14ac:dyDescent="0.3">
      <c r="B18" s="163">
        <v>8000183</v>
      </c>
      <c r="C18" s="163">
        <f t="shared" si="0"/>
        <v>1</v>
      </c>
      <c r="D18" s="163">
        <v>1</v>
      </c>
      <c r="E18" s="176">
        <v>1</v>
      </c>
      <c r="F18" s="164">
        <f t="shared" si="1"/>
        <v>0.69940880844338571</v>
      </c>
      <c r="G18" s="164">
        <f t="shared" si="2"/>
        <v>7.0647354388220784E-3</v>
      </c>
      <c r="H18" s="165">
        <f>SUM($G$3:G18, F18)</f>
        <v>0.99999999999999956</v>
      </c>
    </row>
    <row r="19" spans="2:8" x14ac:dyDescent="0.3">
      <c r="B19" s="163">
        <v>8000478</v>
      </c>
      <c r="C19" s="163">
        <f t="shared" si="0"/>
        <v>0.9</v>
      </c>
      <c r="D19" s="163">
        <v>0.9</v>
      </c>
      <c r="E19" s="176">
        <v>1</v>
      </c>
      <c r="F19" s="164">
        <f t="shared" si="1"/>
        <v>0.69311412916739523</v>
      </c>
      <c r="G19" s="164">
        <f t="shared" si="2"/>
        <v>6.2946792759904719E-3</v>
      </c>
      <c r="H19" s="165">
        <f>SUM($G$3:G19, F19)</f>
        <v>0.99999999999999956</v>
      </c>
    </row>
    <row r="20" spans="2:8" x14ac:dyDescent="0.3">
      <c r="B20" s="163">
        <v>8000473</v>
      </c>
      <c r="C20" s="163">
        <f t="shared" si="0"/>
        <v>0.9</v>
      </c>
      <c r="D20" s="163">
        <v>0.9</v>
      </c>
      <c r="E20" s="176">
        <v>1</v>
      </c>
      <c r="F20" s="164">
        <f t="shared" si="1"/>
        <v>0.68687610200488869</v>
      </c>
      <c r="G20" s="164">
        <f t="shared" si="2"/>
        <v>6.2380271625065578E-3</v>
      </c>
      <c r="H20" s="165">
        <f>SUM($G$3:G20, F20)</f>
        <v>0.99999999999999956</v>
      </c>
    </row>
    <row r="21" spans="2:8" x14ac:dyDescent="0.3">
      <c r="B21" s="166" t="s">
        <v>124</v>
      </c>
      <c r="C21" s="166">
        <f t="shared" si="0"/>
        <v>0</v>
      </c>
      <c r="D21" s="166">
        <v>0</v>
      </c>
      <c r="E21" s="169">
        <v>1</v>
      </c>
      <c r="F21" s="164">
        <f t="shared" si="1"/>
        <v>0.68687610200488869</v>
      </c>
      <c r="G21" s="164">
        <f t="shared" si="2"/>
        <v>0</v>
      </c>
      <c r="H21" s="165">
        <f>SUM($G$3:G21, F21)</f>
        <v>0.99999999999999956</v>
      </c>
    </row>
    <row r="22" spans="2:8" x14ac:dyDescent="0.3">
      <c r="B22" s="176">
        <v>0</v>
      </c>
      <c r="C22" s="176">
        <f t="shared" si="0"/>
        <v>0</v>
      </c>
      <c r="D22" s="176">
        <v>0</v>
      </c>
      <c r="E22" s="176">
        <v>1</v>
      </c>
      <c r="F22" s="164">
        <f t="shared" si="1"/>
        <v>0.68687610200488869</v>
      </c>
      <c r="G22" s="164">
        <f t="shared" si="2"/>
        <v>0</v>
      </c>
      <c r="H22" s="165">
        <f>SUM($G$3:G22, F22)</f>
        <v>0.99999999999999956</v>
      </c>
    </row>
    <row r="23" spans="2:8" x14ac:dyDescent="0.3">
      <c r="B23" s="163">
        <v>8000480</v>
      </c>
      <c r="C23" s="176">
        <f t="shared" si="0"/>
        <v>0</v>
      </c>
      <c r="D23" s="176">
        <v>0</v>
      </c>
      <c r="E23" s="176">
        <v>1</v>
      </c>
      <c r="F23" s="164">
        <f t="shared" si="1"/>
        <v>0.68687610200488869</v>
      </c>
      <c r="G23" s="164">
        <f t="shared" si="2"/>
        <v>0</v>
      </c>
      <c r="H23" s="165">
        <f>SUM($G$3:G23, F23)</f>
        <v>0.99999999999999956</v>
      </c>
    </row>
    <row r="24" spans="2:8" x14ac:dyDescent="0.3">
      <c r="B24" s="163">
        <v>8000481</v>
      </c>
      <c r="C24" s="176">
        <f t="shared" si="0"/>
        <v>0</v>
      </c>
      <c r="D24" s="176">
        <v>0</v>
      </c>
      <c r="E24" s="176">
        <v>1</v>
      </c>
      <c r="F24" s="164">
        <f t="shared" si="1"/>
        <v>0.68687610200488869</v>
      </c>
      <c r="G24" s="164">
        <f t="shared" si="2"/>
        <v>0</v>
      </c>
      <c r="H24" s="165">
        <f>SUM($G$3:G24, F24)</f>
        <v>0.99999999999999956</v>
      </c>
    </row>
    <row r="25" spans="2:8" x14ac:dyDescent="0.3">
      <c r="B25" s="163">
        <v>8000162</v>
      </c>
      <c r="C25" s="163">
        <f t="shared" si="0"/>
        <v>0</v>
      </c>
      <c r="D25" s="163">
        <v>0</v>
      </c>
      <c r="E25" s="176">
        <v>1</v>
      </c>
      <c r="F25" s="164">
        <f t="shared" si="1"/>
        <v>0.68687610200488869</v>
      </c>
      <c r="G25" s="164">
        <f t="shared" si="2"/>
        <v>0</v>
      </c>
      <c r="H25" s="165">
        <f>SUM($G$3:G25, F25)</f>
        <v>0.99999999999999956</v>
      </c>
    </row>
    <row r="26" spans="2:8" x14ac:dyDescent="0.3">
      <c r="B26" s="163">
        <v>0</v>
      </c>
      <c r="C26" s="176">
        <f t="shared" si="0"/>
        <v>0</v>
      </c>
      <c r="D26" s="176">
        <v>0</v>
      </c>
      <c r="E26" s="176">
        <v>1</v>
      </c>
      <c r="F26" s="164">
        <f t="shared" si="1"/>
        <v>0.68687610200488869</v>
      </c>
      <c r="G26" s="164">
        <f t="shared" si="2"/>
        <v>0</v>
      </c>
      <c r="H26" s="165">
        <f>SUM($G$3:G26, F26)</f>
        <v>0.99999999999999956</v>
      </c>
    </row>
    <row r="27" spans="2:8" x14ac:dyDescent="0.3">
      <c r="B27" s="176">
        <v>1</v>
      </c>
      <c r="C27" s="167">
        <f t="shared" si="0"/>
        <v>0.3</v>
      </c>
      <c r="D27" s="167">
        <v>0.3</v>
      </c>
      <c r="E27" s="167">
        <v>1</v>
      </c>
      <c r="F27" s="164">
        <f t="shared" si="1"/>
        <v>0.68481547369887397</v>
      </c>
      <c r="G27" s="164">
        <f t="shared" si="2"/>
        <v>2.060628306014666E-3</v>
      </c>
      <c r="H27" s="165">
        <f>SUM($G$3:G27, F27)</f>
        <v>0.99999999999999956</v>
      </c>
    </row>
    <row r="28" spans="2:8" x14ac:dyDescent="0.3">
      <c r="B28" s="156" t="s">
        <v>111</v>
      </c>
      <c r="C28" s="174">
        <f t="shared" si="0"/>
        <v>0.4</v>
      </c>
      <c r="D28" s="174">
        <v>0.4</v>
      </c>
      <c r="E28" s="174">
        <v>1</v>
      </c>
      <c r="F28" s="155">
        <f t="shared" si="1"/>
        <v>0.68207621180407851</v>
      </c>
      <c r="G28" s="157">
        <f t="shared" si="2"/>
        <v>2.7392618947954957E-3</v>
      </c>
      <c r="H28" s="173">
        <f>SUM(G3:G28)+F28</f>
        <v>0.99999999999999956</v>
      </c>
    </row>
    <row r="29" spans="2:8" x14ac:dyDescent="0.3">
      <c r="B29" s="156" t="s">
        <v>112</v>
      </c>
      <c r="C29" s="174">
        <f t="shared" si="0"/>
        <v>0.4</v>
      </c>
      <c r="D29" s="174">
        <v>0.4</v>
      </c>
      <c r="E29" s="174">
        <v>1</v>
      </c>
      <c r="F29" s="155">
        <f t="shared" si="1"/>
        <v>0.6793479069568622</v>
      </c>
      <c r="G29" s="157">
        <f t="shared" si="2"/>
        <v>2.728304847216314E-3</v>
      </c>
      <c r="H29" s="173">
        <f>SUM($G$3:G29, F29)</f>
        <v>0.99999999999999956</v>
      </c>
    </row>
    <row r="30" spans="2:8" x14ac:dyDescent="0.3">
      <c r="B30" s="156" t="s">
        <v>113</v>
      </c>
      <c r="C30" s="174">
        <f t="shared" si="0"/>
        <v>0.4</v>
      </c>
      <c r="D30" s="174">
        <v>0.4</v>
      </c>
      <c r="E30" s="174">
        <v>1</v>
      </c>
      <c r="F30" s="155">
        <f t="shared" si="1"/>
        <v>0.67663051532903473</v>
      </c>
      <c r="G30" s="155">
        <f t="shared" si="2"/>
        <v>2.7173916278274489E-3</v>
      </c>
      <c r="H30" s="173">
        <f>SUM($G$3:G30, F30)</f>
        <v>0.99999999999999956</v>
      </c>
    </row>
    <row r="31" spans="2:8" x14ac:dyDescent="0.3">
      <c r="B31" s="156" t="s">
        <v>8</v>
      </c>
      <c r="C31" s="175">
        <f t="shared" si="0"/>
        <v>1</v>
      </c>
      <c r="D31" s="175">
        <v>1</v>
      </c>
      <c r="E31" s="174">
        <v>1</v>
      </c>
      <c r="F31" s="155">
        <f t="shared" si="1"/>
        <v>0.66986421017574438</v>
      </c>
      <c r="G31" s="155">
        <f t="shared" si="2"/>
        <v>6.7663051532903477E-3</v>
      </c>
      <c r="H31" s="173">
        <f>SUM($G$3:G31, F31)</f>
        <v>0.99999999999999956</v>
      </c>
    </row>
    <row r="32" spans="2:8" x14ac:dyDescent="0.3">
      <c r="B32" s="170">
        <v>8000664</v>
      </c>
      <c r="C32" s="169">
        <f t="shared" si="0"/>
        <v>0.9</v>
      </c>
      <c r="D32" s="169">
        <v>0.9</v>
      </c>
      <c r="E32" s="169">
        <v>1</v>
      </c>
      <c r="F32" s="164">
        <f t="shared" si="1"/>
        <v>0.66383543228416264</v>
      </c>
      <c r="G32" s="164">
        <f t="shared" si="2"/>
        <v>6.0287778915816999E-3</v>
      </c>
      <c r="H32" s="165">
        <f>SUM($G$3:G32, F32)</f>
        <v>0.99999999999999956</v>
      </c>
    </row>
    <row r="33" spans="2:13" x14ac:dyDescent="0.3">
      <c r="B33" s="156" t="s">
        <v>0</v>
      </c>
      <c r="C33" s="175">
        <f t="shared" si="0"/>
        <v>2.5</v>
      </c>
      <c r="D33" s="175">
        <v>0.5</v>
      </c>
      <c r="E33" s="175">
        <v>5</v>
      </c>
      <c r="F33" s="155">
        <f t="shared" si="1"/>
        <v>0.64723954647705861</v>
      </c>
      <c r="G33" s="155">
        <f t="shared" si="2"/>
        <v>1.6595885807104065E-2</v>
      </c>
      <c r="H33" s="173">
        <f>SUM(G3:G33, F33)</f>
        <v>0.99999999999999956</v>
      </c>
    </row>
    <row r="35" spans="2:13" x14ac:dyDescent="0.3">
      <c r="B35" s="171" t="s">
        <v>117</v>
      </c>
      <c r="C35" s="172" t="s">
        <v>123</v>
      </c>
      <c r="D35" s="172" t="s">
        <v>116</v>
      </c>
      <c r="E35" s="172" t="s">
        <v>122</v>
      </c>
      <c r="F35" s="172" t="s">
        <v>114</v>
      </c>
      <c r="G35" s="172" t="s">
        <v>121</v>
      </c>
      <c r="H35" s="172" t="s">
        <v>115</v>
      </c>
      <c r="I35" s="158"/>
      <c r="J35" s="172" t="s">
        <v>118</v>
      </c>
      <c r="K35" s="172" t="s">
        <v>121</v>
      </c>
      <c r="L35" s="172" t="s">
        <v>119</v>
      </c>
      <c r="M35" s="172" t="s">
        <v>120</v>
      </c>
    </row>
    <row r="36" spans="2:13" x14ac:dyDescent="0.3">
      <c r="B36" s="162">
        <v>8000225</v>
      </c>
      <c r="C36" s="163">
        <f>D36*E36</f>
        <v>0</v>
      </c>
      <c r="D36" s="176">
        <v>0</v>
      </c>
      <c r="E36" s="176">
        <v>1</v>
      </c>
      <c r="F36" s="164">
        <f>1-(C36/100)</f>
        <v>1</v>
      </c>
      <c r="G36" s="100">
        <f>D36/100</f>
        <v>0</v>
      </c>
      <c r="H36" s="165">
        <f>SUM(F36:G36)</f>
        <v>1</v>
      </c>
      <c r="I36" s="159"/>
      <c r="J36" s="163" t="s">
        <v>2</v>
      </c>
      <c r="K36" s="177">
        <f>G39</f>
        <v>1.2853499999999999E-2</v>
      </c>
      <c r="L36" s="101">
        <v>150</v>
      </c>
      <c r="M36" s="168">
        <f>K36 + ((1/L36) * POWER(1-K36, L36))</f>
        <v>1.3811025274520555E-2</v>
      </c>
    </row>
    <row r="37" spans="2:13" x14ac:dyDescent="0.3">
      <c r="B37" s="163">
        <v>8000226</v>
      </c>
      <c r="C37" s="163">
        <f t="shared" ref="C37:C66" si="4">D37*E37</f>
        <v>9.8000000000000007</v>
      </c>
      <c r="D37" s="163">
        <v>9.8000000000000007</v>
      </c>
      <c r="E37" s="176">
        <v>1</v>
      </c>
      <c r="F37" s="164">
        <f t="shared" ref="F37:F66" si="5">F36*(1-(C37/100))</f>
        <v>0.90200000000000002</v>
      </c>
      <c r="G37" s="164">
        <f t="shared" ref="G37:G66" si="6">F36*(C37/100)</f>
        <v>9.8000000000000004E-2</v>
      </c>
      <c r="H37" s="165">
        <f>G36+G37+F37</f>
        <v>1</v>
      </c>
      <c r="I37" s="160"/>
      <c r="J37" s="164" t="s">
        <v>111</v>
      </c>
      <c r="K37" s="168">
        <f>G61</f>
        <v>6.8481547369887395E-3</v>
      </c>
      <c r="L37" s="101">
        <v>170</v>
      </c>
      <c r="M37" s="168">
        <f t="shared" ref="M37:M40" si="7">K37 + ((1/L37) * POWER(1-K37, L37))</f>
        <v>8.6771485371135507E-3</v>
      </c>
    </row>
    <row r="38" spans="2:13" x14ac:dyDescent="0.3">
      <c r="B38" s="176">
        <v>8000191</v>
      </c>
      <c r="C38" s="163">
        <f t="shared" si="4"/>
        <v>5</v>
      </c>
      <c r="D38" s="163">
        <v>5</v>
      </c>
      <c r="E38" s="176">
        <v>1</v>
      </c>
      <c r="F38" s="164">
        <f t="shared" si="5"/>
        <v>0.8569</v>
      </c>
      <c r="G38" s="164">
        <f t="shared" si="6"/>
        <v>4.5100000000000001E-2</v>
      </c>
      <c r="H38" s="165">
        <f>G37+G38+F38+G36</f>
        <v>1</v>
      </c>
      <c r="I38" s="160"/>
      <c r="J38" s="164" t="s">
        <v>112</v>
      </c>
      <c r="K38" s="168">
        <f>G62</f>
        <v>6.7796731896188527E-3</v>
      </c>
      <c r="L38" s="101">
        <v>151</v>
      </c>
      <c r="M38" s="168">
        <f t="shared" si="7"/>
        <v>9.150547384682111E-3</v>
      </c>
    </row>
    <row r="39" spans="2:13" x14ac:dyDescent="0.3">
      <c r="B39" s="156" t="s">
        <v>84</v>
      </c>
      <c r="C39" s="174">
        <f t="shared" si="4"/>
        <v>1.5</v>
      </c>
      <c r="D39" s="174">
        <v>1.5</v>
      </c>
      <c r="E39" s="174">
        <v>1</v>
      </c>
      <c r="F39" s="155">
        <f t="shared" si="5"/>
        <v>0.84404650000000003</v>
      </c>
      <c r="G39" s="155">
        <f t="shared" si="6"/>
        <v>1.2853499999999999E-2</v>
      </c>
      <c r="H39" s="173">
        <f>G38+G39+F39+G37+G36</f>
        <v>1</v>
      </c>
      <c r="I39" s="161"/>
      <c r="J39" s="100" t="s">
        <v>113</v>
      </c>
      <c r="K39" s="99">
        <f>G63</f>
        <v>6.7118764577226639E-3</v>
      </c>
      <c r="L39" s="101">
        <v>152</v>
      </c>
      <c r="M39" s="168">
        <f t="shared" si="7"/>
        <v>9.0755816709779044E-3</v>
      </c>
    </row>
    <row r="40" spans="2:13" x14ac:dyDescent="0.3">
      <c r="B40" s="163">
        <v>8000227</v>
      </c>
      <c r="C40" s="163">
        <f t="shared" si="4"/>
        <v>1</v>
      </c>
      <c r="D40" s="163">
        <v>1</v>
      </c>
      <c r="E40" s="176">
        <v>1</v>
      </c>
      <c r="F40" s="164">
        <f t="shared" si="5"/>
        <v>0.83560603500000008</v>
      </c>
      <c r="G40" s="164">
        <f t="shared" si="6"/>
        <v>8.4404650000000012E-3</v>
      </c>
      <c r="H40" s="165">
        <f>SUM($G$36:G40, F40)</f>
        <v>1</v>
      </c>
      <c r="J40" s="101" t="s">
        <v>8</v>
      </c>
      <c r="K40" s="99">
        <f>G64</f>
        <v>6.644757693145438E-3</v>
      </c>
      <c r="L40" s="101">
        <v>155</v>
      </c>
      <c r="M40" s="168">
        <f t="shared" si="7"/>
        <v>8.9402690751612113E-3</v>
      </c>
    </row>
    <row r="41" spans="2:13" x14ac:dyDescent="0.3">
      <c r="B41" s="169">
        <v>0</v>
      </c>
      <c r="C41" s="169">
        <f t="shared" si="4"/>
        <v>0</v>
      </c>
      <c r="D41" s="169">
        <v>0</v>
      </c>
      <c r="E41" s="169">
        <v>1</v>
      </c>
      <c r="F41" s="164">
        <f t="shared" si="5"/>
        <v>0.83560603500000008</v>
      </c>
      <c r="G41" s="164">
        <f t="shared" si="6"/>
        <v>0</v>
      </c>
      <c r="H41" s="165">
        <f>SUM($G$36:G41, F41)</f>
        <v>1</v>
      </c>
      <c r="J41" s="178" t="s">
        <v>0</v>
      </c>
      <c r="K41" s="179">
        <f>G66</f>
        <v>0</v>
      </c>
      <c r="L41" s="178">
        <v>1</v>
      </c>
      <c r="M41" s="180">
        <f>K41 + ((1/L41) * POWER(1-K41, L41))</f>
        <v>1</v>
      </c>
    </row>
    <row r="42" spans="2:13" x14ac:dyDescent="0.3">
      <c r="B42" s="163">
        <v>8000212</v>
      </c>
      <c r="C42" s="163">
        <f t="shared" si="4"/>
        <v>3.3</v>
      </c>
      <c r="D42" s="163">
        <v>3.3</v>
      </c>
      <c r="E42" s="176">
        <v>1</v>
      </c>
      <c r="F42" s="164">
        <f t="shared" si="5"/>
        <v>0.80803103584500002</v>
      </c>
      <c r="G42" s="164">
        <f t="shared" si="6"/>
        <v>2.7574999155000005E-2</v>
      </c>
      <c r="H42" s="165">
        <f>SUM($G$36:G42, F42)</f>
        <v>1</v>
      </c>
    </row>
    <row r="43" spans="2:13" x14ac:dyDescent="0.3">
      <c r="B43" s="166">
        <v>9001047</v>
      </c>
      <c r="C43" s="162">
        <f t="shared" si="4"/>
        <v>3.3</v>
      </c>
      <c r="D43" s="162">
        <v>3.3</v>
      </c>
      <c r="E43" s="167">
        <v>1</v>
      </c>
      <c r="F43" s="164">
        <f t="shared" si="5"/>
        <v>0.78136601166211495</v>
      </c>
      <c r="G43" s="164">
        <f t="shared" si="6"/>
        <v>2.6665024182885001E-2</v>
      </c>
      <c r="H43" s="165">
        <f>SUM($G$36:G43, F43)</f>
        <v>1</v>
      </c>
    </row>
    <row r="44" spans="2:13" x14ac:dyDescent="0.3">
      <c r="B44" s="163">
        <v>8000474</v>
      </c>
      <c r="C44" s="163">
        <f t="shared" si="4"/>
        <v>1.5</v>
      </c>
      <c r="D44" s="163">
        <v>1.5</v>
      </c>
      <c r="E44" s="176">
        <v>1</v>
      </c>
      <c r="F44" s="164">
        <f t="shared" si="5"/>
        <v>0.76964552148718324</v>
      </c>
      <c r="G44" s="164">
        <f t="shared" si="6"/>
        <v>1.1720490174931724E-2</v>
      </c>
      <c r="H44" s="165">
        <f>SUM($G$36:G44, F44)</f>
        <v>1</v>
      </c>
    </row>
    <row r="45" spans="2:13" x14ac:dyDescent="0.3">
      <c r="B45" s="163">
        <v>8000475</v>
      </c>
      <c r="C45" s="163">
        <f t="shared" si="4"/>
        <v>1.5</v>
      </c>
      <c r="D45" s="163">
        <v>1.5</v>
      </c>
      <c r="E45" s="176">
        <v>1</v>
      </c>
      <c r="F45" s="164">
        <f t="shared" si="5"/>
        <v>0.75810083866487543</v>
      </c>
      <c r="G45" s="164">
        <f t="shared" si="6"/>
        <v>1.1544682822307748E-2</v>
      </c>
      <c r="H45" s="165">
        <f>SUM($G$36:G45, F45)</f>
        <v>0.99999999999999989</v>
      </c>
    </row>
    <row r="46" spans="2:13" x14ac:dyDescent="0.3">
      <c r="B46" s="163">
        <v>8000476</v>
      </c>
      <c r="C46" s="163">
        <f t="shared" si="4"/>
        <v>1</v>
      </c>
      <c r="D46" s="163">
        <v>1</v>
      </c>
      <c r="E46" s="176">
        <v>1</v>
      </c>
      <c r="F46" s="164">
        <f t="shared" si="5"/>
        <v>0.75051983027822666</v>
      </c>
      <c r="G46" s="164">
        <f t="shared" si="6"/>
        <v>7.5810083866487549E-3</v>
      </c>
      <c r="H46" s="165">
        <f>SUM($G$36:G46, F46)</f>
        <v>0.99999999999999989</v>
      </c>
    </row>
    <row r="47" spans="2:13" x14ac:dyDescent="0.3">
      <c r="B47" s="163">
        <v>8000185</v>
      </c>
      <c r="C47" s="163">
        <f t="shared" si="4"/>
        <v>1.5</v>
      </c>
      <c r="D47" s="163">
        <v>1.5</v>
      </c>
      <c r="E47" s="176">
        <v>1</v>
      </c>
      <c r="F47" s="164">
        <f t="shared" si="5"/>
        <v>0.73926203282405323</v>
      </c>
      <c r="G47" s="164">
        <f t="shared" si="6"/>
        <v>1.12577974541734E-2</v>
      </c>
      <c r="H47" s="165">
        <f>SUM($G$36:G47, F47)</f>
        <v>0.99999999999999978</v>
      </c>
    </row>
    <row r="48" spans="2:13" x14ac:dyDescent="0.3">
      <c r="B48" s="163">
        <v>8000186</v>
      </c>
      <c r="C48" s="163">
        <f t="shared" si="4"/>
        <v>2</v>
      </c>
      <c r="D48" s="163">
        <v>2</v>
      </c>
      <c r="E48" s="176">
        <v>1</v>
      </c>
      <c r="F48" s="164">
        <f t="shared" si="5"/>
        <v>0.7244767921675721</v>
      </c>
      <c r="G48" s="164">
        <f t="shared" si="6"/>
        <v>1.4785240656481066E-2</v>
      </c>
      <c r="H48" s="165">
        <f>SUM($G$36:G48, F48)</f>
        <v>0.99999999999999978</v>
      </c>
    </row>
    <row r="49" spans="2:8" x14ac:dyDescent="0.3">
      <c r="B49" s="163">
        <v>8000187</v>
      </c>
      <c r="C49" s="163">
        <f t="shared" si="4"/>
        <v>1.5</v>
      </c>
      <c r="D49" s="163">
        <v>1.5</v>
      </c>
      <c r="E49" s="176">
        <v>1</v>
      </c>
      <c r="F49" s="164">
        <f t="shared" si="5"/>
        <v>0.71360964028505847</v>
      </c>
      <c r="G49" s="164">
        <f t="shared" si="6"/>
        <v>1.0867151882513582E-2</v>
      </c>
      <c r="H49" s="165">
        <f>SUM($G$36:G49, F49)</f>
        <v>0.99999999999999978</v>
      </c>
    </row>
    <row r="50" spans="2:8" x14ac:dyDescent="0.3">
      <c r="B50" s="163">
        <v>8000477</v>
      </c>
      <c r="C50" s="163">
        <f t="shared" si="4"/>
        <v>1</v>
      </c>
      <c r="D50" s="163">
        <v>1</v>
      </c>
      <c r="E50" s="176">
        <v>1</v>
      </c>
      <c r="F50" s="164">
        <f t="shared" si="5"/>
        <v>0.70647354388220784</v>
      </c>
      <c r="G50" s="164">
        <f t="shared" si="6"/>
        <v>7.1360964028505851E-3</v>
      </c>
      <c r="H50" s="165">
        <f>SUM($G$36:G50, F50)</f>
        <v>0.99999999999999967</v>
      </c>
    </row>
    <row r="51" spans="2:8" x14ac:dyDescent="0.3">
      <c r="B51" s="163">
        <v>8000183</v>
      </c>
      <c r="C51" s="163">
        <f t="shared" si="4"/>
        <v>1</v>
      </c>
      <c r="D51" s="163">
        <v>1</v>
      </c>
      <c r="E51" s="176">
        <v>1</v>
      </c>
      <c r="F51" s="164">
        <f t="shared" si="5"/>
        <v>0.69940880844338571</v>
      </c>
      <c r="G51" s="164">
        <f t="shared" si="6"/>
        <v>7.0647354388220784E-3</v>
      </c>
      <c r="H51" s="165">
        <f>SUM($G$36:G51, F51)</f>
        <v>0.99999999999999956</v>
      </c>
    </row>
    <row r="52" spans="2:8" x14ac:dyDescent="0.3">
      <c r="B52" s="163">
        <v>8000478</v>
      </c>
      <c r="C52" s="163">
        <f t="shared" si="4"/>
        <v>0.9</v>
      </c>
      <c r="D52" s="163">
        <v>0.9</v>
      </c>
      <c r="E52" s="176">
        <v>1</v>
      </c>
      <c r="F52" s="164">
        <f t="shared" si="5"/>
        <v>0.69311412916739523</v>
      </c>
      <c r="G52" s="164">
        <f t="shared" si="6"/>
        <v>6.2946792759904719E-3</v>
      </c>
      <c r="H52" s="165">
        <f>SUM($G$36:G52, F52)</f>
        <v>0.99999999999999956</v>
      </c>
    </row>
    <row r="53" spans="2:8" x14ac:dyDescent="0.3">
      <c r="B53" s="163">
        <v>8000473</v>
      </c>
      <c r="C53" s="163">
        <f t="shared" si="4"/>
        <v>0.9</v>
      </c>
      <c r="D53" s="163">
        <v>0.9</v>
      </c>
      <c r="E53" s="176">
        <v>1</v>
      </c>
      <c r="F53" s="164">
        <f t="shared" si="5"/>
        <v>0.68687610200488869</v>
      </c>
      <c r="G53" s="164">
        <f t="shared" si="6"/>
        <v>6.2380271625065578E-3</v>
      </c>
      <c r="H53" s="165">
        <f>SUM($G$36:G53, F53)</f>
        <v>0.99999999999999956</v>
      </c>
    </row>
    <row r="54" spans="2:8" x14ac:dyDescent="0.3">
      <c r="B54" s="166" t="s">
        <v>124</v>
      </c>
      <c r="C54" s="166">
        <f t="shared" si="4"/>
        <v>0</v>
      </c>
      <c r="D54" s="166">
        <v>0</v>
      </c>
      <c r="E54" s="169">
        <v>1</v>
      </c>
      <c r="F54" s="164">
        <f t="shared" si="5"/>
        <v>0.68687610200488869</v>
      </c>
      <c r="G54" s="164">
        <f t="shared" si="6"/>
        <v>0</v>
      </c>
      <c r="H54" s="165">
        <f>SUM($G$36:G54, F54)</f>
        <v>0.99999999999999956</v>
      </c>
    </row>
    <row r="55" spans="2:8" x14ac:dyDescent="0.3">
      <c r="B55" s="176">
        <v>0</v>
      </c>
      <c r="C55" s="176">
        <f t="shared" si="4"/>
        <v>0</v>
      </c>
      <c r="D55" s="176">
        <v>0</v>
      </c>
      <c r="E55" s="176">
        <v>1</v>
      </c>
      <c r="F55" s="164">
        <f t="shared" si="5"/>
        <v>0.68687610200488869</v>
      </c>
      <c r="G55" s="164">
        <f t="shared" si="6"/>
        <v>0</v>
      </c>
      <c r="H55" s="165">
        <f>SUM($G$36:G55, F55)</f>
        <v>0.99999999999999956</v>
      </c>
    </row>
    <row r="56" spans="2:8" x14ac:dyDescent="0.3">
      <c r="B56" s="163">
        <v>8000480</v>
      </c>
      <c r="C56" s="176">
        <f t="shared" si="4"/>
        <v>0</v>
      </c>
      <c r="D56" s="176">
        <v>0</v>
      </c>
      <c r="E56" s="176">
        <v>1</v>
      </c>
      <c r="F56" s="164">
        <f t="shared" si="5"/>
        <v>0.68687610200488869</v>
      </c>
      <c r="G56" s="164">
        <f t="shared" si="6"/>
        <v>0</v>
      </c>
      <c r="H56" s="165">
        <f>SUM($G$36:G56, F56)</f>
        <v>0.99999999999999956</v>
      </c>
    </row>
    <row r="57" spans="2:8" x14ac:dyDescent="0.3">
      <c r="B57" s="163">
        <v>8000481</v>
      </c>
      <c r="C57" s="176">
        <f t="shared" si="4"/>
        <v>0</v>
      </c>
      <c r="D57" s="176">
        <v>0</v>
      </c>
      <c r="E57" s="176">
        <v>1</v>
      </c>
      <c r="F57" s="164">
        <f t="shared" si="5"/>
        <v>0.68687610200488869</v>
      </c>
      <c r="G57" s="164">
        <f t="shared" si="6"/>
        <v>0</v>
      </c>
      <c r="H57" s="165">
        <f>SUM($G$36:G57, F57)</f>
        <v>0.99999999999999956</v>
      </c>
    </row>
    <row r="58" spans="2:8" x14ac:dyDescent="0.3">
      <c r="B58" s="163">
        <v>8000162</v>
      </c>
      <c r="C58" s="163">
        <f t="shared" si="4"/>
        <v>0</v>
      </c>
      <c r="D58" s="163">
        <v>0</v>
      </c>
      <c r="E58" s="176">
        <v>1</v>
      </c>
      <c r="F58" s="164">
        <f t="shared" si="5"/>
        <v>0.68687610200488869</v>
      </c>
      <c r="G58" s="164">
        <f t="shared" si="6"/>
        <v>0</v>
      </c>
      <c r="H58" s="165">
        <f>SUM($G$36:G58, F58)</f>
        <v>0.99999999999999956</v>
      </c>
    </row>
    <row r="59" spans="2:8" x14ac:dyDescent="0.3">
      <c r="B59" s="163">
        <v>0</v>
      </c>
      <c r="C59" s="176">
        <f t="shared" si="4"/>
        <v>0</v>
      </c>
      <c r="D59" s="176">
        <v>0</v>
      </c>
      <c r="E59" s="176">
        <v>1</v>
      </c>
      <c r="F59" s="164">
        <f t="shared" si="5"/>
        <v>0.68687610200488869</v>
      </c>
      <c r="G59" s="164">
        <f t="shared" si="6"/>
        <v>0</v>
      </c>
      <c r="H59" s="165">
        <f>SUM($G$36:G59, F59)</f>
        <v>0.99999999999999956</v>
      </c>
    </row>
    <row r="60" spans="2:8" x14ac:dyDescent="0.3">
      <c r="B60" s="176">
        <v>1</v>
      </c>
      <c r="C60" s="167">
        <f t="shared" si="4"/>
        <v>0.3</v>
      </c>
      <c r="D60" s="167">
        <v>0.3</v>
      </c>
      <c r="E60" s="167">
        <v>1</v>
      </c>
      <c r="F60" s="164">
        <f t="shared" si="5"/>
        <v>0.68481547369887397</v>
      </c>
      <c r="G60" s="164">
        <f t="shared" si="6"/>
        <v>2.060628306014666E-3</v>
      </c>
      <c r="H60" s="165">
        <f>SUM($G$36:G60, F60)</f>
        <v>0.99999999999999956</v>
      </c>
    </row>
    <row r="61" spans="2:8" x14ac:dyDescent="0.3">
      <c r="B61" s="156" t="s">
        <v>111</v>
      </c>
      <c r="C61" s="174">
        <f t="shared" si="4"/>
        <v>1</v>
      </c>
      <c r="D61" s="174">
        <v>0.4</v>
      </c>
      <c r="E61" s="174">
        <v>2.5</v>
      </c>
      <c r="F61" s="155">
        <f t="shared" si="5"/>
        <v>0.67796731896188522</v>
      </c>
      <c r="G61" s="157">
        <f t="shared" si="6"/>
        <v>6.8481547369887395E-3</v>
      </c>
      <c r="H61" s="173">
        <f>SUM(G36:G61)+F61</f>
        <v>0.99999999999999956</v>
      </c>
    </row>
    <row r="62" spans="2:8" x14ac:dyDescent="0.3">
      <c r="B62" s="156" t="s">
        <v>112</v>
      </c>
      <c r="C62" s="174">
        <f t="shared" si="4"/>
        <v>1</v>
      </c>
      <c r="D62" s="174">
        <v>0.4</v>
      </c>
      <c r="E62" s="174">
        <v>2.5</v>
      </c>
      <c r="F62" s="155">
        <f t="shared" si="5"/>
        <v>0.67118764577226642</v>
      </c>
      <c r="G62" s="157">
        <f t="shared" si="6"/>
        <v>6.7796731896188527E-3</v>
      </c>
      <c r="H62" s="173">
        <f>SUM($G$36:G62, F62)</f>
        <v>0.99999999999999956</v>
      </c>
    </row>
    <row r="63" spans="2:8" x14ac:dyDescent="0.3">
      <c r="B63" s="156" t="s">
        <v>113</v>
      </c>
      <c r="C63" s="174">
        <f t="shared" si="4"/>
        <v>1</v>
      </c>
      <c r="D63" s="174">
        <v>0.4</v>
      </c>
      <c r="E63" s="174">
        <v>2.5</v>
      </c>
      <c r="F63" s="155">
        <f t="shared" si="5"/>
        <v>0.66447576931454377</v>
      </c>
      <c r="G63" s="155">
        <f t="shared" si="6"/>
        <v>6.7118764577226639E-3</v>
      </c>
      <c r="H63" s="173">
        <f>SUM($G$36:G63, F63)</f>
        <v>0.99999999999999956</v>
      </c>
    </row>
    <row r="64" spans="2:8" x14ac:dyDescent="0.3">
      <c r="B64" s="156" t="s">
        <v>8</v>
      </c>
      <c r="C64" s="175">
        <f t="shared" si="4"/>
        <v>1</v>
      </c>
      <c r="D64" s="175">
        <v>1</v>
      </c>
      <c r="E64" s="174">
        <v>1</v>
      </c>
      <c r="F64" s="155">
        <f t="shared" si="5"/>
        <v>0.65783101162139834</v>
      </c>
      <c r="G64" s="155">
        <f t="shared" si="6"/>
        <v>6.644757693145438E-3</v>
      </c>
      <c r="H64" s="173">
        <f>SUM($G$36:G64, F64)</f>
        <v>0.99999999999999956</v>
      </c>
    </row>
    <row r="65" spans="2:8" x14ac:dyDescent="0.3">
      <c r="B65" s="170">
        <v>8000664</v>
      </c>
      <c r="C65" s="169">
        <f t="shared" si="4"/>
        <v>0.9</v>
      </c>
      <c r="D65" s="169">
        <v>0.9</v>
      </c>
      <c r="E65" s="169">
        <v>1</v>
      </c>
      <c r="F65" s="164">
        <f t="shared" si="5"/>
        <v>0.65191053251680575</v>
      </c>
      <c r="G65" s="164">
        <f t="shared" si="6"/>
        <v>5.9204791045925857E-3</v>
      </c>
      <c r="H65" s="165">
        <f>SUM($G$36:G65, F65)</f>
        <v>0.99999999999999956</v>
      </c>
    </row>
    <row r="66" spans="2:8" x14ac:dyDescent="0.3">
      <c r="B66" s="156" t="s">
        <v>0</v>
      </c>
      <c r="C66" s="175">
        <f t="shared" si="4"/>
        <v>0</v>
      </c>
      <c r="D66" s="175">
        <f>D33</f>
        <v>0.5</v>
      </c>
      <c r="E66" s="175">
        <v>0</v>
      </c>
      <c r="F66" s="155">
        <f t="shared" si="5"/>
        <v>0.65191053251680575</v>
      </c>
      <c r="G66" s="155">
        <f t="shared" si="6"/>
        <v>0</v>
      </c>
      <c r="H66" s="173">
        <f>SUM(G36:G66, F66)</f>
        <v>0.99999999999999956</v>
      </c>
    </row>
    <row r="72" spans="2:8" x14ac:dyDescent="0.3">
      <c r="D72" s="97" t="s">
        <v>134</v>
      </c>
      <c r="E72" s="97">
        <v>150</v>
      </c>
    </row>
    <row r="73" spans="2:8" x14ac:dyDescent="0.3">
      <c r="D73" s="97" t="s">
        <v>135</v>
      </c>
      <c r="E73" s="182">
        <v>150</v>
      </c>
    </row>
    <row r="74" spans="2:8" x14ac:dyDescent="0.3">
      <c r="D74" s="97" t="s">
        <v>136</v>
      </c>
      <c r="E74" s="97">
        <v>100</v>
      </c>
    </row>
    <row r="75" spans="2:8" x14ac:dyDescent="0.3">
      <c r="D75" s="97" t="s">
        <v>137</v>
      </c>
      <c r="E75" s="182">
        <v>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작물 업그레이드 가데이터 확률</vt:lpstr>
      <vt:lpstr>작물 업그레이드 실제 데이터 확률</vt:lpstr>
      <vt:lpstr>Markov's Chain</vt:lpstr>
      <vt:lpstr>씨앗 분해 확률_첫달</vt:lpstr>
      <vt:lpstr>작물 분해 확률</vt:lpstr>
      <vt:lpstr>씨앗 분해 확률_첫달제외</vt:lpstr>
      <vt:lpstr>마법 걸기 씨앗 획득 확률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2017-04-24T07:24:10Z</dcterms:created>
  <dcterms:modified xsi:type="dcterms:W3CDTF">2017-10-19T10:05:20Z</dcterms:modified>
</cp:coreProperties>
</file>