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635" yWindow="300" windowWidth="15150" windowHeight="9930"/>
  </bookViews>
  <sheets>
    <sheet name="Sheet1" sheetId="1" r:id="rId1"/>
  </sheets>
  <calcPr calcId="145621" concurrentCalc="0"/>
</workbook>
</file>

<file path=xl/calcChain.xml><?xml version="1.0" encoding="utf-8"?>
<calcChain xmlns="http://schemas.openxmlformats.org/spreadsheetml/2006/main">
  <c r="C210" i="1" l="1"/>
  <c r="D210" i="1"/>
  <c r="E210" i="1"/>
  <c r="F210" i="1"/>
  <c r="C24" i="1"/>
  <c r="D24" i="1"/>
  <c r="E24" i="1"/>
  <c r="F24" i="1"/>
  <c r="C15" i="1"/>
  <c r="C317" i="1"/>
  <c r="C224" i="1"/>
  <c r="C255" i="1"/>
  <c r="C193" i="1"/>
  <c r="C162" i="1"/>
  <c r="E141" i="1"/>
  <c r="D141" i="1"/>
  <c r="C141" i="1"/>
  <c r="C131" i="1"/>
  <c r="C38" i="1"/>
  <c r="F90" i="1"/>
  <c r="E90" i="1"/>
  <c r="D90" i="1"/>
  <c r="C90" i="1"/>
  <c r="F87" i="1"/>
  <c r="F91" i="1"/>
  <c r="F92" i="1"/>
  <c r="E87" i="1"/>
  <c r="E91" i="1"/>
  <c r="E92" i="1"/>
  <c r="D87" i="1"/>
  <c r="D91" i="1"/>
  <c r="D92" i="1"/>
  <c r="C87" i="1"/>
  <c r="C91" i="1"/>
  <c r="C92" i="1"/>
  <c r="F86" i="1"/>
  <c r="E86" i="1"/>
  <c r="D86" i="1"/>
  <c r="C86" i="1"/>
  <c r="F82" i="1"/>
  <c r="F83" i="1"/>
  <c r="E82" i="1"/>
  <c r="E83" i="1"/>
  <c r="D82" i="1"/>
  <c r="D83" i="1"/>
  <c r="C82" i="1"/>
  <c r="C83" i="1"/>
  <c r="F80" i="1"/>
  <c r="E80" i="1"/>
  <c r="D80" i="1"/>
  <c r="C80" i="1"/>
  <c r="F77" i="1"/>
  <c r="E77" i="1"/>
  <c r="D77" i="1"/>
  <c r="C77" i="1"/>
  <c r="F121" i="1"/>
  <c r="E121" i="1"/>
  <c r="D121" i="1"/>
  <c r="C121" i="1"/>
  <c r="F118" i="1"/>
  <c r="F122" i="1"/>
  <c r="F123" i="1"/>
  <c r="E118" i="1"/>
  <c r="E122" i="1"/>
  <c r="E123" i="1"/>
  <c r="D118" i="1"/>
  <c r="D122" i="1"/>
  <c r="D123" i="1"/>
  <c r="C118" i="1"/>
  <c r="C122" i="1"/>
  <c r="C123" i="1"/>
  <c r="F117" i="1"/>
  <c r="E117" i="1"/>
  <c r="D117" i="1"/>
  <c r="C117" i="1"/>
  <c r="F113" i="1"/>
  <c r="F114" i="1"/>
  <c r="E113" i="1"/>
  <c r="E114" i="1"/>
  <c r="D113" i="1"/>
  <c r="D114" i="1"/>
  <c r="C113" i="1"/>
  <c r="C114" i="1"/>
  <c r="F111" i="1"/>
  <c r="E111" i="1"/>
  <c r="D111" i="1"/>
  <c r="C111" i="1"/>
  <c r="F108" i="1"/>
  <c r="E108" i="1"/>
  <c r="D108" i="1"/>
  <c r="C108" i="1"/>
  <c r="C100" i="1"/>
  <c r="C88" i="1"/>
  <c r="D88" i="1"/>
  <c r="E88" i="1"/>
  <c r="F88" i="1"/>
  <c r="F119" i="1"/>
  <c r="C119" i="1"/>
  <c r="D119" i="1"/>
  <c r="E119" i="1"/>
  <c r="C7" i="1"/>
  <c r="D366" i="1"/>
  <c r="D370" i="1"/>
  <c r="D371" i="1"/>
  <c r="C366" i="1"/>
  <c r="C370" i="1"/>
  <c r="C371" i="1"/>
  <c r="F369" i="1"/>
  <c r="E369" i="1"/>
  <c r="D369" i="1"/>
  <c r="C369" i="1"/>
  <c r="F366" i="1"/>
  <c r="F370" i="1"/>
  <c r="F371" i="1"/>
  <c r="E366" i="1"/>
  <c r="E370" i="1"/>
  <c r="E371" i="1"/>
  <c r="D367" i="1"/>
  <c r="C367" i="1"/>
  <c r="F365" i="1"/>
  <c r="E365" i="1"/>
  <c r="D365" i="1"/>
  <c r="C365" i="1"/>
  <c r="F361" i="1"/>
  <c r="F362" i="1"/>
  <c r="E361" i="1"/>
  <c r="E362" i="1"/>
  <c r="D361" i="1"/>
  <c r="D362" i="1"/>
  <c r="C361" i="1"/>
  <c r="C362" i="1"/>
  <c r="F359" i="1"/>
  <c r="E359" i="1"/>
  <c r="D359" i="1"/>
  <c r="C359" i="1"/>
  <c r="F356" i="1"/>
  <c r="E356" i="1"/>
  <c r="D356" i="1"/>
  <c r="C356" i="1"/>
  <c r="F338" i="1"/>
  <c r="E338" i="1"/>
  <c r="D338" i="1"/>
  <c r="C338" i="1"/>
  <c r="F335" i="1"/>
  <c r="F339" i="1"/>
  <c r="F340" i="1"/>
  <c r="E335" i="1"/>
  <c r="E339" i="1"/>
  <c r="E340" i="1"/>
  <c r="D335" i="1"/>
  <c r="D336" i="1"/>
  <c r="C335" i="1"/>
  <c r="C336" i="1"/>
  <c r="F334" i="1"/>
  <c r="E334" i="1"/>
  <c r="D334" i="1"/>
  <c r="C334" i="1"/>
  <c r="F330" i="1"/>
  <c r="F331" i="1"/>
  <c r="E330" i="1"/>
  <c r="E331" i="1"/>
  <c r="D330" i="1"/>
  <c r="D331" i="1"/>
  <c r="C330" i="1"/>
  <c r="C331" i="1"/>
  <c r="F328" i="1"/>
  <c r="E328" i="1"/>
  <c r="D328" i="1"/>
  <c r="C328" i="1"/>
  <c r="F325" i="1"/>
  <c r="E325" i="1"/>
  <c r="D325" i="1"/>
  <c r="C325" i="1"/>
  <c r="F307" i="1"/>
  <c r="E307" i="1"/>
  <c r="D307" i="1"/>
  <c r="C307" i="1"/>
  <c r="F304" i="1"/>
  <c r="F308" i="1"/>
  <c r="F309" i="1"/>
  <c r="E304" i="1"/>
  <c r="E308" i="1"/>
  <c r="E309" i="1"/>
  <c r="D304" i="1"/>
  <c r="D305" i="1"/>
  <c r="C304" i="1"/>
  <c r="C305" i="1"/>
  <c r="F303" i="1"/>
  <c r="E303" i="1"/>
  <c r="D303" i="1"/>
  <c r="C303" i="1"/>
  <c r="F299" i="1"/>
  <c r="F300" i="1"/>
  <c r="E299" i="1"/>
  <c r="E300" i="1"/>
  <c r="D299" i="1"/>
  <c r="D300" i="1"/>
  <c r="C299" i="1"/>
  <c r="C300" i="1"/>
  <c r="F297" i="1"/>
  <c r="E297" i="1"/>
  <c r="D297" i="1"/>
  <c r="C297" i="1"/>
  <c r="F294" i="1"/>
  <c r="E294" i="1"/>
  <c r="D294" i="1"/>
  <c r="C294" i="1"/>
  <c r="F276" i="1"/>
  <c r="E276" i="1"/>
  <c r="D276" i="1"/>
  <c r="C276" i="1"/>
  <c r="F273" i="1"/>
  <c r="F277" i="1"/>
  <c r="F278" i="1"/>
  <c r="E273" i="1"/>
  <c r="E277" i="1"/>
  <c r="E278" i="1"/>
  <c r="D273" i="1"/>
  <c r="D274" i="1"/>
  <c r="C273" i="1"/>
  <c r="C274" i="1"/>
  <c r="F272" i="1"/>
  <c r="E272" i="1"/>
  <c r="D272" i="1"/>
  <c r="C272" i="1"/>
  <c r="F268" i="1"/>
  <c r="F269" i="1"/>
  <c r="E268" i="1"/>
  <c r="E269" i="1"/>
  <c r="D268" i="1"/>
  <c r="D269" i="1"/>
  <c r="C268" i="1"/>
  <c r="C269" i="1"/>
  <c r="F266" i="1"/>
  <c r="E266" i="1"/>
  <c r="D266" i="1"/>
  <c r="C266" i="1"/>
  <c r="F263" i="1"/>
  <c r="E263" i="1"/>
  <c r="D263" i="1"/>
  <c r="C263" i="1"/>
  <c r="F245" i="1"/>
  <c r="E245" i="1"/>
  <c r="D245" i="1"/>
  <c r="C245" i="1"/>
  <c r="F242" i="1"/>
  <c r="F246" i="1"/>
  <c r="F247" i="1"/>
  <c r="E242" i="1"/>
  <c r="E246" i="1"/>
  <c r="E247" i="1"/>
  <c r="D242" i="1"/>
  <c r="D243" i="1"/>
  <c r="C242" i="1"/>
  <c r="C243" i="1"/>
  <c r="F241" i="1"/>
  <c r="E241" i="1"/>
  <c r="D241" i="1"/>
  <c r="C241" i="1"/>
  <c r="F237" i="1"/>
  <c r="F238" i="1"/>
  <c r="E237" i="1"/>
  <c r="E238" i="1"/>
  <c r="D237" i="1"/>
  <c r="D238" i="1"/>
  <c r="C237" i="1"/>
  <c r="C238" i="1"/>
  <c r="F235" i="1"/>
  <c r="E235" i="1"/>
  <c r="D235" i="1"/>
  <c r="C235" i="1"/>
  <c r="F232" i="1"/>
  <c r="E232" i="1"/>
  <c r="D232" i="1"/>
  <c r="C232" i="1"/>
  <c r="F214" i="1"/>
  <c r="E214" i="1"/>
  <c r="D214" i="1"/>
  <c r="C214" i="1"/>
  <c r="F211" i="1"/>
  <c r="F215" i="1"/>
  <c r="F216" i="1"/>
  <c r="E211" i="1"/>
  <c r="E215" i="1"/>
  <c r="E216" i="1"/>
  <c r="D211" i="1"/>
  <c r="D212" i="1"/>
  <c r="C211" i="1"/>
  <c r="C212" i="1"/>
  <c r="F206" i="1"/>
  <c r="F207" i="1"/>
  <c r="E206" i="1"/>
  <c r="E207" i="1"/>
  <c r="D206" i="1"/>
  <c r="D207" i="1"/>
  <c r="C206" i="1"/>
  <c r="C207" i="1"/>
  <c r="F204" i="1"/>
  <c r="E204" i="1"/>
  <c r="D204" i="1"/>
  <c r="C204" i="1"/>
  <c r="F201" i="1"/>
  <c r="E201" i="1"/>
  <c r="D201" i="1"/>
  <c r="C201" i="1"/>
  <c r="F183" i="1"/>
  <c r="E183" i="1"/>
  <c r="D183" i="1"/>
  <c r="C183" i="1"/>
  <c r="F180" i="1"/>
  <c r="F184" i="1"/>
  <c r="F185" i="1"/>
  <c r="E180" i="1"/>
  <c r="E184" i="1"/>
  <c r="E185" i="1"/>
  <c r="D180" i="1"/>
  <c r="D181" i="1"/>
  <c r="C180" i="1"/>
  <c r="C181" i="1"/>
  <c r="F179" i="1"/>
  <c r="E179" i="1"/>
  <c r="D179" i="1"/>
  <c r="C179" i="1"/>
  <c r="F175" i="1"/>
  <c r="F176" i="1"/>
  <c r="E175" i="1"/>
  <c r="E176" i="1"/>
  <c r="D175" i="1"/>
  <c r="D176" i="1"/>
  <c r="C175" i="1"/>
  <c r="C176" i="1"/>
  <c r="F173" i="1"/>
  <c r="E173" i="1"/>
  <c r="D173" i="1"/>
  <c r="C173" i="1"/>
  <c r="F170" i="1"/>
  <c r="E170" i="1"/>
  <c r="D170" i="1"/>
  <c r="C170" i="1"/>
  <c r="F152" i="1"/>
  <c r="E152" i="1"/>
  <c r="D152" i="1"/>
  <c r="C152" i="1"/>
  <c r="F149" i="1"/>
  <c r="F153" i="1"/>
  <c r="F154" i="1"/>
  <c r="E149" i="1"/>
  <c r="E153" i="1"/>
  <c r="E154" i="1"/>
  <c r="D149" i="1"/>
  <c r="D150" i="1"/>
  <c r="C149" i="1"/>
  <c r="C150" i="1"/>
  <c r="F148" i="1"/>
  <c r="E148" i="1"/>
  <c r="D148" i="1"/>
  <c r="C148" i="1"/>
  <c r="F144" i="1"/>
  <c r="F145" i="1"/>
  <c r="E144" i="1"/>
  <c r="E145" i="1"/>
  <c r="D144" i="1"/>
  <c r="D145" i="1"/>
  <c r="C144" i="1"/>
  <c r="C145" i="1"/>
  <c r="F142" i="1"/>
  <c r="E142" i="1"/>
  <c r="D142" i="1"/>
  <c r="C142" i="1"/>
  <c r="F139" i="1"/>
  <c r="E139" i="1"/>
  <c r="D139" i="1"/>
  <c r="C139" i="1"/>
  <c r="F59" i="1"/>
  <c r="E59" i="1"/>
  <c r="D59" i="1"/>
  <c r="C59" i="1"/>
  <c r="F56" i="1"/>
  <c r="F60" i="1"/>
  <c r="F61" i="1"/>
  <c r="E56" i="1"/>
  <c r="E57" i="1"/>
  <c r="D56" i="1"/>
  <c r="D57" i="1"/>
  <c r="C56" i="1"/>
  <c r="C60" i="1"/>
  <c r="C61" i="1"/>
  <c r="F55" i="1"/>
  <c r="E55" i="1"/>
  <c r="D55" i="1"/>
  <c r="C55" i="1"/>
  <c r="F51" i="1"/>
  <c r="F52" i="1"/>
  <c r="E51" i="1"/>
  <c r="E52" i="1"/>
  <c r="D51" i="1"/>
  <c r="D52" i="1"/>
  <c r="C51" i="1"/>
  <c r="C52" i="1"/>
  <c r="F49" i="1"/>
  <c r="E49" i="1"/>
  <c r="D49" i="1"/>
  <c r="C49" i="1"/>
  <c r="F46" i="1"/>
  <c r="E46" i="1"/>
  <c r="D46" i="1"/>
  <c r="C46" i="1"/>
  <c r="D25" i="1"/>
  <c r="D29" i="1"/>
  <c r="D30" i="1"/>
  <c r="F28" i="1"/>
  <c r="E28" i="1"/>
  <c r="D28" i="1"/>
  <c r="C28" i="1"/>
  <c r="F25" i="1"/>
  <c r="F29" i="1"/>
  <c r="F30" i="1"/>
  <c r="E25" i="1"/>
  <c r="E26" i="1"/>
  <c r="D26" i="1"/>
  <c r="C25" i="1"/>
  <c r="C29" i="1"/>
  <c r="C30" i="1"/>
  <c r="F20" i="1"/>
  <c r="F21" i="1"/>
  <c r="E20" i="1"/>
  <c r="E21" i="1"/>
  <c r="D20" i="1"/>
  <c r="D21" i="1"/>
  <c r="C20" i="1"/>
  <c r="C21" i="1"/>
  <c r="F18" i="1"/>
  <c r="E18" i="1"/>
  <c r="D18" i="1"/>
  <c r="C18" i="1"/>
  <c r="F15" i="1"/>
  <c r="E15" i="1"/>
  <c r="D15" i="1"/>
  <c r="D339" i="1"/>
  <c r="D340" i="1"/>
  <c r="C339" i="1"/>
  <c r="C340" i="1"/>
  <c r="C246" i="1"/>
  <c r="C247" i="1"/>
  <c r="D246" i="1"/>
  <c r="D247" i="1"/>
  <c r="D308" i="1"/>
  <c r="D309" i="1"/>
  <c r="C308" i="1"/>
  <c r="C309" i="1"/>
  <c r="D277" i="1"/>
  <c r="D278" i="1"/>
  <c r="C277" i="1"/>
  <c r="C278" i="1"/>
  <c r="D215" i="1"/>
  <c r="D216" i="1"/>
  <c r="C215" i="1"/>
  <c r="C216" i="1"/>
  <c r="C184" i="1"/>
  <c r="C185" i="1"/>
  <c r="D184" i="1"/>
  <c r="D185" i="1"/>
  <c r="D153" i="1"/>
  <c r="D154" i="1"/>
  <c r="C153" i="1"/>
  <c r="C154" i="1"/>
  <c r="E60" i="1"/>
  <c r="E61" i="1"/>
  <c r="D60" i="1"/>
  <c r="D61" i="1"/>
  <c r="E29" i="1"/>
  <c r="E30" i="1"/>
  <c r="C26" i="1"/>
  <c r="C57" i="1"/>
  <c r="E150" i="1"/>
  <c r="E181" i="1"/>
  <c r="E212" i="1"/>
  <c r="E243" i="1"/>
  <c r="E274" i="1"/>
  <c r="E305" i="1"/>
  <c r="E336" i="1"/>
  <c r="E367" i="1"/>
  <c r="F26" i="1"/>
  <c r="F57" i="1"/>
  <c r="F150" i="1"/>
  <c r="F181" i="1"/>
  <c r="F212" i="1"/>
  <c r="F243" i="1"/>
  <c r="F274" i="1"/>
  <c r="F305" i="1"/>
  <c r="F336" i="1"/>
  <c r="F367" i="1"/>
</calcChain>
</file>

<file path=xl/sharedStrings.xml><?xml version="1.0" encoding="utf-8"?>
<sst xmlns="http://schemas.openxmlformats.org/spreadsheetml/2006/main" count="594" uniqueCount="145">
  <si>
    <t>%</t>
  </si>
  <si>
    <t>Global Report 2013 (112499/205030)</t>
  </si>
  <si>
    <t>Global report 2013 (35097/112499)</t>
  </si>
  <si>
    <t>Global Report 2013 (62049/71321)</t>
  </si>
  <si>
    <t>Rapport GARP 2014 (8575/26000)</t>
  </si>
  <si>
    <t>Global report (341/2860)</t>
  </si>
  <si>
    <t>Rapport GARP 2014 (1167/5611)</t>
  </si>
  <si>
    <t>Global report 2013 (Cohorte 2010 )</t>
  </si>
  <si>
    <t>GARP 2014(MICS 2) ( 2273/17220)</t>
  </si>
  <si>
    <t>Treatment, Care and Support</t>
  </si>
  <si>
    <t>Number and percentage of adults and children meeting the conditions and currently benefiting from antiretroviral therapy (ART) (disaggregated by age and sex)</t>
  </si>
  <si>
    <t>The denominator represents the people eligible, taken from the 2014 spectrum for the year 2013</t>
  </si>
  <si>
    <t>The total requirements reflect WHO’s 2013 inclusion criteria, given the Cluster of Differentiation (CD) 4 count of 500. Idem. National Strategic Plan targets 2014-2017</t>
  </si>
  <si>
    <t>Building on the current level of coverage (37 percent: 2013 value) based on the inclusion criteria for the treatment of patients with a CD4 count of 350, the country expects to cover 50 percent of the requirements, within the framework of the 2014-2017 National Strategic Plan implementation, taking into account the ART inclusion rate of a CD4 count of 500, in compliance with the requirements for extending coverage.</t>
  </si>
  <si>
    <t>In 2015, The Democratic Republic of the Congo Government expects to align a cohort of 3,267 people on ART, including 500 new patients in 2016 and 2017; in other words, a total of 4,267 patients in 2017. While the President’s Emergency Plan for AIDS Relief implemented the ART of 16047 people at the end of 2014, it also aims to include 40,784 new patients, as of 2015; 61,000 in 2016 and 68,000 in 2017.</t>
  </si>
  <si>
    <t>The contribution of this submission is based on the continuity of ARV, initiated thanks to previous Global Fund funding (especially Rounds 7 and 8, which will expire on the 31/12/2014).</t>
  </si>
  <si>
    <t>TB/HIV - Collaborative interventions - TB patients with known HIV status</t>
  </si>
  <si>
    <t xml:space="preserve">Percentage of TB patients who had an HIV test result recorded in the TB register.  </t>
  </si>
  <si>
    <t>Every TB patient should benefit from provider-initiated testing and counseling</t>
  </si>
  <si>
    <t>These are the reported President’s Emergency Plan for AIDS Relief targets</t>
  </si>
  <si>
    <t xml:space="preserve">The allocated sum will take into account 70 percent of the National Strategic Plan target </t>
  </si>
  <si>
    <t xml:space="preserve">Number and percentage of HIV-positive patients suffering from TB, having been on ART during the course of their TB treatment
</t>
  </si>
  <si>
    <t>2014 Report (3371/17598) Page 11</t>
  </si>
  <si>
    <t>The prevalence of HIV among tuberculosis patients is estimated at 25 per 100,000 inhabitants, idem Global Report</t>
  </si>
  <si>
    <t>The President’s Emergency Plan for AIDS Relief aims to take responsibility for the ART of 4007 co-infected patients in 2015; 6,000 in 2016 and 7,000 in 20117. Whereas, the government expects to take responsibility for the ART of 190 co-infected patients every year, within the framework of the support project for scaling-up HIV/AIDS prevention interventions in Katanga and Nord-Kivu.</t>
  </si>
  <si>
    <t>According to the 2015-2017 annual requirements: 12,437, 14,135 and 17,774 will have ARV, whereas ART is cumulative and lifelong. From 2015 - 2017 the annual total will be: Yr 1:12,437, Yr2: 26,572 et  Yr 3: 44,346)</t>
  </si>
  <si>
    <t>TB care and prevention - TB case detection and diagnosis </t>
  </si>
  <si>
    <t xml:space="preserve"> Number of notified cases of all forms of TB- bacteriologically confirmed plus clinically diagnosed (new and relapse). </t>
  </si>
  <si>
    <t>The total population in need is equal to the total number of anticipated TB patients, taking into account the rate of TB estimated by WHO in 2012. The rate is applied to the size of the Democratic Republic of the Congo population, taking into account an annual demographic increase of 3 percent.</t>
  </si>
  <si>
    <t>Damien Foundation (10 percent) and government (5 percent)</t>
  </si>
  <si>
    <t>TB Treatment</t>
  </si>
  <si>
    <t>Therapeutic success rate of bacteriologically confirmed TB cases (disaggregated by age and sex)</t>
  </si>
  <si>
    <t>Damien Foundation (15 percent) and government (5 percent)</t>
  </si>
  <si>
    <t>PMTCT</t>
  </si>
  <si>
    <t xml:space="preserve">Number and percentage of HIV-positive pregnant women who receive antiretrovirals to reduce the risk of mother-to-child transmission. </t>
  </si>
  <si>
    <t>The 2014-2017 HIV National Strategic Plan’s national target is respectively 50 percent, 75 percent and 90 percent of the national needs, to reach the elimination of MTCT in 2017. This takes the implementation of Option B+ into account.</t>
  </si>
  <si>
    <t>The Democratic Republic of the Congo government aims to provide prophylaxis for 1,634 pregnant HIV-positive women each year from 2015-2017, with the application of Option B+. Meanwhile, the President’s Emergency Plan for AIDS Relief aims to provide Option B+ with prophylaxis for mother to child HIV transmission to 6,891 pregnant HIV-positive women in 2015; 7,600 in 2016 and 9,000 in 2017.</t>
  </si>
  <si>
    <t>The targets, which should be funded by the sum allocated, have been designed to meet the National Strategic Plan aims (according to the annual requirements for 2015 - 2017: 6,607, 12,998 and 15,474 will have ARV, whereas ART is cumulative and lifelong. From 2015 - 2017 the total every year will be: Year 1 6,607, Year 2: 19,605 and Year 3: 35,079).</t>
  </si>
  <si>
    <t>Multidrug-resistant tuberculosis (in countries heavily affected by multidrug-resistant tuberculosis or for high risk groups in all countries)</t>
  </si>
  <si>
    <t>Notification of cases of multidrug-resistant tuberculosis: declared cases of confirmed bacteriologically drug-resistant tuberculosis (rifampicin-resistant and/or multidrug-resistant tuberculosis) as an estimated number of multidrug-resistant tuberculosis cases within the number of declared tuberculosis cases (number and percentage)</t>
  </si>
  <si>
    <t>Among the cases detected, the number of estimated multidrug-resistant TB cases is the sum of the 2.5 percent multidrug-resistant TB cases among the new cases of pulmonary tuberculosis + 10 percent of multidrug-resistant TB cases among the cases of resistant tuberculosis + 10 percent of cases with C2+)</t>
  </si>
  <si>
    <t xml:space="preserve">The number of multidrug-resistant TB suspects to be detected and treat is equal to the percentage of detection (60 percent, 75 percent, 90 percent) among the patients tested for multidrug-resistant TB, 100 percent of resistant tuberculosis, 20 percent of pulmonary tuberculosis and 100 percent of C2+  </t>
  </si>
  <si>
    <t>Equivalent to 40 percent of cases addressed in USAID’s National Strategic Plan</t>
  </si>
  <si>
    <t>Equivalent to 60 percent of cases addressed in USAID’s National Strategic Plan</t>
  </si>
  <si>
    <t xml:space="preserve">Cure rate for multidrug-resistant tuberculosis </t>
  </si>
  <si>
    <t>The treatment of 60 percent of patients will be funded by the Single Concept Note</t>
  </si>
  <si>
    <t>Prevention - Men who have sex with men and transgender people</t>
  </si>
  <si>
    <t>Number and percentage of men who have sex with men, calculated based on evidence and/or meet the standard minimum requirements, who have benefited from HIV prevention interventions carried out individually and/or in small groups.</t>
  </si>
  <si>
    <t>The President’s Emergency Plan for AIDS Relief is operating in the area of prevention among men who have sex with men and will extend its support to 3,500 men who have sex with men.</t>
  </si>
  <si>
    <t>The Single Concept Note aims to address 50 percent of the 2014-2017 National Strategic Plan requirements</t>
  </si>
  <si>
    <t>Prevention - Sex workers and their clients</t>
  </si>
  <si>
    <t>Percentage of sex workers, calculated based on evidence and/or meet the standard minimum requirements, who have benefited from HIV prevention interventions carried out individually and/or in small groups.</t>
  </si>
  <si>
    <t>The 2014-2017 National Strategic Plan aims to reach 38 percent of the country’s needs in 2017</t>
  </si>
  <si>
    <t xml:space="preserve">The sex worker population data comes from a study into the estimated size, based on the population mapping of the 6 provinces (Kinshasa, Bas-Congo, Katanga, Orientale and Sud-Kivu), which shows that 6.8 percent of the population of this sample are sex workers. We have kept this same percentage for estimates of the total national population of sex workers. Annexe X: Survey report on the estimation of key population sizes in 6 Democratic Republic of the Congo provinces, UNAIDS p. 4
</t>
  </si>
  <si>
    <t>The President’s Emergency Plan for AIDS Relief will help to reach an annual target of 16,000 sex workers</t>
  </si>
  <si>
    <t xml:space="preserve">The Single Concept Note will cover 87 percent of the 2014-2017 National Strategic Plan HIV needs in 2017 </t>
  </si>
  <si>
    <t>Prevention among the general population</t>
  </si>
  <si>
    <t>Number of women and men aged 15-49 years who have had a HIV test and know the results</t>
  </si>
  <si>
    <t>The need is estimated by including the population of a reproductive age (42 percent of the general population) as well as the level of acceptance of HIV testing among the general population, which is 77.5 percent (National AIDS Control Program Report 2012, page 28)</t>
  </si>
  <si>
    <t>The President’s Emergency Plan for AIDS Relief will help to test 450,000 people each year from 2015-2017.</t>
  </si>
  <si>
    <t xml:space="preserve">The Single Concept Note will cover 40 percent of the 2014-2017 National Strategic Plan HIV needs in 2017 </t>
  </si>
  <si>
    <t>TB/HIV</t>
  </si>
  <si>
    <t xml:space="preserve">Number and percentage of adults and children admitted to HIV support services, whose TB status has been evaluated and registered during their last visit  </t>
  </si>
  <si>
    <t>National AIDS Control Program Report 2013 (26037/387164)</t>
  </si>
  <si>
    <t xml:space="preserve">This figure represents the total population of people living with HIV who are aware of their status and have been consulted. </t>
  </si>
  <si>
    <t xml:space="preserve">1,188 HIV or TB patients will be tested annually for TB or HIV within the framework of the support project for scaling-up HIV/AIDS prevention interventions in Katanga and Nord-Kivu, funded by the government. Meanwhile, it is predicted that within the framework of President’s Emergency Plan for AIDS Relief, 40,278 people living with HIV will be tested for TB in 2015; 48,500 in 2016 and 55,000 in 2017. </t>
  </si>
  <si>
    <t>For each year, the allocated sum will take into account 60 percent of the National Strategic Plan targets.</t>
  </si>
  <si>
    <t xml:space="preserve">Global AIDS Response Progress Report 2014 (79978/214000) </t>
  </si>
  <si>
    <t>above allocation funding will cover at least 30 percent of the requirements of the allocation funding.</t>
  </si>
  <si>
    <t>Either 211 confirmed multidrug-resistant TB patients or 10 percent more patients will be covered by above allocation funding in the third year</t>
  </si>
  <si>
    <t>211 confirmed multidrug-resistant TB patients will be treated with above allocation funding</t>
  </si>
  <si>
    <t>The allocation funding and above allocation funding of the Global Fund will cover 70.4 percent of the 2014-2017 National Strategic Plan HIV requirements.</t>
  </si>
  <si>
    <t xml:space="preserve">Figures generated by the Spectrum software and updated according to the 2013 WHO recommendations. They are available on the UNAIDS website (GARP 2014).
</t>
  </si>
  <si>
    <t>We plan to treat all diagnosed cases of multidrug-resistant TB in the National Strategic Plan, so the number of detected cases to be treated is 100 percent.</t>
  </si>
  <si>
    <t>GARP report 2014 (272685/879630)</t>
  </si>
  <si>
    <t>In 2015, 2016 and 2017 respectively, 5 percent, 10 percent and 15 percent of the National Strategic Plan targets will be addressed by an above allocation sum.</t>
  </si>
  <si>
    <t>The allocation funding will cover 70 percent of the Global Funds' requirements.</t>
  </si>
  <si>
    <t>The men who have sex with men population data comes from a study into the estimated size, based on the mapping of the men who have sex with men population in the 6 provinces (Kinshasa, Bas-Congo, Katanga, Orientale and Sud-Kivu), which shows that 1.9 percent of the population of this sample are men who have sex with men. We have kept this same percentage for estimates of the total national population of men who have sex with men. Annexe X: Survey report on the estimation of key population sizes in 6 Democratic Republic of the Congo provinces, UNAIDS p. 4</t>
  </si>
  <si>
    <t>Equivalent to the number of notified TB cases estimated in the National Strategic Plan</t>
  </si>
  <si>
    <t>The sum of all figures equals 80 percent of cases predicted in the 2014-2017 TB National Strategic Plan</t>
  </si>
  <si>
    <t>Bacteriologically confirmed (including PTB+, represented 63 percent of TB cases)</t>
  </si>
  <si>
    <t>The sum of all figures equals the 80 percent of cases predicted in the 2014-2017 TB National Strategic Plan</t>
  </si>
  <si>
    <t>The sum of all figures equals the 3 percent of cases predicted in the 2014-2017 TB National Strategic Plan</t>
  </si>
  <si>
    <r>
      <t xml:space="preserve">Among the cases detected, the number of estimated multidrug-resistant TB cases is the sum of 2.5 percent of the multidrug-resistant TB cases among the new cases of  pulmonary tuberculosis  + 10 percent of the multidrug-resistant TB cases among the among </t>
    </r>
    <r>
      <rPr>
        <sz val="11"/>
        <rFont val="Georgia"/>
        <family val="1"/>
      </rPr>
      <t>retreatment TB cases + 10 percent of cases with C2+) N.B. C2+= Positif control at the end of month 2 of treatment.</t>
    </r>
  </si>
  <si>
    <r>
      <t xml:space="preserve">The consolidated subsidies from Rounds 7 and 8 will expire on the </t>
    </r>
    <r>
      <rPr>
        <sz val="11"/>
        <rFont val="Georgia"/>
        <family val="1"/>
      </rPr>
      <t>31/12/2014</t>
    </r>
    <r>
      <rPr>
        <sz val="11"/>
        <color theme="1"/>
        <rFont val="Georgia"/>
        <family val="1"/>
      </rPr>
      <t xml:space="preserve"> and, consequently, this request for funding plans to guarantee the continuity of coverage of previous rounds and allow for future extensions.  </t>
    </r>
  </si>
  <si>
    <t>The sum of all figures equals the 5 percent of cases predicted in the 2014-2017 TB National Strategic Plan</t>
  </si>
  <si>
    <t>Carefully read the instructions (below) before completing the programmatic gap analysis table. The instructions have been tailored to each specific module/intervention. 
Note that the programmatic gap tables should be submitted using the online portal.</t>
  </si>
  <si>
    <t>Latest version updated on 6 August 2014</t>
  </si>
  <si>
    <t>Tuberculosis and HIV/AIDS</t>
  </si>
  <si>
    <t>TB/HIV Programmatic Gap Table 1 (Per Priority Intervention)</t>
  </si>
  <si>
    <t>Priority Module</t>
  </si>
  <si>
    <t>Selected coverage indicator</t>
  </si>
  <si>
    <t>Current national coverage</t>
  </si>
  <si>
    <t>Insert latest results</t>
  </si>
  <si>
    <t>Year</t>
  </si>
  <si>
    <t>Data Source</t>
  </si>
  <si>
    <t>Comments</t>
  </si>
  <si>
    <t>Year 1</t>
  </si>
  <si>
    <t>Year 2</t>
  </si>
  <si>
    <t>Year 3</t>
  </si>
  <si>
    <t>Year 4</t>
  </si>
  <si>
    <t>Current Estimated Country Need</t>
  </si>
  <si>
    <t>Comments/ Assumptions</t>
  </si>
  <si>
    <r>
      <rPr>
        <b/>
        <sz val="11"/>
        <color theme="1"/>
        <rFont val="Georgia"/>
        <family val="1"/>
      </rPr>
      <t>A.</t>
    </r>
    <r>
      <rPr>
        <sz val="11"/>
        <color theme="1"/>
        <rFont val="Georgia"/>
        <family val="1"/>
      </rPr>
      <t xml:space="preserve"> Total estimated population in need/ at risk</t>
    </r>
  </si>
  <si>
    <r>
      <rPr>
        <b/>
        <sz val="11"/>
        <color theme="1"/>
        <rFont val="Georgia"/>
        <family val="1"/>
      </rPr>
      <t xml:space="preserve">B. </t>
    </r>
    <r>
      <rPr>
        <sz val="11"/>
        <color theme="1"/>
        <rFont val="Georgia"/>
        <family val="1"/>
      </rPr>
      <t xml:space="preserve">Country targets 
</t>
    </r>
    <r>
      <rPr>
        <i/>
        <sz val="10"/>
        <color theme="1"/>
        <rFont val="Georgia"/>
        <family val="1"/>
      </rPr>
      <t>(from National Strategic Plan)</t>
    </r>
  </si>
  <si>
    <t>#</t>
  </si>
  <si>
    <t>Programmatic Gap</t>
  </si>
  <si>
    <t>Country need already covered</t>
  </si>
  <si>
    <r>
      <rPr>
        <b/>
        <sz val="11"/>
        <color theme="1"/>
        <rFont val="Georgia"/>
        <family val="1"/>
      </rPr>
      <t>C.</t>
    </r>
    <r>
      <rPr>
        <sz val="11"/>
        <color theme="1"/>
        <rFont val="Georgia"/>
        <family val="1"/>
      </rPr>
      <t xml:space="preserve"> Country need planned to be covered by domestic &amp; other sources</t>
    </r>
  </si>
  <si>
    <r>
      <rPr>
        <b/>
        <sz val="11"/>
        <color theme="1"/>
        <rFont val="Georgia"/>
        <family val="1"/>
      </rPr>
      <t>D.</t>
    </r>
    <r>
      <rPr>
        <sz val="11"/>
        <color theme="1"/>
        <rFont val="Georgia"/>
        <family val="1"/>
      </rPr>
      <t xml:space="preserve"> Expected annual gap in meeting the need: </t>
    </r>
    <r>
      <rPr>
        <b/>
        <sz val="11"/>
        <color theme="1"/>
        <rFont val="Georgia"/>
        <family val="1"/>
      </rPr>
      <t>A - C</t>
    </r>
  </si>
  <si>
    <r>
      <rPr>
        <b/>
        <sz val="11"/>
        <rFont val="Georgia"/>
        <family val="1"/>
      </rPr>
      <t>E.</t>
    </r>
    <r>
      <rPr>
        <sz val="11"/>
        <rFont val="Georgia"/>
        <family val="1"/>
      </rPr>
      <t xml:space="preserve"> Targets to be financed by allocation amount</t>
    </r>
  </si>
  <si>
    <r>
      <rPr>
        <b/>
        <sz val="11"/>
        <rFont val="Georgia"/>
        <family val="1"/>
      </rPr>
      <t>F.</t>
    </r>
    <r>
      <rPr>
        <sz val="11"/>
        <rFont val="Georgia"/>
        <family val="1"/>
      </rPr>
      <t xml:space="preserve"> Coverage from allocation amount and other resources: 
</t>
    </r>
    <r>
      <rPr>
        <b/>
        <sz val="11"/>
        <rFont val="Georgia"/>
        <family val="1"/>
      </rPr>
      <t>E + C</t>
    </r>
  </si>
  <si>
    <r>
      <rPr>
        <b/>
        <sz val="11"/>
        <rFont val="Georgia"/>
        <family val="1"/>
      </rPr>
      <t>G.</t>
    </r>
    <r>
      <rPr>
        <sz val="11"/>
        <rFont val="Georgia"/>
        <family val="1"/>
      </rPr>
      <t xml:space="preserve"> Targets to potentially be financed by above allocation amount </t>
    </r>
  </si>
  <si>
    <r>
      <rPr>
        <b/>
        <sz val="11"/>
        <rFont val="Georgia"/>
        <family val="1"/>
      </rPr>
      <t xml:space="preserve">H. </t>
    </r>
    <r>
      <rPr>
        <sz val="11"/>
        <rFont val="Georgia"/>
        <family val="1"/>
      </rPr>
      <t>Total coverage (allocation amount</t>
    </r>
    <r>
      <rPr>
        <strike/>
        <sz val="11"/>
        <rFont val="Georgia"/>
        <family val="1"/>
      </rPr>
      <t xml:space="preserve"> </t>
    </r>
    <r>
      <rPr>
        <sz val="11"/>
        <rFont val="Georgia"/>
        <family val="1"/>
      </rPr>
      <t xml:space="preserve">+ above allocation amount + other resources): </t>
    </r>
    <r>
      <rPr>
        <b/>
        <sz val="11"/>
        <rFont val="Georgia"/>
        <family val="1"/>
      </rPr>
      <t>F + G</t>
    </r>
    <r>
      <rPr>
        <sz val="11"/>
        <rFont val="Georgia"/>
        <family val="1"/>
      </rPr>
      <t>*</t>
    </r>
  </si>
  <si>
    <t>E. Targets to be financed by allocation amount</t>
  </si>
  <si>
    <t>F. Coverage from allocation amount and other resources: 
E + C</t>
  </si>
  <si>
    <t xml:space="preserve">G. Targets to potentially be financed by above allocation amount </t>
  </si>
  <si>
    <t>H. Total coverage (allocation amount + above allocation amount + other resources): F + G*</t>
  </si>
  <si>
    <r>
      <rPr>
        <b/>
        <sz val="11"/>
        <rFont val="Georgia"/>
        <family val="1"/>
      </rPr>
      <t xml:space="preserve">E. </t>
    </r>
    <r>
      <rPr>
        <sz val="11"/>
        <rFont val="Georgia"/>
        <family val="1"/>
      </rPr>
      <t>Targets to be financed by allocation amount</t>
    </r>
  </si>
  <si>
    <r>
      <rPr>
        <b/>
        <sz val="11"/>
        <rFont val="Georgia"/>
        <family val="1"/>
      </rPr>
      <t xml:space="preserve">F. </t>
    </r>
    <r>
      <rPr>
        <sz val="11"/>
        <rFont val="Georgia"/>
        <family val="1"/>
      </rPr>
      <t>Coverage from allocation amount and other resources: 
E + C</t>
    </r>
  </si>
  <si>
    <r>
      <rPr>
        <b/>
        <sz val="11"/>
        <rFont val="Georgia"/>
        <family val="1"/>
      </rPr>
      <t xml:space="preserve">H. </t>
    </r>
    <r>
      <rPr>
        <sz val="11"/>
        <rFont val="Georgia"/>
        <family val="1"/>
      </rPr>
      <t>Total coverage (allocation amount + above allocation amount + other resources): F + G*</t>
    </r>
  </si>
  <si>
    <t>*Targets in rows F and H should be included in the modular template (Section D)</t>
  </si>
  <si>
    <t>Country Need Covered with the Allocation and Above Allocation Amounts</t>
  </si>
  <si>
    <t>TB/HIV Programmatic Gap Table 2 (Per Priority Intervention)</t>
  </si>
  <si>
    <t>A. Total estimated population in need/ at risk</t>
  </si>
  <si>
    <t>B. Country targets 
(from National Strategic Plan)</t>
  </si>
  <si>
    <t>C. Country need planned to be covered by domestic &amp; other sources</t>
  </si>
  <si>
    <r>
      <t xml:space="preserve">D. Expected annual gap in meeting the need: </t>
    </r>
    <r>
      <rPr>
        <b/>
        <sz val="11"/>
        <color theme="1"/>
        <rFont val="Georgia"/>
        <family val="1"/>
      </rPr>
      <t>A - C</t>
    </r>
  </si>
  <si>
    <r>
      <t xml:space="preserve">*Targets in rows </t>
    </r>
    <r>
      <rPr>
        <b/>
        <sz val="11"/>
        <color theme="1"/>
        <rFont val="Georgia"/>
        <family val="1"/>
      </rPr>
      <t>F</t>
    </r>
    <r>
      <rPr>
        <sz val="11"/>
        <color theme="1"/>
        <rFont val="Georgia"/>
        <family val="1"/>
      </rPr>
      <t xml:space="preserve"> and </t>
    </r>
    <r>
      <rPr>
        <b/>
        <sz val="11"/>
        <color theme="1"/>
        <rFont val="Georgia"/>
        <family val="1"/>
      </rPr>
      <t>H</t>
    </r>
    <r>
      <rPr>
        <sz val="11"/>
        <color theme="1"/>
        <rFont val="Georgia"/>
        <family val="1"/>
      </rPr>
      <t xml:space="preserve"> should be included in the modular template (Section D)</t>
    </r>
  </si>
  <si>
    <t>TB/HIV Programmatic Gap Table 3 (Per Priority Intervention)</t>
  </si>
  <si>
    <t>Insert year</t>
  </si>
  <si>
    <r>
      <t>D. Expected annual gap in meeting the need:</t>
    </r>
    <r>
      <rPr>
        <b/>
        <sz val="11"/>
        <color theme="1"/>
        <rFont val="Georgia"/>
        <family val="1"/>
      </rPr>
      <t xml:space="preserve"> A - C</t>
    </r>
  </si>
  <si>
    <t>TB/HIV Programmatic Gap Table 4 (Per Priority Intervention)</t>
  </si>
  <si>
    <r>
      <t xml:space="preserve">F. Coverage from allocation amount and other resources: 
</t>
    </r>
    <r>
      <rPr>
        <b/>
        <sz val="11"/>
        <rFont val="Georgia"/>
        <family val="1"/>
      </rPr>
      <t>E + C</t>
    </r>
  </si>
  <si>
    <r>
      <t xml:space="preserve">H. Total coverage (allocation amount + above allocation amount + other resources): </t>
    </r>
    <r>
      <rPr>
        <b/>
        <sz val="11"/>
        <rFont val="Georgia"/>
        <family val="1"/>
      </rPr>
      <t>F + G*</t>
    </r>
  </si>
  <si>
    <t>TB/HIVProgrammatic Gap Table 5 (Per Priority Intervention)</t>
  </si>
  <si>
    <t>TB/HIV Programmatic Gap Table 6 (Per Priority Intervention)</t>
  </si>
  <si>
    <r>
      <rPr>
        <b/>
        <sz val="11"/>
        <rFont val="Georgia"/>
        <family val="1"/>
      </rPr>
      <t>G.</t>
    </r>
    <r>
      <rPr>
        <sz val="11"/>
        <rFont val="Georgia"/>
        <family val="1"/>
      </rPr>
      <t xml:space="preserve"> Targets to be financed by above allocation amount </t>
    </r>
  </si>
  <si>
    <t>TB/HIV Programmatic Gap Table 7 (Per Priority Intervention)</t>
  </si>
  <si>
    <r>
      <t>H. Total coverage (allocation amount + above allocation amount + other resources):</t>
    </r>
    <r>
      <rPr>
        <b/>
        <sz val="11"/>
        <rFont val="Georgia"/>
        <family val="1"/>
      </rPr>
      <t xml:space="preserve"> F + G*</t>
    </r>
  </si>
  <si>
    <t>TB/HIV Programmatic Gap Table 8 (Per Priority Intervention)</t>
  </si>
  <si>
    <t>TB/HIV Programmatic Gap Table 9 (Per Priority Intervention)</t>
  </si>
  <si>
    <t>TB/HIV Programmatic Gap Table 10 (Per Priority Intervention)</t>
  </si>
  <si>
    <t>TB/HIV Programmatic Gap Table 11 (Per Priority Intervention)</t>
  </si>
  <si>
    <r>
      <rPr>
        <b/>
        <sz val="12"/>
        <color theme="1"/>
        <rFont val="Georgia"/>
        <family val="1"/>
      </rPr>
      <t>Programmatic Gap Table 12 (Per Priority Intervention)</t>
    </r>
    <r>
      <rPr>
        <sz val="11"/>
        <color theme="1"/>
        <rFont val="Georgia"/>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</si>
</sst>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theme="1"/>
      <name val="Times New Roman"/>
      <family val="2"/>
    </font>
    <font>
      <sz val="11"/>
      <color theme="1"/>
      <name val="Arial"/>
      <family val="2"/>
    </font>
    <font>
      <sz val="12"/>
      <color theme="1"/>
      <name val="Times New Roman"/>
      <family val="2"/>
    </font>
    <font>
      <b/>
      <i/>
      <sz val="12"/>
      <color rgb="FFFF0000"/>
      <name val="Georgia"/>
      <family val="1"/>
    </font>
    <font>
      <b/>
      <sz val="12"/>
      <color rgb="FFFF0000"/>
      <name val="Georgia"/>
      <family val="1"/>
    </font>
    <font>
      <sz val="9"/>
      <color theme="1"/>
      <name val="Georgia"/>
      <family val="1"/>
    </font>
    <font>
      <sz val="11"/>
      <color theme="1"/>
      <name val="Georgia"/>
      <family val="1"/>
    </font>
    <font>
      <b/>
      <sz val="14"/>
      <color theme="1"/>
      <name val="Georgia"/>
      <family val="1"/>
    </font>
    <font>
      <b/>
      <sz val="12"/>
      <color theme="1"/>
      <name val="Georgia"/>
      <family val="1"/>
    </font>
    <font>
      <b/>
      <sz val="11"/>
      <name val="Georgia"/>
      <family val="1"/>
    </font>
    <font>
      <b/>
      <sz val="11"/>
      <color theme="1"/>
      <name val="Georgia"/>
      <family val="1"/>
    </font>
    <font>
      <i/>
      <sz val="11"/>
      <name val="Georgia"/>
      <family val="1"/>
    </font>
    <font>
      <sz val="11"/>
      <name val="Georgia"/>
      <family val="1"/>
    </font>
    <font>
      <i/>
      <sz val="11"/>
      <color theme="1"/>
      <name val="Georgia"/>
      <family val="1"/>
    </font>
    <font>
      <sz val="11"/>
      <color theme="1"/>
      <name val="Arial"/>
      <family val="2"/>
    </font>
    <font>
      <sz val="10"/>
      <color rgb="FF000000"/>
      <name val="Arial"/>
      <family val="2"/>
    </font>
    <font>
      <b/>
      <sz val="12"/>
      <color rgb="FF0000FF"/>
      <name val="Georgia"/>
      <family val="1"/>
    </font>
    <font>
      <sz val="12"/>
      <color rgb="FF0000FF"/>
      <name val="Georgia"/>
      <family val="1"/>
    </font>
    <font>
      <b/>
      <sz val="11"/>
      <color rgb="FF0000FF"/>
      <name val="Calibri"/>
      <family val="2"/>
      <scheme val="minor"/>
    </font>
    <font>
      <sz val="11"/>
      <color rgb="FF0000FF"/>
      <name val="Calibri"/>
      <family val="2"/>
      <scheme val="minor"/>
    </font>
    <font>
      <i/>
      <sz val="10"/>
      <color theme="1"/>
      <name val="Georgia"/>
      <family val="1"/>
    </font>
    <font>
      <strike/>
      <sz val="11"/>
      <name val="Georgia"/>
      <family val="1"/>
    </font>
  </fonts>
  <fills count="10">
    <fill>
      <patternFill patternType="none"/>
    </fill>
    <fill>
      <patternFill patternType="gray125"/>
    </fill>
    <fill>
      <patternFill patternType="solid">
        <fgColor theme="9" tint="0.599963377788628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1"/>
        <bgColor indexed="64"/>
      </patternFill>
    </fill>
    <fill>
      <patternFill patternType="solid">
        <fgColor theme="0"/>
        <bgColor indexed="64"/>
      </patternFill>
    </fill>
    <fill>
      <patternFill patternType="solid">
        <fgColor auto="1"/>
        <bgColor indexed="64"/>
      </patternFill>
    </fill>
    <fill>
      <patternFill patternType="solid">
        <fgColor theme="0" tint="-0.14996795556505021"/>
        <bgColor indexed="64"/>
      </patternFill>
    </fill>
    <fill>
      <patternFill patternType="solid">
        <fgColor theme="6" tint="0.39997558519241921"/>
        <bgColor indexed="64"/>
      </patternFill>
    </fill>
  </fills>
  <borders count="39">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s>
  <cellStyleXfs count="4">
    <xf numFmtId="0" fontId="0" fillId="0" borderId="0"/>
    <xf numFmtId="9" fontId="2" fillId="0" borderId="0" applyFont="0" applyFill="0" applyBorder="0" applyAlignment="0" applyProtection="0"/>
    <xf numFmtId="0" fontId="14" fillId="0" borderId="0"/>
    <xf numFmtId="0" fontId="1" fillId="0" borderId="0"/>
  </cellStyleXfs>
  <cellXfs count="165">
    <xf numFmtId="0" fontId="0" fillId="0" borderId="0" xfId="0"/>
    <xf numFmtId="0" fontId="4" fillId="0" borderId="1" xfId="0" applyFont="1" applyBorder="1" applyAlignment="1" applyProtection="1">
      <alignment vertical="center" wrapText="1"/>
      <protection locked="0"/>
    </xf>
    <xf numFmtId="0" fontId="6" fillId="0" borderId="0" xfId="0" applyFont="1" applyProtection="1">
      <protection locked="0"/>
    </xf>
    <xf numFmtId="0" fontId="12" fillId="0" borderId="8" xfId="0" applyFont="1" applyBorder="1" applyAlignment="1" applyProtection="1">
      <alignment vertical="center" wrapText="1"/>
      <protection locked="0"/>
    </xf>
    <xf numFmtId="0" fontId="12" fillId="3" borderId="8" xfId="0" applyFont="1" applyFill="1" applyBorder="1" applyAlignment="1" applyProtection="1">
      <alignment horizontal="left" vertical="center" wrapText="1"/>
      <protection locked="0"/>
    </xf>
    <xf numFmtId="0" fontId="12" fillId="0" borderId="14" xfId="0" applyFont="1" applyFill="1" applyBorder="1" applyAlignment="1" applyProtection="1">
      <alignment vertical="center" wrapText="1"/>
      <protection locked="0"/>
    </xf>
    <xf numFmtId="0" fontId="13" fillId="6" borderId="8" xfId="0" applyFont="1" applyFill="1" applyBorder="1" applyAlignment="1" applyProtection="1">
      <alignment horizontal="center" vertical="center" wrapText="1"/>
      <protection locked="0"/>
    </xf>
    <xf numFmtId="0" fontId="6" fillId="3" borderId="8" xfId="0" applyFont="1" applyFill="1" applyBorder="1" applyAlignment="1">
      <alignment horizontal="center" vertical="center" wrapText="1"/>
    </xf>
    <xf numFmtId="0" fontId="6" fillId="7" borderId="8" xfId="0" applyFont="1" applyFill="1" applyBorder="1" applyAlignment="1" applyProtection="1">
      <alignment horizontal="right" vertical="center" wrapText="1"/>
      <protection locked="0"/>
    </xf>
    <xf numFmtId="0" fontId="6" fillId="3" borderId="12" xfId="0" applyFont="1" applyFill="1" applyBorder="1" applyAlignment="1">
      <alignment horizontal="center" vertical="center" wrapText="1"/>
    </xf>
    <xf numFmtId="0" fontId="6" fillId="0" borderId="8" xfId="0" applyNumberFormat="1" applyFont="1" applyBorder="1" applyAlignment="1" applyProtection="1">
      <alignment horizontal="right" vertical="center" wrapText="1"/>
      <protection locked="0"/>
    </xf>
    <xf numFmtId="9" fontId="6" fillId="8" borderId="8" xfId="1" applyFont="1" applyFill="1" applyBorder="1" applyAlignment="1" applyProtection="1">
      <alignment horizontal="right" vertical="center" wrapText="1"/>
    </xf>
    <xf numFmtId="3" fontId="6" fillId="0" borderId="8" xfId="0" applyNumberFormat="1" applyFont="1" applyBorder="1" applyAlignment="1" applyProtection="1">
      <alignment horizontal="right" vertical="center" wrapText="1"/>
      <protection locked="0"/>
    </xf>
    <xf numFmtId="3" fontId="6" fillId="3" borderId="8" xfId="0" applyNumberFormat="1" applyFont="1" applyFill="1" applyBorder="1" applyAlignment="1" applyProtection="1">
      <alignment horizontal="right" vertical="center" wrapText="1"/>
    </xf>
    <xf numFmtId="0" fontId="6" fillId="3" borderId="8" xfId="0" applyFont="1" applyFill="1" applyBorder="1" applyAlignment="1" applyProtection="1">
      <alignment horizontal="center" vertical="center" wrapText="1"/>
      <protection locked="0"/>
    </xf>
    <xf numFmtId="3" fontId="6" fillId="6" borderId="8" xfId="0" applyNumberFormat="1" applyFont="1" applyFill="1" applyBorder="1" applyAlignment="1" applyProtection="1">
      <alignment horizontal="right" vertical="center" wrapText="1"/>
      <protection locked="0"/>
    </xf>
    <xf numFmtId="0" fontId="6" fillId="6" borderId="8" xfId="0" applyFont="1" applyFill="1" applyBorder="1" applyAlignment="1" applyProtection="1">
      <alignment horizontal="right" vertical="center" wrapText="1"/>
      <protection locked="0"/>
    </xf>
    <xf numFmtId="0" fontId="6" fillId="3" borderId="12" xfId="0" applyFont="1" applyFill="1" applyBorder="1" applyAlignment="1" applyProtection="1">
      <alignment horizontal="center" vertical="center" wrapText="1"/>
      <protection locked="0"/>
    </xf>
    <xf numFmtId="9" fontId="6" fillId="3" borderId="8" xfId="1" applyFont="1" applyFill="1" applyBorder="1" applyAlignment="1" applyProtection="1">
      <alignment horizontal="right" vertical="center" wrapText="1"/>
    </xf>
    <xf numFmtId="0" fontId="6" fillId="9" borderId="12" xfId="0" applyFont="1" applyFill="1" applyBorder="1" applyAlignment="1">
      <alignment horizontal="center" vertical="center" wrapText="1"/>
    </xf>
    <xf numFmtId="3" fontId="6" fillId="9" borderId="8" xfId="0" applyNumberFormat="1" applyFont="1" applyFill="1" applyBorder="1" applyAlignment="1" applyProtection="1">
      <alignment horizontal="right" vertical="center" wrapText="1"/>
    </xf>
    <xf numFmtId="0" fontId="6" fillId="9" borderId="12" xfId="0" applyFont="1" applyFill="1" applyBorder="1" applyAlignment="1" applyProtection="1">
      <alignment horizontal="center" vertical="center" wrapText="1"/>
      <protection locked="0"/>
    </xf>
    <xf numFmtId="9" fontId="6" fillId="9" borderId="8" xfId="1" applyFont="1" applyFill="1" applyBorder="1" applyAlignment="1" applyProtection="1">
      <alignment horizontal="right" vertical="center" wrapText="1"/>
    </xf>
    <xf numFmtId="0" fontId="6" fillId="9" borderId="29" xfId="0" applyFont="1" applyFill="1" applyBorder="1" applyAlignment="1" applyProtection="1">
      <alignment horizontal="center" vertical="center" wrapText="1"/>
      <protection locked="0"/>
    </xf>
    <xf numFmtId="9" fontId="6" fillId="9" borderId="29" xfId="1" applyFont="1" applyFill="1" applyBorder="1" applyAlignment="1" applyProtection="1">
      <alignment horizontal="right" vertical="center" wrapText="1"/>
    </xf>
    <xf numFmtId="0" fontId="6" fillId="0" borderId="0" xfId="0" applyFont="1" applyAlignment="1" applyProtection="1">
      <alignment wrapText="1"/>
      <protection locked="0"/>
    </xf>
    <xf numFmtId="3" fontId="6" fillId="3" borderId="8" xfId="0" applyNumberFormat="1" applyFont="1" applyFill="1" applyBorder="1" applyAlignment="1" applyProtection="1">
      <alignment horizontal="right" vertical="center"/>
    </xf>
    <xf numFmtId="3" fontId="6" fillId="9" borderId="8" xfId="0" applyNumberFormat="1" applyFont="1" applyFill="1" applyBorder="1" applyAlignment="1" applyProtection="1">
      <alignment horizontal="right" vertical="center"/>
    </xf>
    <xf numFmtId="0" fontId="6" fillId="0" borderId="0" xfId="0" applyFont="1" applyBorder="1" applyAlignment="1" applyProtection="1">
      <alignment horizontal="left" vertical="center"/>
      <protection locked="0"/>
    </xf>
    <xf numFmtId="0" fontId="6" fillId="0" borderId="0" xfId="0" applyFont="1" applyBorder="1" applyAlignment="1" applyProtection="1">
      <alignment horizontal="left" vertical="center" wrapText="1"/>
      <protection locked="0"/>
    </xf>
    <xf numFmtId="0" fontId="6" fillId="0" borderId="0" xfId="0" applyFont="1" applyProtection="1"/>
    <xf numFmtId="9" fontId="12" fillId="0" borderId="8" xfId="1" applyFont="1" applyBorder="1" applyAlignment="1" applyProtection="1">
      <alignment vertical="center" wrapText="1"/>
      <protection locked="0"/>
    </xf>
    <xf numFmtId="3" fontId="15" fillId="0" borderId="8" xfId="0" applyNumberFormat="1" applyFont="1" applyBorder="1" applyAlignment="1">
      <alignment vertical="center" wrapText="1"/>
    </xf>
    <xf numFmtId="3" fontId="15" fillId="0" borderId="34" xfId="0" applyNumberFormat="1" applyFont="1" applyBorder="1" applyAlignment="1">
      <alignment horizontal="right" vertical="center" wrapText="1"/>
    </xf>
    <xf numFmtId="3" fontId="0" fillId="0" borderId="8" xfId="0" applyNumberFormat="1" applyBorder="1" applyAlignment="1">
      <alignment horizontal="right" vertical="center"/>
    </xf>
    <xf numFmtId="9" fontId="12" fillId="0" borderId="8" xfId="0" applyNumberFormat="1" applyFont="1" applyBorder="1" applyAlignment="1" applyProtection="1">
      <alignment vertical="center" wrapText="1"/>
      <protection locked="0"/>
    </xf>
    <xf numFmtId="1" fontId="6" fillId="7" borderId="8" xfId="0" applyNumberFormat="1" applyFont="1" applyFill="1" applyBorder="1" applyAlignment="1" applyProtection="1">
      <alignment horizontal="right" vertical="center" wrapText="1"/>
      <protection locked="0"/>
    </xf>
    <xf numFmtId="1" fontId="6" fillId="0" borderId="8" xfId="0" applyNumberFormat="1" applyFont="1" applyBorder="1" applyAlignment="1" applyProtection="1">
      <alignment horizontal="right" vertical="center" wrapText="1"/>
      <protection locked="0"/>
    </xf>
    <xf numFmtId="1" fontId="6" fillId="6" borderId="8" xfId="0" applyNumberFormat="1" applyFont="1" applyFill="1" applyBorder="1" applyAlignment="1" applyProtection="1">
      <alignment horizontal="right" vertical="center" wrapText="1"/>
      <protection locked="0"/>
    </xf>
    <xf numFmtId="2" fontId="6" fillId="0" borderId="14" xfId="0" applyNumberFormat="1" applyFont="1" applyBorder="1" applyAlignment="1" applyProtection="1">
      <alignment vertical="top" wrapText="1"/>
      <protection locked="0"/>
    </xf>
    <xf numFmtId="0" fontId="0" fillId="0" borderId="8" xfId="0" applyNumberFormat="1" applyFont="1" applyFill="1" applyBorder="1" applyAlignment="1">
      <alignment vertical="center" wrapText="1"/>
    </xf>
    <xf numFmtId="9" fontId="6" fillId="0" borderId="0" xfId="1" applyFont="1" applyProtection="1">
      <protection locked="0"/>
    </xf>
    <xf numFmtId="3" fontId="6" fillId="0" borderId="0" xfId="0" applyNumberFormat="1" applyFont="1" applyProtection="1">
      <protection locked="0"/>
    </xf>
    <xf numFmtId="0" fontId="13" fillId="6" borderId="8" xfId="0" applyFont="1" applyFill="1" applyBorder="1" applyAlignment="1" applyProtection="1">
      <alignment horizontal="center" vertical="center"/>
      <protection locked="0"/>
    </xf>
    <xf numFmtId="0" fontId="6" fillId="3" borderId="8" xfId="0" applyFont="1" applyFill="1" applyBorder="1" applyAlignment="1">
      <alignment horizontal="center" vertical="center"/>
    </xf>
    <xf numFmtId="1" fontId="6" fillId="7" borderId="8" xfId="0" applyNumberFormat="1" applyFont="1" applyFill="1" applyBorder="1" applyAlignment="1" applyProtection="1">
      <alignment horizontal="right" vertical="center"/>
      <protection locked="0"/>
    </xf>
    <xf numFmtId="0" fontId="6" fillId="7" borderId="8" xfId="0" applyFont="1" applyFill="1" applyBorder="1" applyAlignment="1" applyProtection="1">
      <alignment horizontal="right" vertical="center"/>
      <protection locked="0"/>
    </xf>
    <xf numFmtId="0" fontId="6" fillId="3" borderId="12" xfId="0" applyFont="1" applyFill="1" applyBorder="1" applyAlignment="1">
      <alignment horizontal="center" vertical="center"/>
    </xf>
    <xf numFmtId="1" fontId="6" fillId="0" borderId="8" xfId="0" applyNumberFormat="1" applyFont="1" applyBorder="1" applyAlignment="1" applyProtection="1">
      <alignment horizontal="right" vertical="center"/>
      <protection locked="0"/>
    </xf>
    <xf numFmtId="0" fontId="6" fillId="0" borderId="8" xfId="0" applyNumberFormat="1" applyFont="1" applyBorder="1" applyAlignment="1" applyProtection="1">
      <alignment horizontal="right" vertical="center"/>
      <protection locked="0"/>
    </xf>
    <xf numFmtId="9" fontId="6" fillId="8" borderId="8" xfId="1" applyFont="1" applyFill="1" applyBorder="1" applyAlignment="1" applyProtection="1">
      <alignment horizontal="right" vertical="center"/>
    </xf>
    <xf numFmtId="3" fontId="6" fillId="0" borderId="8" xfId="0" applyNumberFormat="1" applyFont="1" applyBorder="1" applyAlignment="1" applyProtection="1">
      <alignment horizontal="right" vertical="center"/>
      <protection locked="0"/>
    </xf>
    <xf numFmtId="0" fontId="6" fillId="3" borderId="8" xfId="0" applyFont="1" applyFill="1" applyBorder="1" applyAlignment="1" applyProtection="1">
      <alignment horizontal="center" vertical="center"/>
      <protection locked="0"/>
    </xf>
    <xf numFmtId="3" fontId="6" fillId="6" borderId="8" xfId="0" applyNumberFormat="1" applyFont="1" applyFill="1" applyBorder="1" applyAlignment="1" applyProtection="1">
      <alignment horizontal="right" vertical="center"/>
      <protection locked="0"/>
    </xf>
    <xf numFmtId="0" fontId="6" fillId="6" borderId="8" xfId="0" applyFont="1" applyFill="1" applyBorder="1" applyAlignment="1" applyProtection="1">
      <alignment horizontal="right" vertical="center"/>
      <protection locked="0"/>
    </xf>
    <xf numFmtId="0" fontId="6" fillId="3" borderId="12" xfId="0" applyFont="1" applyFill="1" applyBorder="1" applyAlignment="1" applyProtection="1">
      <alignment horizontal="center" vertical="center"/>
      <protection locked="0"/>
    </xf>
    <xf numFmtId="9" fontId="6" fillId="3" borderId="8" xfId="1" applyFont="1" applyFill="1" applyBorder="1" applyAlignment="1" applyProtection="1">
      <alignment horizontal="right" vertical="center"/>
    </xf>
    <xf numFmtId="0" fontId="6" fillId="9" borderId="12" xfId="0" applyFont="1" applyFill="1" applyBorder="1" applyAlignment="1">
      <alignment horizontal="center" vertical="center"/>
    </xf>
    <xf numFmtId="0" fontId="6" fillId="9" borderId="12" xfId="0" applyFont="1" applyFill="1" applyBorder="1" applyAlignment="1" applyProtection="1">
      <alignment horizontal="center" vertical="center"/>
      <protection locked="0"/>
    </xf>
    <xf numFmtId="9" fontId="6" fillId="9" borderId="8" xfId="1" applyFont="1" applyFill="1" applyBorder="1" applyAlignment="1" applyProtection="1">
      <alignment horizontal="right" vertical="center"/>
    </xf>
    <xf numFmtId="0" fontId="6" fillId="9" borderId="29" xfId="0" applyFont="1" applyFill="1" applyBorder="1" applyAlignment="1" applyProtection="1">
      <alignment horizontal="center" vertical="center"/>
      <protection locked="0"/>
    </xf>
    <xf numFmtId="9" fontId="6" fillId="9" borderId="29" xfId="1" applyFont="1" applyFill="1" applyBorder="1" applyAlignment="1" applyProtection="1">
      <alignment horizontal="right" vertical="center"/>
    </xf>
    <xf numFmtId="9" fontId="6" fillId="0" borderId="14" xfId="1" applyFont="1" applyBorder="1" applyAlignment="1" applyProtection="1">
      <alignment vertical="center" wrapText="1"/>
      <protection locked="0"/>
    </xf>
    <xf numFmtId="0" fontId="6" fillId="0" borderId="14" xfId="0" applyFont="1" applyBorder="1" applyAlignment="1" applyProtection="1">
      <alignment vertical="center" wrapText="1"/>
      <protection locked="0"/>
    </xf>
    <xf numFmtId="0" fontId="6" fillId="0" borderId="14" xfId="0" applyFont="1" applyFill="1" applyBorder="1" applyAlignment="1" applyProtection="1">
      <alignment vertical="center" wrapText="1"/>
      <protection locked="0"/>
    </xf>
    <xf numFmtId="0" fontId="6" fillId="0" borderId="30" xfId="0" applyFont="1" applyFill="1" applyBorder="1" applyAlignment="1" applyProtection="1">
      <alignment vertical="center" wrapText="1"/>
      <protection locked="0"/>
    </xf>
    <xf numFmtId="2" fontId="6" fillId="0" borderId="14" xfId="0" applyNumberFormat="1" applyFont="1" applyBorder="1" applyAlignment="1" applyProtection="1">
      <alignment vertical="center" wrapText="1"/>
      <protection locked="0"/>
    </xf>
    <xf numFmtId="0" fontId="6" fillId="0" borderId="8" xfId="0" applyFont="1" applyBorder="1" applyAlignment="1" applyProtection="1">
      <alignment wrapText="1"/>
      <protection locked="0"/>
    </xf>
    <xf numFmtId="2" fontId="6" fillId="0" borderId="14" xfId="0" applyNumberFormat="1" applyFont="1" applyFill="1" applyBorder="1" applyAlignment="1" applyProtection="1">
      <alignment vertical="top" wrapText="1"/>
      <protection locked="0"/>
    </xf>
    <xf numFmtId="2" fontId="6" fillId="0" borderId="14" xfId="0" applyNumberFormat="1" applyFont="1" applyFill="1" applyBorder="1" applyAlignment="1" applyProtection="1">
      <alignment vertical="center" wrapText="1"/>
      <protection locked="0"/>
    </xf>
    <xf numFmtId="0" fontId="6" fillId="0" borderId="14" xfId="0" applyFont="1" applyFill="1" applyBorder="1" applyAlignment="1" applyProtection="1">
      <alignment vertical="top" wrapText="1"/>
      <protection locked="0"/>
    </xf>
    <xf numFmtId="0" fontId="6" fillId="0" borderId="14" xfId="0" applyFont="1" applyFill="1" applyBorder="1" applyAlignment="1" applyProtection="1">
      <alignment horizontal="left" vertical="top" wrapText="1"/>
      <protection locked="0"/>
    </xf>
    <xf numFmtId="0" fontId="0" fillId="0" borderId="8" xfId="0" applyFill="1" applyBorder="1" applyAlignment="1">
      <alignment vertical="center" wrapText="1"/>
    </xf>
    <xf numFmtId="2" fontId="6" fillId="0" borderId="14" xfId="0" applyNumberFormat="1" applyFont="1" applyFill="1" applyBorder="1" applyAlignment="1" applyProtection="1">
      <alignment horizontal="left" vertical="top" wrapText="1"/>
      <protection locked="0"/>
    </xf>
    <xf numFmtId="0" fontId="10" fillId="3" borderId="32" xfId="0" applyFont="1" applyFill="1" applyBorder="1" applyAlignment="1" applyProtection="1">
      <alignment horizontal="center" vertical="center" wrapText="1"/>
      <protection locked="0"/>
    </xf>
    <xf numFmtId="0" fontId="6" fillId="3" borderId="28" xfId="0" applyFont="1" applyFill="1" applyBorder="1" applyAlignment="1" applyProtection="1">
      <alignment vertical="center" wrapText="1"/>
      <protection locked="0"/>
    </xf>
    <xf numFmtId="0" fontId="12" fillId="3" borderId="27" xfId="0" applyFont="1" applyFill="1" applyBorder="1" applyAlignment="1" applyProtection="1">
      <alignment horizontal="left" vertical="center" wrapText="1"/>
      <protection locked="0"/>
    </xf>
    <xf numFmtId="0" fontId="12" fillId="3" borderId="5" xfId="0" applyFont="1" applyFill="1" applyBorder="1" applyAlignment="1" applyProtection="1">
      <alignment horizontal="left" vertical="center" wrapText="1"/>
      <protection locked="0"/>
    </xf>
    <xf numFmtId="0" fontId="12" fillId="9" borderId="13" xfId="0" applyFont="1" applyFill="1" applyBorder="1" applyAlignment="1" applyProtection="1">
      <alignment horizontal="left" vertical="center" wrapText="1"/>
      <protection locked="0"/>
    </xf>
    <xf numFmtId="0" fontId="12" fillId="9" borderId="27" xfId="0" applyFont="1" applyFill="1" applyBorder="1" applyAlignment="1" applyProtection="1">
      <alignment horizontal="left" vertical="center" wrapText="1"/>
      <protection locked="0"/>
    </xf>
    <xf numFmtId="0" fontId="6" fillId="0" borderId="2" xfId="0" applyFont="1" applyBorder="1" applyAlignment="1" applyProtection="1">
      <alignment horizontal="left" vertical="center"/>
      <protection locked="0"/>
    </xf>
    <xf numFmtId="0" fontId="6" fillId="0" borderId="3" xfId="0" applyFont="1" applyBorder="1" applyAlignment="1" applyProtection="1">
      <alignment horizontal="left" vertical="center"/>
      <protection locked="0"/>
    </xf>
    <xf numFmtId="0" fontId="6" fillId="0" borderId="4" xfId="0" applyFont="1" applyBorder="1" applyAlignment="1" applyProtection="1">
      <alignment horizontal="left" vertical="center"/>
      <protection locked="0"/>
    </xf>
    <xf numFmtId="0" fontId="6" fillId="0" borderId="35" xfId="0" applyFont="1" applyFill="1" applyBorder="1" applyAlignment="1" applyProtection="1">
      <alignment horizontal="left" vertical="top" wrapText="1"/>
      <protection locked="0"/>
    </xf>
    <xf numFmtId="0" fontId="6" fillId="0" borderId="7" xfId="0" applyFont="1" applyFill="1" applyBorder="1" applyAlignment="1" applyProtection="1">
      <alignment horizontal="left" vertical="top" wrapText="1"/>
      <protection locked="0"/>
    </xf>
    <xf numFmtId="0" fontId="6" fillId="3" borderId="38" xfId="0" applyFont="1" applyFill="1" applyBorder="1" applyAlignment="1" applyProtection="1">
      <alignment horizontal="left" vertical="center" wrapText="1"/>
      <protection locked="0"/>
    </xf>
    <xf numFmtId="0" fontId="6" fillId="3" borderId="23" xfId="0" applyFont="1" applyFill="1" applyBorder="1" applyAlignment="1" applyProtection="1">
      <alignment horizontal="left" vertical="center" wrapText="1"/>
      <protection locked="0"/>
    </xf>
    <xf numFmtId="0" fontId="10" fillId="4" borderId="28" xfId="0" applyFont="1" applyFill="1" applyBorder="1" applyAlignment="1" applyProtection="1">
      <alignment horizontal="left" vertical="center"/>
      <protection locked="0"/>
    </xf>
    <xf numFmtId="0" fontId="10" fillId="4" borderId="10" xfId="0" applyFont="1" applyFill="1" applyBorder="1" applyAlignment="1" applyProtection="1">
      <alignment horizontal="left" vertical="center"/>
      <protection locked="0"/>
    </xf>
    <xf numFmtId="0" fontId="10" fillId="4" borderId="11" xfId="0" applyFont="1" applyFill="1" applyBorder="1" applyAlignment="1" applyProtection="1">
      <alignment horizontal="left" vertical="center"/>
      <protection locked="0"/>
    </xf>
    <xf numFmtId="0" fontId="6" fillId="3" borderId="27" xfId="0" applyFont="1" applyFill="1" applyBorder="1" applyAlignment="1" applyProtection="1">
      <alignment horizontal="left" vertical="center" wrapText="1"/>
      <protection locked="0"/>
    </xf>
    <xf numFmtId="0" fontId="6" fillId="3" borderId="5" xfId="0" applyFont="1" applyFill="1" applyBorder="1" applyAlignment="1" applyProtection="1">
      <alignment horizontal="left" vertical="center" wrapText="1"/>
      <protection locked="0"/>
    </xf>
    <xf numFmtId="0" fontId="12" fillId="9" borderId="5" xfId="0" applyFont="1" applyFill="1" applyBorder="1" applyAlignment="1" applyProtection="1">
      <alignment horizontal="left" vertical="center" wrapText="1"/>
      <protection locked="0"/>
    </xf>
    <xf numFmtId="0" fontId="13" fillId="5" borderId="2" xfId="0" applyFont="1" applyFill="1" applyBorder="1" applyAlignment="1" applyProtection="1">
      <alignment horizontal="center" vertical="center" wrapText="1"/>
      <protection locked="0"/>
    </xf>
    <xf numFmtId="0" fontId="13" fillId="5" borderId="3" xfId="0" applyFont="1" applyFill="1" applyBorder="1" applyAlignment="1" applyProtection="1">
      <alignment horizontal="center" vertical="center" wrapText="1"/>
      <protection locked="0"/>
    </xf>
    <xf numFmtId="0" fontId="13" fillId="5" borderId="4" xfId="0" applyFont="1" applyFill="1" applyBorder="1" applyAlignment="1" applyProtection="1">
      <alignment horizontal="center" vertical="center" wrapText="1"/>
      <protection locked="0"/>
    </xf>
    <xf numFmtId="0" fontId="10" fillId="3" borderId="20" xfId="0" applyFont="1" applyFill="1" applyBorder="1" applyAlignment="1" applyProtection="1">
      <alignment horizontal="center" vertical="center"/>
      <protection locked="0"/>
    </xf>
    <xf numFmtId="0" fontId="10" fillId="3" borderId="21" xfId="0" applyFont="1" applyFill="1" applyBorder="1" applyAlignment="1" applyProtection="1">
      <alignment horizontal="center" vertical="center"/>
      <protection locked="0"/>
    </xf>
    <xf numFmtId="0" fontId="10" fillId="3" borderId="23" xfId="0" applyFont="1" applyFill="1" applyBorder="1" applyAlignment="1" applyProtection="1">
      <alignment horizontal="center" vertical="center"/>
      <protection locked="0"/>
    </xf>
    <xf numFmtId="0" fontId="10" fillId="3" borderId="24" xfId="0" applyFont="1" applyFill="1" applyBorder="1" applyAlignment="1" applyProtection="1">
      <alignment horizontal="center" vertical="center"/>
      <protection locked="0"/>
    </xf>
    <xf numFmtId="0" fontId="10" fillId="3" borderId="36" xfId="0" applyFont="1" applyFill="1" applyBorder="1" applyAlignment="1" applyProtection="1">
      <alignment horizontal="center" vertical="center"/>
      <protection locked="0"/>
    </xf>
    <xf numFmtId="0" fontId="10" fillId="3" borderId="7" xfId="0" applyFont="1" applyFill="1" applyBorder="1" applyAlignment="1" applyProtection="1">
      <alignment horizontal="center" vertical="center"/>
      <protection locked="0"/>
    </xf>
    <xf numFmtId="0" fontId="6" fillId="3" borderId="13" xfId="0" applyFont="1" applyFill="1" applyBorder="1" applyAlignment="1" applyProtection="1">
      <alignment horizontal="left" vertical="center" wrapText="1"/>
      <protection locked="0"/>
    </xf>
    <xf numFmtId="0" fontId="10" fillId="3" borderId="13" xfId="0" applyFont="1" applyFill="1" applyBorder="1" applyAlignment="1" applyProtection="1">
      <alignment horizontal="left" vertical="center"/>
      <protection locked="0"/>
    </xf>
    <xf numFmtId="0" fontId="10" fillId="3" borderId="8" xfId="0" applyFont="1" applyFill="1" applyBorder="1" applyAlignment="1" applyProtection="1">
      <alignment horizontal="left" vertical="center"/>
      <protection locked="0"/>
    </xf>
    <xf numFmtId="0" fontId="9" fillId="4" borderId="28" xfId="0" applyFont="1" applyFill="1" applyBorder="1" applyAlignment="1" applyProtection="1">
      <alignment horizontal="left" vertical="center"/>
      <protection locked="0"/>
    </xf>
    <xf numFmtId="0" fontId="9" fillId="4" borderId="10" xfId="0" applyFont="1" applyFill="1" applyBorder="1" applyAlignment="1" applyProtection="1">
      <alignment horizontal="left" vertical="center"/>
      <protection locked="0"/>
    </xf>
    <xf numFmtId="0" fontId="9" fillId="4" borderId="11" xfId="0" applyFont="1" applyFill="1" applyBorder="1" applyAlignment="1" applyProtection="1">
      <alignment horizontal="left" vertical="center"/>
      <protection locked="0"/>
    </xf>
    <xf numFmtId="0" fontId="11" fillId="3" borderId="13" xfId="0" applyFont="1" applyFill="1" applyBorder="1" applyAlignment="1" applyProtection="1">
      <alignment horizontal="left" vertical="center" wrapText="1"/>
      <protection locked="0"/>
    </xf>
    <xf numFmtId="0" fontId="12" fillId="0" borderId="8" xfId="0" applyFont="1" applyBorder="1" applyAlignment="1" applyProtection="1">
      <alignment horizontal="left" vertical="center" wrapText="1"/>
      <protection locked="0"/>
    </xf>
    <xf numFmtId="0" fontId="13" fillId="3" borderId="15" xfId="0" applyFont="1" applyFill="1" applyBorder="1" applyAlignment="1" applyProtection="1">
      <alignment horizontal="left" vertical="center" wrapText="1"/>
      <protection locked="0"/>
    </xf>
    <xf numFmtId="0" fontId="13" fillId="3" borderId="16" xfId="0" applyFont="1" applyFill="1" applyBorder="1" applyAlignment="1" applyProtection="1">
      <alignment horizontal="left" vertical="center" wrapText="1"/>
      <protection locked="0"/>
    </xf>
    <xf numFmtId="0" fontId="6" fillId="0" borderId="17" xfId="0" applyFont="1" applyBorder="1" applyAlignment="1" applyProtection="1">
      <alignment horizontal="center" vertical="center"/>
      <protection locked="0"/>
    </xf>
    <xf numFmtId="0" fontId="6"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protection locked="0"/>
    </xf>
    <xf numFmtId="0" fontId="6" fillId="3" borderId="31" xfId="0" applyFont="1" applyFill="1" applyBorder="1" applyAlignment="1" applyProtection="1">
      <alignment horizontal="left" vertical="center" wrapText="1"/>
      <protection locked="0"/>
    </xf>
    <xf numFmtId="0" fontId="6" fillId="3" borderId="32" xfId="0" applyFont="1" applyFill="1" applyBorder="1" applyAlignment="1" applyProtection="1">
      <alignment horizontal="left" vertical="center" wrapText="1"/>
      <protection locked="0"/>
    </xf>
    <xf numFmtId="0" fontId="6" fillId="3" borderId="33" xfId="0" applyFont="1" applyFill="1" applyBorder="1" applyAlignment="1" applyProtection="1">
      <alignment horizontal="left" vertical="center" wrapText="1"/>
      <protection locked="0"/>
    </xf>
    <xf numFmtId="0" fontId="9" fillId="3" borderId="13" xfId="0" applyFont="1" applyFill="1" applyBorder="1" applyAlignment="1" applyProtection="1">
      <alignment horizontal="left" vertical="center"/>
      <protection locked="0"/>
    </xf>
    <xf numFmtId="0" fontId="9" fillId="3" borderId="8" xfId="0" applyFont="1" applyFill="1" applyBorder="1" applyAlignment="1" applyProtection="1">
      <alignment horizontal="left" vertical="center"/>
      <protection locked="0"/>
    </xf>
    <xf numFmtId="0" fontId="10" fillId="3" borderId="20" xfId="0" applyFont="1" applyFill="1" applyBorder="1" applyAlignment="1" applyProtection="1">
      <alignment horizontal="center" vertical="center" wrapText="1"/>
      <protection locked="0"/>
    </xf>
    <xf numFmtId="0" fontId="10" fillId="3" borderId="21" xfId="0" applyFont="1" applyFill="1" applyBorder="1" applyAlignment="1" applyProtection="1">
      <alignment horizontal="center" vertical="center" wrapText="1"/>
      <protection locked="0"/>
    </xf>
    <xf numFmtId="0" fontId="10" fillId="3" borderId="23" xfId="0" applyFont="1" applyFill="1" applyBorder="1" applyAlignment="1" applyProtection="1">
      <alignment horizontal="center" vertical="center" wrapText="1"/>
      <protection locked="0"/>
    </xf>
    <xf numFmtId="0" fontId="10" fillId="3" borderId="24" xfId="0" applyFont="1" applyFill="1" applyBorder="1" applyAlignment="1" applyProtection="1">
      <alignment horizontal="center" vertical="center" wrapText="1"/>
      <protection locked="0"/>
    </xf>
    <xf numFmtId="0" fontId="17" fillId="0" borderId="9" xfId="0" applyFont="1" applyFill="1" applyBorder="1" applyAlignment="1">
      <alignment horizontal="left" vertical="center" wrapText="1"/>
    </xf>
    <xf numFmtId="0" fontId="17" fillId="0" borderId="10" xfId="0" applyFont="1" applyFill="1" applyBorder="1" applyAlignment="1">
      <alignment horizontal="left" vertical="center" wrapText="1"/>
    </xf>
    <xf numFmtId="0" fontId="17" fillId="0" borderId="12" xfId="0" applyFont="1" applyFill="1" applyBorder="1" applyAlignment="1">
      <alignment horizontal="left" vertical="center" wrapText="1"/>
    </xf>
    <xf numFmtId="0" fontId="8" fillId="3" borderId="31" xfId="0" applyFont="1" applyFill="1" applyBorder="1" applyAlignment="1" applyProtection="1">
      <alignment horizontal="left" vertical="center" wrapText="1"/>
      <protection locked="0"/>
    </xf>
    <xf numFmtId="0" fontId="16" fillId="0" borderId="9" xfId="0" applyFont="1" applyFill="1" applyBorder="1" applyAlignment="1">
      <alignment horizontal="left" vertical="center"/>
    </xf>
    <xf numFmtId="0" fontId="16" fillId="0" borderId="10" xfId="0" applyFont="1" applyFill="1" applyBorder="1" applyAlignment="1">
      <alignment horizontal="left" vertical="center"/>
    </xf>
    <xf numFmtId="0" fontId="16" fillId="0" borderId="12" xfId="0" applyFont="1" applyFill="1" applyBorder="1" applyAlignment="1">
      <alignment horizontal="left" vertical="center"/>
    </xf>
    <xf numFmtId="0" fontId="10" fillId="4" borderId="9" xfId="0" applyFont="1" applyFill="1" applyBorder="1" applyAlignment="1">
      <alignment horizontal="left" vertical="center"/>
    </xf>
    <xf numFmtId="0" fontId="10" fillId="4" borderId="10" xfId="0" applyFont="1" applyFill="1" applyBorder="1" applyAlignment="1">
      <alignment horizontal="left" vertical="center"/>
    </xf>
    <xf numFmtId="0" fontId="10" fillId="4" borderId="12" xfId="0" applyFont="1" applyFill="1" applyBorder="1" applyAlignment="1">
      <alignment horizontal="left" vertical="center"/>
    </xf>
    <xf numFmtId="0" fontId="10" fillId="4" borderId="28" xfId="0" applyFont="1" applyFill="1" applyBorder="1" applyAlignment="1" applyProtection="1">
      <alignment horizontal="left" vertical="center" wrapText="1"/>
      <protection locked="0"/>
    </xf>
    <xf numFmtId="0" fontId="10" fillId="4" borderId="10" xfId="0" applyFont="1" applyFill="1" applyBorder="1" applyAlignment="1" applyProtection="1">
      <alignment horizontal="left" vertical="center" wrapText="1"/>
      <protection locked="0"/>
    </xf>
    <xf numFmtId="0" fontId="10" fillId="4" borderId="11" xfId="0" applyFont="1" applyFill="1" applyBorder="1" applyAlignment="1" applyProtection="1">
      <alignment horizontal="left" vertical="center" wrapText="1"/>
      <protection locked="0"/>
    </xf>
    <xf numFmtId="0" fontId="8" fillId="3" borderId="5" xfId="0" applyFont="1" applyFill="1" applyBorder="1" applyAlignment="1" applyProtection="1">
      <alignment horizontal="left" vertical="center" wrapText="1"/>
      <protection locked="0"/>
    </xf>
    <xf numFmtId="0" fontId="6" fillId="3" borderId="6" xfId="0" applyFont="1" applyFill="1" applyBorder="1" applyAlignment="1" applyProtection="1">
      <alignment horizontal="left" vertical="center" wrapText="1"/>
      <protection locked="0"/>
    </xf>
    <xf numFmtId="0" fontId="6" fillId="3" borderId="7" xfId="0" applyFont="1" applyFill="1" applyBorder="1" applyAlignment="1" applyProtection="1">
      <alignment horizontal="left" vertical="center" wrapText="1"/>
      <protection locked="0"/>
    </xf>
    <xf numFmtId="0" fontId="10" fillId="3" borderId="22" xfId="0" applyFont="1" applyFill="1" applyBorder="1" applyAlignment="1">
      <alignment horizontal="center" vertical="center" wrapText="1"/>
    </xf>
    <xf numFmtId="0" fontId="10" fillId="3" borderId="6" xfId="0" applyFont="1" applyFill="1" applyBorder="1" applyAlignment="1">
      <alignment horizontal="center" vertical="center" wrapText="1"/>
    </xf>
    <xf numFmtId="9" fontId="6" fillId="0" borderId="17" xfId="1" applyFont="1" applyBorder="1" applyAlignment="1" applyProtection="1">
      <alignment horizontal="center" vertical="center"/>
      <protection locked="0"/>
    </xf>
    <xf numFmtId="9" fontId="6" fillId="0" borderId="18" xfId="1" applyFont="1" applyBorder="1" applyAlignment="1" applyProtection="1">
      <alignment horizontal="center" vertical="center"/>
      <protection locked="0"/>
    </xf>
    <xf numFmtId="9" fontId="6" fillId="0" borderId="19" xfId="1" applyFont="1" applyBorder="1" applyAlignment="1" applyProtection="1">
      <alignment horizontal="center" vertical="center"/>
      <protection locked="0"/>
    </xf>
    <xf numFmtId="0" fontId="8" fillId="0" borderId="31" xfId="0" applyFont="1" applyFill="1" applyBorder="1" applyAlignment="1" applyProtection="1">
      <alignment horizontal="left" vertical="center" wrapText="1"/>
      <protection locked="0"/>
    </xf>
    <xf numFmtId="0" fontId="6" fillId="0" borderId="32" xfId="0" applyFont="1" applyFill="1" applyBorder="1" applyAlignment="1" applyProtection="1">
      <alignment horizontal="left" vertical="center" wrapText="1"/>
      <protection locked="0"/>
    </xf>
    <xf numFmtId="0" fontId="6" fillId="0" borderId="33" xfId="0" applyFont="1" applyFill="1" applyBorder="1" applyAlignment="1" applyProtection="1">
      <alignment horizontal="left" vertical="center" wrapText="1"/>
      <protection locked="0"/>
    </xf>
    <xf numFmtId="0" fontId="6" fillId="3" borderId="25" xfId="0" applyFont="1" applyFill="1" applyBorder="1" applyAlignment="1">
      <alignment horizontal="left" vertical="center" wrapText="1"/>
    </xf>
    <xf numFmtId="0" fontId="6" fillId="3" borderId="26" xfId="0" applyFont="1" applyFill="1" applyBorder="1" applyAlignment="1">
      <alignment horizontal="left" vertical="center" wrapText="1"/>
    </xf>
    <xf numFmtId="0" fontId="19" fillId="0" borderId="9" xfId="0" applyFont="1" applyFill="1" applyBorder="1" applyAlignment="1">
      <alignment horizontal="left" vertical="top" wrapText="1"/>
    </xf>
    <xf numFmtId="0" fontId="19" fillId="0" borderId="10" xfId="0" applyFont="1" applyFill="1" applyBorder="1" applyAlignment="1">
      <alignment horizontal="left" vertical="top" wrapText="1"/>
    </xf>
    <xf numFmtId="0" fontId="19" fillId="0" borderId="12" xfId="0" applyFont="1" applyFill="1" applyBorder="1" applyAlignment="1">
      <alignment horizontal="left" vertical="top" wrapText="1"/>
    </xf>
    <xf numFmtId="0" fontId="18" fillId="0" borderId="9" xfId="0" applyFont="1" applyFill="1" applyBorder="1" applyAlignment="1">
      <alignment horizontal="left" vertical="center"/>
    </xf>
    <xf numFmtId="0" fontId="18" fillId="0" borderId="10" xfId="0" applyFont="1" applyFill="1" applyBorder="1" applyAlignment="1">
      <alignment horizontal="left" vertical="center"/>
    </xf>
    <xf numFmtId="0" fontId="18" fillId="0" borderId="12" xfId="0" applyFont="1" applyFill="1" applyBorder="1" applyAlignment="1">
      <alignment horizontal="left" vertical="center"/>
    </xf>
    <xf numFmtId="0" fontId="3" fillId="0" borderId="1" xfId="0" applyFont="1" applyBorder="1" applyAlignment="1" applyProtection="1">
      <alignment horizontal="left" vertical="top" wrapText="1"/>
      <protection locked="0"/>
    </xf>
    <xf numFmtId="0" fontId="5" fillId="0" borderId="0" xfId="0" applyFont="1" applyAlignment="1" applyProtection="1">
      <alignment horizontal="left" vertical="center" wrapText="1"/>
      <protection locked="0"/>
    </xf>
    <xf numFmtId="0" fontId="7" fillId="2" borderId="2" xfId="0" applyFont="1" applyFill="1" applyBorder="1" applyAlignment="1" applyProtection="1">
      <alignment horizontal="center" vertical="center"/>
      <protection locked="0"/>
    </xf>
    <xf numFmtId="0" fontId="7" fillId="2" borderId="3" xfId="0" applyFont="1" applyFill="1" applyBorder="1" applyAlignment="1" applyProtection="1">
      <alignment horizontal="center" vertical="center"/>
      <protection locked="0"/>
    </xf>
    <xf numFmtId="0" fontId="7" fillId="2" borderId="4" xfId="0" applyFont="1" applyFill="1" applyBorder="1" applyAlignment="1" applyProtection="1">
      <alignment horizontal="center" vertical="center"/>
      <protection locked="0"/>
    </xf>
    <xf numFmtId="0" fontId="6" fillId="0" borderId="17" xfId="0" applyFont="1" applyFill="1" applyBorder="1" applyAlignment="1" applyProtection="1">
      <alignment horizontal="center" vertical="center" wrapText="1"/>
      <protection locked="0"/>
    </xf>
    <xf numFmtId="0" fontId="6" fillId="0" borderId="18" xfId="0" applyFont="1" applyFill="1" applyBorder="1" applyAlignment="1" applyProtection="1">
      <alignment horizontal="center" vertical="center" wrapText="1"/>
      <protection locked="0"/>
    </xf>
    <xf numFmtId="0" fontId="6" fillId="0" borderId="19" xfId="0" applyFont="1" applyFill="1" applyBorder="1" applyAlignment="1" applyProtection="1">
      <alignment horizontal="center" vertical="center" wrapText="1"/>
      <protection locked="0"/>
    </xf>
    <xf numFmtId="0" fontId="12" fillId="9" borderId="37" xfId="0" applyFont="1" applyFill="1" applyBorder="1" applyAlignment="1" applyProtection="1">
      <alignment horizontal="left" vertical="center" wrapText="1"/>
      <protection locked="0"/>
    </xf>
  </cellXfs>
  <cellStyles count="4">
    <cellStyle name="Normal" xfId="0" builtinId="0"/>
    <cellStyle name="Normal 4" xfId="2"/>
    <cellStyle name="Normal 4 2" xfId="3"/>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2"/>
  <sheetViews>
    <sheetView tabSelected="1" zoomScale="62" zoomScaleNormal="62" workbookViewId="0">
      <selection activeCell="H284" sqref="H284"/>
    </sheetView>
  </sheetViews>
  <sheetFormatPr defaultColWidth="9" defaultRowHeight="14.25" x14ac:dyDescent="0.2"/>
  <cols>
    <col min="1" max="1" width="26.75" style="2" customWidth="1"/>
    <col min="2" max="2" width="14.125" style="2" customWidth="1"/>
    <col min="3" max="3" width="13.375" style="25" customWidth="1"/>
    <col min="4" max="4" width="13.25" style="25" customWidth="1"/>
    <col min="5" max="5" width="14.125" style="25" customWidth="1"/>
    <col min="6" max="6" width="9.375" style="25" customWidth="1"/>
    <col min="7" max="7" width="45.125" style="25" customWidth="1"/>
    <col min="8" max="9" width="19.5" style="2" customWidth="1"/>
    <col min="10" max="12" width="9" style="2"/>
    <col min="13" max="13" width="9.5" style="2" customWidth="1"/>
    <col min="14" max="16384" width="9" style="2"/>
  </cols>
  <sheetData>
    <row r="1" spans="1:9" ht="63" customHeight="1" thickBot="1" x14ac:dyDescent="0.25">
      <c r="A1" s="156" t="s">
        <v>86</v>
      </c>
      <c r="B1" s="156"/>
      <c r="C1" s="156"/>
      <c r="D1" s="156"/>
      <c r="E1" s="156"/>
      <c r="F1" s="156"/>
      <c r="G1" s="1" t="s">
        <v>87</v>
      </c>
      <c r="H1" s="157"/>
      <c r="I1" s="157"/>
    </row>
    <row r="2" spans="1:9" ht="18.75" thickBot="1" x14ac:dyDescent="0.25">
      <c r="A2" s="158" t="s">
        <v>88</v>
      </c>
      <c r="B2" s="159"/>
      <c r="C2" s="159"/>
      <c r="D2" s="159"/>
      <c r="E2" s="159"/>
      <c r="F2" s="159"/>
      <c r="G2" s="160"/>
    </row>
    <row r="3" spans="1:9" x14ac:dyDescent="0.2">
      <c r="A3" s="137" t="s">
        <v>89</v>
      </c>
      <c r="B3" s="138"/>
      <c r="C3" s="138"/>
      <c r="D3" s="138"/>
      <c r="E3" s="138"/>
      <c r="F3" s="138"/>
      <c r="G3" s="139"/>
    </row>
    <row r="4" spans="1:9" ht="15" x14ac:dyDescent="0.2">
      <c r="A4" s="118" t="s">
        <v>90</v>
      </c>
      <c r="B4" s="119"/>
      <c r="C4" s="128" t="s">
        <v>9</v>
      </c>
      <c r="D4" s="129"/>
      <c r="E4" s="129"/>
      <c r="F4" s="129"/>
      <c r="G4" s="130"/>
    </row>
    <row r="5" spans="1:9" ht="56.25" customHeight="1" x14ac:dyDescent="0.2">
      <c r="A5" s="103" t="s">
        <v>91</v>
      </c>
      <c r="B5" s="104"/>
      <c r="C5" s="124" t="s">
        <v>10</v>
      </c>
      <c r="D5" s="125"/>
      <c r="E5" s="125"/>
      <c r="F5" s="125"/>
      <c r="G5" s="126"/>
    </row>
    <row r="6" spans="1:9" x14ac:dyDescent="0.2">
      <c r="A6" s="131" t="s">
        <v>92</v>
      </c>
      <c r="B6" s="132"/>
      <c r="C6" s="132"/>
      <c r="D6" s="132"/>
      <c r="E6" s="132"/>
      <c r="F6" s="132"/>
      <c r="G6" s="133"/>
    </row>
    <row r="7" spans="1:9" ht="28.5" x14ac:dyDescent="0.2">
      <c r="A7" s="108" t="s">
        <v>93</v>
      </c>
      <c r="B7" s="109"/>
      <c r="C7" s="31">
        <f>79978/214000</f>
        <v>0.37372897196261684</v>
      </c>
      <c r="D7" s="4" t="s">
        <v>94</v>
      </c>
      <c r="E7" s="3">
        <v>2013</v>
      </c>
      <c r="F7" s="4" t="s">
        <v>95</v>
      </c>
      <c r="G7" s="5" t="s">
        <v>67</v>
      </c>
    </row>
    <row r="8" spans="1:9" ht="29.25" customHeight="1" thickBot="1" x14ac:dyDescent="0.25">
      <c r="A8" s="110" t="s">
        <v>96</v>
      </c>
      <c r="B8" s="111"/>
      <c r="C8" s="161" t="s">
        <v>11</v>
      </c>
      <c r="D8" s="162"/>
      <c r="E8" s="162"/>
      <c r="F8" s="162"/>
      <c r="G8" s="163"/>
    </row>
    <row r="9" spans="1:9" ht="15" thickBot="1" x14ac:dyDescent="0.25">
      <c r="A9" s="94"/>
      <c r="B9" s="94"/>
      <c r="C9" s="94"/>
      <c r="D9" s="94"/>
      <c r="E9" s="94"/>
      <c r="F9" s="94"/>
      <c r="G9" s="94"/>
    </row>
    <row r="10" spans="1:9" x14ac:dyDescent="0.2">
      <c r="A10" s="120"/>
      <c r="B10" s="121"/>
      <c r="C10" s="74" t="s">
        <v>97</v>
      </c>
      <c r="D10" s="74" t="s">
        <v>98</v>
      </c>
      <c r="E10" s="74" t="s">
        <v>99</v>
      </c>
      <c r="F10" s="74" t="s">
        <v>100</v>
      </c>
      <c r="G10" s="100" t="s">
        <v>102</v>
      </c>
    </row>
    <row r="11" spans="1:9" ht="28.5" x14ac:dyDescent="0.2">
      <c r="A11" s="122"/>
      <c r="B11" s="123"/>
      <c r="C11" s="6">
        <v>2015</v>
      </c>
      <c r="D11" s="6">
        <v>2016</v>
      </c>
      <c r="E11" s="6">
        <v>2017</v>
      </c>
      <c r="F11" s="6" t="s">
        <v>130</v>
      </c>
      <c r="G11" s="101"/>
    </row>
    <row r="12" spans="1:9" x14ac:dyDescent="0.2">
      <c r="A12" s="87" t="s">
        <v>101</v>
      </c>
      <c r="B12" s="88"/>
      <c r="C12" s="88"/>
      <c r="D12" s="88"/>
      <c r="E12" s="88"/>
      <c r="F12" s="88"/>
      <c r="G12" s="89"/>
    </row>
    <row r="13" spans="1:9" ht="57.75" customHeight="1" x14ac:dyDescent="0.2">
      <c r="A13" s="75" t="s">
        <v>103</v>
      </c>
      <c r="B13" s="14" t="s">
        <v>105</v>
      </c>
      <c r="C13" s="8">
        <v>438613</v>
      </c>
      <c r="D13" s="8">
        <v>451061</v>
      </c>
      <c r="E13" s="8">
        <v>464133</v>
      </c>
      <c r="F13" s="8"/>
      <c r="G13" s="73" t="s">
        <v>12</v>
      </c>
    </row>
    <row r="14" spans="1:9" ht="128.25" x14ac:dyDescent="0.2">
      <c r="A14" s="102" t="s">
        <v>104</v>
      </c>
      <c r="B14" s="14" t="s">
        <v>105</v>
      </c>
      <c r="C14" s="32">
        <v>175445</v>
      </c>
      <c r="D14" s="32">
        <v>202977</v>
      </c>
      <c r="E14" s="32">
        <v>232067</v>
      </c>
      <c r="F14" s="10"/>
      <c r="G14" s="73" t="s">
        <v>13</v>
      </c>
    </row>
    <row r="15" spans="1:9" ht="15" customHeight="1" x14ac:dyDescent="0.2">
      <c r="A15" s="102"/>
      <c r="B15" s="9" t="s">
        <v>0</v>
      </c>
      <c r="C15" s="11">
        <f>IF(C14=0,"",+C14/C13)</f>
        <v>0.3999995440171632</v>
      </c>
      <c r="D15" s="11">
        <f t="shared" ref="D15:F15" si="0">IF(D14=0,"",+D14/D13)</f>
        <v>0.44999900235223173</v>
      </c>
      <c r="E15" s="11">
        <f t="shared" si="0"/>
        <v>0.50000107727741827</v>
      </c>
      <c r="F15" s="11" t="str">
        <f t="shared" si="0"/>
        <v/>
      </c>
      <c r="G15" s="62"/>
    </row>
    <row r="16" spans="1:9" x14ac:dyDescent="0.2">
      <c r="A16" s="131" t="s">
        <v>107</v>
      </c>
      <c r="B16" s="132"/>
      <c r="C16" s="132"/>
      <c r="D16" s="132"/>
      <c r="E16" s="132"/>
      <c r="F16" s="132"/>
      <c r="G16" s="133"/>
    </row>
    <row r="17" spans="1:8" ht="129" thickBot="1" x14ac:dyDescent="0.25">
      <c r="A17" s="148" t="s">
        <v>108</v>
      </c>
      <c r="B17" s="14" t="s">
        <v>105</v>
      </c>
      <c r="C17" s="33">
        <v>44051</v>
      </c>
      <c r="D17" s="33">
        <v>61500</v>
      </c>
      <c r="E17" s="33">
        <v>68500</v>
      </c>
      <c r="F17" s="12"/>
      <c r="G17" s="73" t="s">
        <v>14</v>
      </c>
    </row>
    <row r="18" spans="1:8" x14ac:dyDescent="0.2">
      <c r="A18" s="149"/>
      <c r="B18" s="7" t="s">
        <v>0</v>
      </c>
      <c r="C18" s="11">
        <f>IF(C17=0,"",+C17/C13)</f>
        <v>0.10043249972071051</v>
      </c>
      <c r="D18" s="11">
        <f t="shared" ref="D18:F18" si="1">IF(D17=0,"",+D17/D13)</f>
        <v>0.13634519499579881</v>
      </c>
      <c r="E18" s="11">
        <f t="shared" si="1"/>
        <v>0.1475870063106911</v>
      </c>
      <c r="F18" s="11" t="str">
        <f t="shared" si="1"/>
        <v/>
      </c>
      <c r="G18" s="62"/>
    </row>
    <row r="19" spans="1:8" x14ac:dyDescent="0.2">
      <c r="A19" s="131" t="s">
        <v>106</v>
      </c>
      <c r="B19" s="132"/>
      <c r="C19" s="132"/>
      <c r="D19" s="132"/>
      <c r="E19" s="132"/>
      <c r="F19" s="132"/>
      <c r="G19" s="133"/>
    </row>
    <row r="20" spans="1:8" ht="14.25" customHeight="1" x14ac:dyDescent="0.2">
      <c r="A20" s="90" t="s">
        <v>109</v>
      </c>
      <c r="B20" s="14" t="s">
        <v>105</v>
      </c>
      <c r="C20" s="13">
        <f>+C13-(C17)</f>
        <v>394562</v>
      </c>
      <c r="D20" s="13">
        <f>+D13-(D17)</f>
        <v>389561</v>
      </c>
      <c r="E20" s="13">
        <f>+E13-(E17)</f>
        <v>395633</v>
      </c>
      <c r="F20" s="13">
        <f>+F13-(F17)</f>
        <v>0</v>
      </c>
      <c r="G20" s="63"/>
    </row>
    <row r="21" spans="1:8" ht="35.25" customHeight="1" x14ac:dyDescent="0.2">
      <c r="A21" s="91"/>
      <c r="B21" s="14" t="s">
        <v>0</v>
      </c>
      <c r="C21" s="11">
        <f>IF(C20=0,"",+C20/C13)</f>
        <v>0.89956750027928944</v>
      </c>
      <c r="D21" s="11">
        <f>IF(D20=0,"",+D20/D13)</f>
        <v>0.86365480500420122</v>
      </c>
      <c r="E21" s="11">
        <f>IF(E20=0,"",+E20/E13)</f>
        <v>0.8524129936893089</v>
      </c>
      <c r="F21" s="11" t="str">
        <f>IF(F20=0,"",+F20/F13)</f>
        <v/>
      </c>
      <c r="G21" s="63"/>
    </row>
    <row r="22" spans="1:8" x14ac:dyDescent="0.2">
      <c r="A22" s="134" t="s">
        <v>122</v>
      </c>
      <c r="B22" s="135"/>
      <c r="C22" s="135"/>
      <c r="D22" s="135"/>
      <c r="E22" s="135"/>
      <c r="F22" s="135"/>
      <c r="G22" s="136"/>
    </row>
    <row r="23" spans="1:8" ht="14.25" customHeight="1" x14ac:dyDescent="0.2">
      <c r="A23" s="76" t="s">
        <v>118</v>
      </c>
      <c r="B23" s="14" t="s">
        <v>105</v>
      </c>
      <c r="C23" s="34">
        <v>96408</v>
      </c>
      <c r="D23" s="34">
        <v>106210</v>
      </c>
      <c r="E23" s="34">
        <v>115547</v>
      </c>
      <c r="F23" s="16"/>
      <c r="G23" s="73" t="s">
        <v>15</v>
      </c>
      <c r="H23" s="42"/>
    </row>
    <row r="24" spans="1:8" ht="53.25" customHeight="1" x14ac:dyDescent="0.2">
      <c r="A24" s="77"/>
      <c r="B24" s="17" t="s">
        <v>0</v>
      </c>
      <c r="C24" s="18">
        <f>IF(C23=0,"",+C23/C13)</f>
        <v>0.21980196665397514</v>
      </c>
      <c r="D24" s="18">
        <f>IF(D23=0,"",+D23/D13)</f>
        <v>0.23546704326022422</v>
      </c>
      <c r="E24" s="18">
        <f>IF(E23=0,"",+E23/E13)</f>
        <v>0.24895234771067776</v>
      </c>
      <c r="F24" s="18" t="str">
        <f>IF(F23=0,"",+F23/F13)</f>
        <v/>
      </c>
      <c r="G24" s="73" t="s">
        <v>76</v>
      </c>
    </row>
    <row r="25" spans="1:8" ht="14.25" customHeight="1" x14ac:dyDescent="0.2">
      <c r="A25" s="79" t="s">
        <v>119</v>
      </c>
      <c r="B25" s="19" t="s">
        <v>105</v>
      </c>
      <c r="C25" s="20">
        <f>+C23+C17</f>
        <v>140459</v>
      </c>
      <c r="D25" s="20">
        <f>+D23+D17</f>
        <v>167710</v>
      </c>
      <c r="E25" s="20">
        <f>+E23+E17</f>
        <v>184047</v>
      </c>
      <c r="F25" s="20">
        <f>+F23+F17</f>
        <v>0</v>
      </c>
      <c r="G25" s="64"/>
    </row>
    <row r="26" spans="1:8" x14ac:dyDescent="0.2">
      <c r="A26" s="92"/>
      <c r="B26" s="21" t="s">
        <v>0</v>
      </c>
      <c r="C26" s="22">
        <f>IF(C25=0,"",+C25/C13)</f>
        <v>0.32023446637468567</v>
      </c>
      <c r="D26" s="22">
        <f>IF(D25=0,"",+D25/D13)</f>
        <v>0.371812238256023</v>
      </c>
      <c r="E26" s="22">
        <f>IF(E25=0,"",+E25/E13)</f>
        <v>0.39653935402136886</v>
      </c>
      <c r="F26" s="22" t="str">
        <f>IF(F25=0,"",+F25/F13)</f>
        <v/>
      </c>
      <c r="G26" s="64"/>
    </row>
    <row r="27" spans="1:8" ht="42.75" customHeight="1" x14ac:dyDescent="0.2">
      <c r="A27" s="76" t="s">
        <v>112</v>
      </c>
      <c r="B27" s="7" t="s">
        <v>105</v>
      </c>
      <c r="C27" s="15">
        <v>34986</v>
      </c>
      <c r="D27" s="16">
        <v>35267</v>
      </c>
      <c r="E27" s="16">
        <v>48020</v>
      </c>
      <c r="F27" s="16"/>
      <c r="G27" s="73" t="s">
        <v>68</v>
      </c>
    </row>
    <row r="28" spans="1:8" ht="55.5" customHeight="1" x14ac:dyDescent="0.2">
      <c r="A28" s="77"/>
      <c r="B28" s="17" t="s">
        <v>0</v>
      </c>
      <c r="C28" s="18">
        <f>IF(C27=0,"",+C27/C13)</f>
        <v>7.9765077642477533E-2</v>
      </c>
      <c r="D28" s="18">
        <f>IF(D27=0,"",+D27/D13)</f>
        <v>7.8186764096208713E-2</v>
      </c>
      <c r="E28" s="18">
        <f>IF(E27=0,"",+E27/E13)</f>
        <v>0.10346172325604945</v>
      </c>
      <c r="F28" s="18" t="str">
        <f>IF(F27=0,"",+F27/F13)</f>
        <v/>
      </c>
      <c r="G28" s="64"/>
      <c r="H28" s="42"/>
    </row>
    <row r="29" spans="1:8" ht="14.25" customHeight="1" x14ac:dyDescent="0.2">
      <c r="A29" s="79" t="s">
        <v>120</v>
      </c>
      <c r="B29" s="19" t="s">
        <v>105</v>
      </c>
      <c r="C29" s="20">
        <f>+C25+C27</f>
        <v>175445</v>
      </c>
      <c r="D29" s="20">
        <f t="shared" ref="D29:F29" si="2">+D25+D27</f>
        <v>202977</v>
      </c>
      <c r="E29" s="20">
        <f t="shared" si="2"/>
        <v>232067</v>
      </c>
      <c r="F29" s="20">
        <f t="shared" si="2"/>
        <v>0</v>
      </c>
      <c r="G29" s="64"/>
    </row>
    <row r="30" spans="1:8" ht="77.25" customHeight="1" thickBot="1" x14ac:dyDescent="0.25">
      <c r="A30" s="164"/>
      <c r="B30" s="23" t="s">
        <v>0</v>
      </c>
      <c r="C30" s="24">
        <f>IF(C29=0,"",+C29/C13)</f>
        <v>0.3999995440171632</v>
      </c>
      <c r="D30" s="24">
        <f t="shared" ref="D30:F30" si="3">IF(D29=0,"",+D29/D13)</f>
        <v>0.44999900235223173</v>
      </c>
      <c r="E30" s="24">
        <f t="shared" si="3"/>
        <v>0.50000107727741827</v>
      </c>
      <c r="F30" s="24" t="str">
        <f t="shared" si="3"/>
        <v/>
      </c>
      <c r="G30" s="73" t="s">
        <v>71</v>
      </c>
    </row>
    <row r="31" spans="1:8" ht="15" thickBot="1" x14ac:dyDescent="0.25">
      <c r="A31" s="80" t="s">
        <v>121</v>
      </c>
      <c r="B31" s="81"/>
      <c r="C31" s="81"/>
      <c r="D31" s="81"/>
      <c r="E31" s="81"/>
      <c r="F31" s="81"/>
      <c r="G31" s="82"/>
    </row>
    <row r="33" spans="1:7" ht="15" thickBot="1" x14ac:dyDescent="0.25"/>
    <row r="34" spans="1:7" x14ac:dyDescent="0.2">
      <c r="A34" s="127" t="s">
        <v>123</v>
      </c>
      <c r="B34" s="116"/>
      <c r="C34" s="116"/>
      <c r="D34" s="116"/>
      <c r="E34" s="116"/>
      <c r="F34" s="116"/>
      <c r="G34" s="117"/>
    </row>
    <row r="35" spans="1:7" ht="15" customHeight="1" x14ac:dyDescent="0.2">
      <c r="A35" s="118" t="s">
        <v>90</v>
      </c>
      <c r="B35" s="119"/>
      <c r="C35" s="128" t="s">
        <v>16</v>
      </c>
      <c r="D35" s="129"/>
      <c r="E35" s="129"/>
      <c r="F35" s="129"/>
      <c r="G35" s="130"/>
    </row>
    <row r="36" spans="1:7" ht="38.25" customHeight="1" x14ac:dyDescent="0.2">
      <c r="A36" s="103" t="s">
        <v>91</v>
      </c>
      <c r="B36" s="104"/>
      <c r="C36" s="124" t="s">
        <v>17</v>
      </c>
      <c r="D36" s="125"/>
      <c r="E36" s="125"/>
      <c r="F36" s="125"/>
      <c r="G36" s="126"/>
    </row>
    <row r="37" spans="1:7" x14ac:dyDescent="0.2">
      <c r="A37" s="131" t="s">
        <v>92</v>
      </c>
      <c r="B37" s="132"/>
      <c r="C37" s="132"/>
      <c r="D37" s="132"/>
      <c r="E37" s="132"/>
      <c r="F37" s="132"/>
      <c r="G37" s="133"/>
    </row>
    <row r="38" spans="1:7" ht="28.5" x14ac:dyDescent="0.2">
      <c r="A38" s="108" t="s">
        <v>93</v>
      </c>
      <c r="B38" s="109"/>
      <c r="C38" s="35">
        <f>35097/112499</f>
        <v>0.31197610645427959</v>
      </c>
      <c r="D38" s="4" t="s">
        <v>94</v>
      </c>
      <c r="E38" s="3">
        <v>2012</v>
      </c>
      <c r="F38" s="4" t="s">
        <v>95</v>
      </c>
      <c r="G38" s="5" t="s">
        <v>2</v>
      </c>
    </row>
    <row r="39" spans="1:7" ht="15" thickBot="1" x14ac:dyDescent="0.25">
      <c r="A39" s="110" t="s">
        <v>96</v>
      </c>
      <c r="B39" s="111"/>
      <c r="C39" s="112"/>
      <c r="D39" s="113"/>
      <c r="E39" s="113"/>
      <c r="F39" s="113"/>
      <c r="G39" s="114"/>
    </row>
    <row r="40" spans="1:7" ht="15" thickBot="1" x14ac:dyDescent="0.25">
      <c r="A40" s="93"/>
      <c r="B40" s="94"/>
      <c r="C40" s="94"/>
      <c r="D40" s="94"/>
      <c r="E40" s="94"/>
      <c r="F40" s="94"/>
      <c r="G40" s="95"/>
    </row>
    <row r="41" spans="1:7" x14ac:dyDescent="0.2">
      <c r="A41" s="120"/>
      <c r="B41" s="121"/>
      <c r="C41" s="74" t="s">
        <v>97</v>
      </c>
      <c r="D41" s="74" t="s">
        <v>98</v>
      </c>
      <c r="E41" s="74" t="s">
        <v>99</v>
      </c>
      <c r="F41" s="74" t="s">
        <v>100</v>
      </c>
      <c r="G41" s="100" t="s">
        <v>102</v>
      </c>
    </row>
    <row r="42" spans="1:7" ht="28.5" x14ac:dyDescent="0.2">
      <c r="A42" s="122"/>
      <c r="B42" s="123"/>
      <c r="C42" s="6">
        <v>2015</v>
      </c>
      <c r="D42" s="6">
        <v>2016</v>
      </c>
      <c r="E42" s="6">
        <v>2017</v>
      </c>
      <c r="F42" s="6" t="s">
        <v>130</v>
      </c>
      <c r="G42" s="101"/>
    </row>
    <row r="43" spans="1:7" x14ac:dyDescent="0.2">
      <c r="A43" s="87" t="s">
        <v>101</v>
      </c>
      <c r="B43" s="88"/>
      <c r="C43" s="88"/>
      <c r="D43" s="88"/>
      <c r="E43" s="88"/>
      <c r="F43" s="88"/>
      <c r="G43" s="89"/>
    </row>
    <row r="44" spans="1:7" ht="28.5" x14ac:dyDescent="0.2">
      <c r="A44" s="75" t="s">
        <v>124</v>
      </c>
      <c r="B44" s="14" t="s">
        <v>105</v>
      </c>
      <c r="C44" s="36">
        <v>129954.82500000001</v>
      </c>
      <c r="D44" s="36">
        <v>149448.04875000002</v>
      </c>
      <c r="E44" s="36">
        <v>173359.73655</v>
      </c>
      <c r="F44" s="8"/>
      <c r="G44" s="73" t="s">
        <v>78</v>
      </c>
    </row>
    <row r="45" spans="1:7" ht="28.5" customHeight="1" x14ac:dyDescent="0.2">
      <c r="A45" s="102" t="s">
        <v>125</v>
      </c>
      <c r="B45" s="14" t="s">
        <v>105</v>
      </c>
      <c r="C45" s="37">
        <v>103963.86000000002</v>
      </c>
      <c r="D45" s="37">
        <v>127030.84143750001</v>
      </c>
      <c r="E45" s="37">
        <v>156023.76289499999</v>
      </c>
      <c r="F45" s="10"/>
      <c r="G45" s="73" t="s">
        <v>18</v>
      </c>
    </row>
    <row r="46" spans="1:7" x14ac:dyDescent="0.2">
      <c r="A46" s="102"/>
      <c r="B46" s="9" t="s">
        <v>0</v>
      </c>
      <c r="C46" s="11">
        <f>IF(C45=0,"",+C45/C44)</f>
        <v>0.8</v>
      </c>
      <c r="D46" s="11">
        <f t="shared" ref="D46:F46" si="4">IF(D45=0,"",+D45/D44)</f>
        <v>0.85</v>
      </c>
      <c r="E46" s="11">
        <f t="shared" si="4"/>
        <v>0.89999999999999991</v>
      </c>
      <c r="F46" s="11" t="str">
        <f t="shared" si="4"/>
        <v/>
      </c>
      <c r="G46" s="62"/>
    </row>
    <row r="47" spans="1:7" x14ac:dyDescent="0.2">
      <c r="A47" s="87" t="s">
        <v>107</v>
      </c>
      <c r="B47" s="88"/>
      <c r="C47" s="88"/>
      <c r="D47" s="88"/>
      <c r="E47" s="88"/>
      <c r="F47" s="88"/>
      <c r="G47" s="89"/>
    </row>
    <row r="48" spans="1:7" ht="28.5" customHeight="1" x14ac:dyDescent="0.2">
      <c r="A48" s="85" t="s">
        <v>126</v>
      </c>
      <c r="B48" s="14" t="s">
        <v>105</v>
      </c>
      <c r="C48" s="12">
        <v>40200</v>
      </c>
      <c r="D48" s="12">
        <v>45000</v>
      </c>
      <c r="E48" s="12">
        <v>55000</v>
      </c>
      <c r="F48" s="12"/>
      <c r="G48" s="73" t="s">
        <v>19</v>
      </c>
    </row>
    <row r="49" spans="1:7" ht="37.5" customHeight="1" x14ac:dyDescent="0.2">
      <c r="A49" s="86"/>
      <c r="B49" s="7" t="s">
        <v>0</v>
      </c>
      <c r="C49" s="11">
        <f>IF(C48=0,"",+C48/C44)</f>
        <v>0.30933826427760569</v>
      </c>
      <c r="D49" s="11">
        <f t="shared" ref="D49:F49" si="5">IF(D48=0,"",+D48/D44)</f>
        <v>0.30110797950448315</v>
      </c>
      <c r="E49" s="11">
        <f t="shared" si="5"/>
        <v>0.31725936537828686</v>
      </c>
      <c r="F49" s="11" t="str">
        <f t="shared" si="5"/>
        <v/>
      </c>
      <c r="G49" s="62"/>
    </row>
    <row r="50" spans="1:7" x14ac:dyDescent="0.2">
      <c r="A50" s="87" t="s">
        <v>106</v>
      </c>
      <c r="B50" s="88"/>
      <c r="C50" s="88"/>
      <c r="D50" s="88"/>
      <c r="E50" s="88"/>
      <c r="F50" s="88"/>
      <c r="G50" s="89"/>
    </row>
    <row r="51" spans="1:7" ht="14.25" customHeight="1" x14ac:dyDescent="0.2">
      <c r="A51" s="90" t="s">
        <v>127</v>
      </c>
      <c r="B51" s="14" t="s">
        <v>105</v>
      </c>
      <c r="C51" s="13">
        <f>+C44-(C48)</f>
        <v>89754.825000000012</v>
      </c>
      <c r="D51" s="13">
        <f>+D44-(D48)</f>
        <v>104448.04875000002</v>
      </c>
      <c r="E51" s="13">
        <f>+E44-(E48)</f>
        <v>118359.73655</v>
      </c>
      <c r="F51" s="13">
        <f>+F44-(F48)</f>
        <v>0</v>
      </c>
      <c r="G51" s="63"/>
    </row>
    <row r="52" spans="1:7" ht="37.5" customHeight="1" x14ac:dyDescent="0.2">
      <c r="A52" s="91"/>
      <c r="B52" s="14" t="s">
        <v>0</v>
      </c>
      <c r="C52" s="11">
        <f>IF(C51=0,"",+C51/C44)</f>
        <v>0.69066173572239431</v>
      </c>
      <c r="D52" s="11">
        <f>IF(D51=0,"",+D51/D44)</f>
        <v>0.69889202049551691</v>
      </c>
      <c r="E52" s="11">
        <f>IF(E51=0,"",+E51/E44)</f>
        <v>0.68274063462171319</v>
      </c>
      <c r="F52" s="11" t="str">
        <f>IF(F51=0,"",+F51/F44)</f>
        <v/>
      </c>
      <c r="G52" s="63"/>
    </row>
    <row r="53" spans="1:7" ht="14.25" customHeight="1" x14ac:dyDescent="0.2">
      <c r="A53" s="87" t="s">
        <v>122</v>
      </c>
      <c r="B53" s="88"/>
      <c r="C53" s="88"/>
      <c r="D53" s="88"/>
      <c r="E53" s="88"/>
      <c r="F53" s="88"/>
      <c r="G53" s="89"/>
    </row>
    <row r="54" spans="1:7" ht="28.5" customHeight="1" x14ac:dyDescent="0.2">
      <c r="A54" s="76" t="s">
        <v>114</v>
      </c>
      <c r="B54" s="14" t="s">
        <v>105</v>
      </c>
      <c r="C54" s="15">
        <v>62378.316000000006</v>
      </c>
      <c r="D54" s="38">
        <v>76218.504862500005</v>
      </c>
      <c r="E54" s="38">
        <v>93614.257736999993</v>
      </c>
      <c r="F54" s="16"/>
      <c r="G54" s="73" t="s">
        <v>20</v>
      </c>
    </row>
    <row r="55" spans="1:7" ht="24.75" customHeight="1" x14ac:dyDescent="0.2">
      <c r="A55" s="77"/>
      <c r="B55" s="17" t="s">
        <v>0</v>
      </c>
      <c r="C55" s="18">
        <f>IF(C54=0,"",+C54/C44)</f>
        <v>0.48</v>
      </c>
      <c r="D55" s="18">
        <f>IF(D54=0,"",+D54/D44)</f>
        <v>0.51</v>
      </c>
      <c r="E55" s="18">
        <f>IF(E54=0,"",+E54/E44)</f>
        <v>0.53999999999999992</v>
      </c>
      <c r="F55" s="18" t="str">
        <f>IF(F54=0,"",+F54/F44)</f>
        <v/>
      </c>
      <c r="G55" s="64"/>
    </row>
    <row r="56" spans="1:7" x14ac:dyDescent="0.2">
      <c r="A56" s="79" t="s">
        <v>115</v>
      </c>
      <c r="B56" s="19" t="s">
        <v>105</v>
      </c>
      <c r="C56" s="20">
        <f>+C54+C48</f>
        <v>102578.31600000001</v>
      </c>
      <c r="D56" s="20">
        <f>+D54+D48</f>
        <v>121218.50486250001</v>
      </c>
      <c r="E56" s="20">
        <f>+E54+E48</f>
        <v>148614.25773700001</v>
      </c>
      <c r="F56" s="20">
        <f>+F54+F48</f>
        <v>0</v>
      </c>
      <c r="G56" s="64"/>
    </row>
    <row r="57" spans="1:7" ht="43.5" customHeight="1" x14ac:dyDescent="0.2">
      <c r="A57" s="92"/>
      <c r="B57" s="21" t="s">
        <v>0</v>
      </c>
      <c r="C57" s="22">
        <f>IF(C56=0,"",+C56/C44)</f>
        <v>0.78933826427760567</v>
      </c>
      <c r="D57" s="22">
        <f>IF(D56=0,"",+D56/D44)</f>
        <v>0.8111079795044831</v>
      </c>
      <c r="E57" s="22">
        <f>IF(E56=0,"",+E56/E44)</f>
        <v>0.85725936537828684</v>
      </c>
      <c r="F57" s="22" t="str">
        <f>IF(F56=0,"",+F56/F44)</f>
        <v/>
      </c>
      <c r="G57" s="64"/>
    </row>
    <row r="58" spans="1:7" x14ac:dyDescent="0.2">
      <c r="A58" s="76" t="s">
        <v>116</v>
      </c>
      <c r="B58" s="7" t="s">
        <v>105</v>
      </c>
      <c r="C58" s="15">
        <v>1385.544000000009</v>
      </c>
      <c r="D58" s="38">
        <v>5812.3365750000085</v>
      </c>
      <c r="E58" s="38">
        <v>7409.5051579999854</v>
      </c>
      <c r="F58" s="16"/>
      <c r="G58" s="64"/>
    </row>
    <row r="59" spans="1:7" ht="55.5" customHeight="1" x14ac:dyDescent="0.2">
      <c r="A59" s="77"/>
      <c r="B59" s="17" t="s">
        <v>0</v>
      </c>
      <c r="C59" s="18">
        <f>IF(C58=0,"",+C58/C44)</f>
        <v>1.0661735722394369E-2</v>
      </c>
      <c r="D59" s="18">
        <f>IF(D58=0,"",+D58/D44)</f>
        <v>3.8892020495516891E-2</v>
      </c>
      <c r="E59" s="18">
        <f>IF(E58=0,"",+E58/E44)</f>
        <v>4.2740634621713063E-2</v>
      </c>
      <c r="F59" s="18" t="str">
        <f>IF(F58=0,"",+F58/F44)</f>
        <v/>
      </c>
      <c r="G59" s="64"/>
    </row>
    <row r="60" spans="1:7" x14ac:dyDescent="0.2">
      <c r="A60" s="78" t="s">
        <v>117</v>
      </c>
      <c r="B60" s="19" t="s">
        <v>105</v>
      </c>
      <c r="C60" s="20">
        <f>+C56+C58</f>
        <v>103963.86000000002</v>
      </c>
      <c r="D60" s="20">
        <f t="shared" ref="D60:F60" si="6">+D56+D58</f>
        <v>127030.84143750001</v>
      </c>
      <c r="E60" s="20">
        <f t="shared" si="6"/>
        <v>156023.76289499999</v>
      </c>
      <c r="F60" s="20">
        <f t="shared" si="6"/>
        <v>0</v>
      </c>
      <c r="G60" s="64"/>
    </row>
    <row r="61" spans="1:7" ht="66" customHeight="1" thickBot="1" x14ac:dyDescent="0.25">
      <c r="A61" s="79"/>
      <c r="B61" s="23" t="s">
        <v>0</v>
      </c>
      <c r="C61" s="24">
        <f>IF(C60=0,"",+C60/C44)</f>
        <v>0.8</v>
      </c>
      <c r="D61" s="24">
        <f t="shared" ref="D61:F61" si="7">IF(D60=0,"",+D60/D44)</f>
        <v>0.85</v>
      </c>
      <c r="E61" s="24">
        <f t="shared" si="7"/>
        <v>0.89999999999999991</v>
      </c>
      <c r="F61" s="24" t="str">
        <f t="shared" si="7"/>
        <v/>
      </c>
      <c r="G61" s="65"/>
    </row>
    <row r="62" spans="1:7" ht="15" thickBot="1" x14ac:dyDescent="0.25">
      <c r="A62" s="80" t="s">
        <v>128</v>
      </c>
      <c r="B62" s="81"/>
      <c r="C62" s="81"/>
      <c r="D62" s="81"/>
      <c r="E62" s="81"/>
      <c r="F62" s="81"/>
      <c r="G62" s="82"/>
    </row>
    <row r="64" spans="1:7" ht="15" thickBot="1" x14ac:dyDescent="0.25"/>
    <row r="65" spans="1:7" x14ac:dyDescent="0.2">
      <c r="A65" s="145" t="s">
        <v>129</v>
      </c>
      <c r="B65" s="146"/>
      <c r="C65" s="146"/>
      <c r="D65" s="146"/>
      <c r="E65" s="146"/>
      <c r="F65" s="146"/>
      <c r="G65" s="147"/>
    </row>
    <row r="66" spans="1:7" ht="15" customHeight="1" x14ac:dyDescent="0.2">
      <c r="A66" s="118" t="s">
        <v>90</v>
      </c>
      <c r="B66" s="119"/>
      <c r="C66" s="128" t="s">
        <v>16</v>
      </c>
      <c r="D66" s="129"/>
      <c r="E66" s="129"/>
      <c r="F66" s="129"/>
      <c r="G66" s="130"/>
    </row>
    <row r="67" spans="1:7" ht="40.5" customHeight="1" x14ac:dyDescent="0.2">
      <c r="A67" s="103" t="s">
        <v>91</v>
      </c>
      <c r="B67" s="104"/>
      <c r="C67" s="124" t="s">
        <v>21</v>
      </c>
      <c r="D67" s="125"/>
      <c r="E67" s="125"/>
      <c r="F67" s="125"/>
      <c r="G67" s="126"/>
    </row>
    <row r="68" spans="1:7" x14ac:dyDescent="0.2">
      <c r="A68" s="131" t="s">
        <v>92</v>
      </c>
      <c r="B68" s="132"/>
      <c r="C68" s="132"/>
      <c r="D68" s="132"/>
      <c r="E68" s="132"/>
      <c r="F68" s="132"/>
      <c r="G68" s="133"/>
    </row>
    <row r="69" spans="1:7" ht="28.5" x14ac:dyDescent="0.2">
      <c r="A69" s="108" t="s">
        <v>93</v>
      </c>
      <c r="B69" s="109"/>
      <c r="C69" s="35">
        <v>0.19</v>
      </c>
      <c r="D69" s="4" t="s">
        <v>94</v>
      </c>
      <c r="E69" s="3">
        <v>2013</v>
      </c>
      <c r="F69" s="4" t="s">
        <v>95</v>
      </c>
      <c r="G69" s="5" t="s">
        <v>22</v>
      </c>
    </row>
    <row r="70" spans="1:7" ht="15" thickBot="1" x14ac:dyDescent="0.25">
      <c r="A70" s="110" t="s">
        <v>96</v>
      </c>
      <c r="B70" s="111"/>
      <c r="C70" s="112"/>
      <c r="D70" s="113"/>
      <c r="E70" s="113"/>
      <c r="F70" s="113"/>
      <c r="G70" s="114"/>
    </row>
    <row r="71" spans="1:7" ht="15" thickBot="1" x14ac:dyDescent="0.25">
      <c r="A71" s="93"/>
      <c r="B71" s="94"/>
      <c r="C71" s="94"/>
      <c r="D71" s="94"/>
      <c r="E71" s="94"/>
      <c r="F71" s="94"/>
      <c r="G71" s="95"/>
    </row>
    <row r="72" spans="1:7" x14ac:dyDescent="0.2">
      <c r="A72" s="120"/>
      <c r="B72" s="121"/>
      <c r="C72" s="74" t="s">
        <v>97</v>
      </c>
      <c r="D72" s="74" t="s">
        <v>98</v>
      </c>
      <c r="E72" s="74" t="s">
        <v>99</v>
      </c>
      <c r="F72" s="74" t="s">
        <v>100</v>
      </c>
      <c r="G72" s="100" t="s">
        <v>102</v>
      </c>
    </row>
    <row r="73" spans="1:7" ht="36" customHeight="1" x14ac:dyDescent="0.2">
      <c r="A73" s="122"/>
      <c r="B73" s="123"/>
      <c r="C73" s="6">
        <v>2015</v>
      </c>
      <c r="D73" s="6">
        <v>2016</v>
      </c>
      <c r="E73" s="6">
        <v>2017</v>
      </c>
      <c r="F73" s="6" t="s">
        <v>130</v>
      </c>
      <c r="G73" s="101"/>
    </row>
    <row r="74" spans="1:7" x14ac:dyDescent="0.2">
      <c r="A74" s="131" t="s">
        <v>101</v>
      </c>
      <c r="B74" s="132"/>
      <c r="C74" s="132"/>
      <c r="D74" s="132"/>
      <c r="E74" s="132"/>
      <c r="F74" s="132"/>
      <c r="G74" s="133"/>
    </row>
    <row r="75" spans="1:7" ht="45" customHeight="1" x14ac:dyDescent="0.2">
      <c r="A75" s="75" t="s">
        <v>124</v>
      </c>
      <c r="B75" s="14" t="s">
        <v>105</v>
      </c>
      <c r="C75" s="36">
        <v>20792.772000000001</v>
      </c>
      <c r="D75" s="36">
        <v>23911.687800000003</v>
      </c>
      <c r="E75" s="36">
        <v>27737.557848</v>
      </c>
      <c r="F75" s="8"/>
      <c r="G75" s="73" t="s">
        <v>23</v>
      </c>
    </row>
    <row r="76" spans="1:7" ht="14.25" customHeight="1" x14ac:dyDescent="0.2">
      <c r="A76" s="102" t="s">
        <v>125</v>
      </c>
      <c r="B76" s="14" t="s">
        <v>105</v>
      </c>
      <c r="C76" s="37">
        <v>16634.217600000004</v>
      </c>
      <c r="D76" s="37">
        <v>20324.934630000003</v>
      </c>
      <c r="E76" s="37">
        <v>24963.802063200001</v>
      </c>
      <c r="F76" s="10"/>
      <c r="G76" s="66"/>
    </row>
    <row r="77" spans="1:7" ht="38.25" customHeight="1" x14ac:dyDescent="0.2">
      <c r="A77" s="102"/>
      <c r="B77" s="9" t="s">
        <v>0</v>
      </c>
      <c r="C77" s="11">
        <f>IF(C76=0,"",+C76/C75)</f>
        <v>0.80000000000000016</v>
      </c>
      <c r="D77" s="11">
        <f t="shared" ref="D77:F77" si="8">IF(D76=0,"",+D76/D75)</f>
        <v>0.85</v>
      </c>
      <c r="E77" s="11">
        <f t="shared" si="8"/>
        <v>0.9</v>
      </c>
      <c r="F77" s="11" t="str">
        <f t="shared" si="8"/>
        <v/>
      </c>
      <c r="G77" s="62"/>
    </row>
    <row r="78" spans="1:7" x14ac:dyDescent="0.2">
      <c r="A78" s="131" t="s">
        <v>107</v>
      </c>
      <c r="B78" s="132"/>
      <c r="C78" s="132"/>
      <c r="D78" s="132"/>
      <c r="E78" s="132"/>
      <c r="F78" s="132"/>
      <c r="G78" s="133"/>
    </row>
    <row r="79" spans="1:7" ht="28.5" customHeight="1" x14ac:dyDescent="0.2">
      <c r="A79" s="85" t="s">
        <v>126</v>
      </c>
      <c r="B79" s="14" t="s">
        <v>105</v>
      </c>
      <c r="C79" s="12">
        <v>4197</v>
      </c>
      <c r="D79" s="12">
        <v>6190</v>
      </c>
      <c r="E79" s="12">
        <v>7190</v>
      </c>
      <c r="F79" s="12"/>
      <c r="G79" s="73" t="s">
        <v>24</v>
      </c>
    </row>
    <row r="80" spans="1:7" ht="33.75" customHeight="1" x14ac:dyDescent="0.2">
      <c r="A80" s="86"/>
      <c r="B80" s="7" t="s">
        <v>0</v>
      </c>
      <c r="C80" s="11">
        <f>IF(C79=0,"",+C79/C75)</f>
        <v>0.20184898867741155</v>
      </c>
      <c r="D80" s="11">
        <f t="shared" ref="D80:F80" si="9">IF(D79=0,"",+D79/D75)</f>
        <v>0.25886922126843759</v>
      </c>
      <c r="E80" s="11">
        <f t="shared" si="9"/>
        <v>0.25921532239430484</v>
      </c>
      <c r="F80" s="11" t="str">
        <f t="shared" si="9"/>
        <v/>
      </c>
      <c r="G80" s="62"/>
    </row>
    <row r="81" spans="1:7" x14ac:dyDescent="0.2">
      <c r="A81" s="131" t="s">
        <v>106</v>
      </c>
      <c r="B81" s="132"/>
      <c r="C81" s="132"/>
      <c r="D81" s="132"/>
      <c r="E81" s="132"/>
      <c r="F81" s="132"/>
      <c r="G81" s="133"/>
    </row>
    <row r="82" spans="1:7" ht="14.25" customHeight="1" x14ac:dyDescent="0.2">
      <c r="A82" s="90" t="s">
        <v>131</v>
      </c>
      <c r="B82" s="14" t="s">
        <v>105</v>
      </c>
      <c r="C82" s="13">
        <f>+C75-(C79)</f>
        <v>16595.772000000001</v>
      </c>
      <c r="D82" s="13">
        <f>+D75-(D79)</f>
        <v>17721.687800000003</v>
      </c>
      <c r="E82" s="13">
        <f>+E75-(E79)</f>
        <v>20547.557848</v>
      </c>
      <c r="F82" s="13">
        <f>+F75-(F79)</f>
        <v>0</v>
      </c>
      <c r="G82" s="63"/>
    </row>
    <row r="83" spans="1:7" ht="30" customHeight="1" x14ac:dyDescent="0.2">
      <c r="A83" s="91"/>
      <c r="B83" s="14" t="s">
        <v>0</v>
      </c>
      <c r="C83" s="11">
        <f>IF(C82=0,"",+C82/C75)</f>
        <v>0.79815101132258848</v>
      </c>
      <c r="D83" s="11">
        <f>IF(D82=0,"",+D82/D75)</f>
        <v>0.74113077873156241</v>
      </c>
      <c r="E83" s="11">
        <f>IF(E82=0,"",+E82/E75)</f>
        <v>0.74078467760569522</v>
      </c>
      <c r="F83" s="11" t="str">
        <f>IF(F82=0,"",+F82/F75)</f>
        <v/>
      </c>
      <c r="G83" s="63"/>
    </row>
    <row r="84" spans="1:7" ht="14.25" customHeight="1" x14ac:dyDescent="0.2">
      <c r="A84" s="134" t="s">
        <v>122</v>
      </c>
      <c r="B84" s="135"/>
      <c r="C84" s="135"/>
      <c r="D84" s="135"/>
      <c r="E84" s="135"/>
      <c r="F84" s="135"/>
      <c r="G84" s="136"/>
    </row>
    <row r="85" spans="1:7" ht="28.5" customHeight="1" x14ac:dyDescent="0.2">
      <c r="A85" s="76" t="s">
        <v>114</v>
      </c>
      <c r="B85" s="14" t="s">
        <v>105</v>
      </c>
      <c r="C85" s="15">
        <v>12437.217600000004</v>
      </c>
      <c r="D85" s="38">
        <v>14134.934630000003</v>
      </c>
      <c r="E85" s="38">
        <v>17773.802063200001</v>
      </c>
      <c r="F85" s="16"/>
      <c r="G85" s="73" t="s">
        <v>25</v>
      </c>
    </row>
    <row r="86" spans="1:7" ht="21.75" customHeight="1" x14ac:dyDescent="0.2">
      <c r="A86" s="77"/>
      <c r="B86" s="17" t="s">
        <v>0</v>
      </c>
      <c r="C86" s="18">
        <f>IF(C85=0,"",+C85/C75)</f>
        <v>0.59815101132258863</v>
      </c>
      <c r="D86" s="18">
        <f>IF(D85=0,"",+D85/D75)</f>
        <v>0.5911307787315625</v>
      </c>
      <c r="E86" s="18">
        <f>IF(E85=0,"",+E85/E75)</f>
        <v>0.64078467760569524</v>
      </c>
      <c r="F86" s="18" t="str">
        <f>IF(F85=0,"",+F85/F75)</f>
        <v/>
      </c>
      <c r="G86" s="64"/>
    </row>
    <row r="87" spans="1:7" ht="14.25" customHeight="1" x14ac:dyDescent="0.2">
      <c r="A87" s="79" t="s">
        <v>115</v>
      </c>
      <c r="B87" s="19" t="s">
        <v>105</v>
      </c>
      <c r="C87" s="20">
        <f>+C85+C79</f>
        <v>16634.217600000004</v>
      </c>
      <c r="D87" s="20">
        <f>+D85+D79</f>
        <v>20324.934630000003</v>
      </c>
      <c r="E87" s="20">
        <f>+E85+E79</f>
        <v>24963.802063200001</v>
      </c>
      <c r="F87" s="20">
        <f>+F85+F79</f>
        <v>0</v>
      </c>
      <c r="G87" s="64"/>
    </row>
    <row r="88" spans="1:7" ht="46.5" customHeight="1" x14ac:dyDescent="0.2">
      <c r="A88" s="92"/>
      <c r="B88" s="21" t="s">
        <v>0</v>
      </c>
      <c r="C88" s="22">
        <f>IF(C87=0,"",+C87/C75)</f>
        <v>0.80000000000000016</v>
      </c>
      <c r="D88" s="22">
        <f>IF(D87=0,"",+D87/D75)</f>
        <v>0.85</v>
      </c>
      <c r="E88" s="22">
        <f>IF(E87=0,"",+E87/E75)</f>
        <v>0.9</v>
      </c>
      <c r="F88" s="22" t="str">
        <f>IF(F87=0,"",+F87/F75)</f>
        <v/>
      </c>
      <c r="G88" s="64"/>
    </row>
    <row r="89" spans="1:7" ht="14.25" customHeight="1" x14ac:dyDescent="0.2">
      <c r="A89" s="76" t="s">
        <v>116</v>
      </c>
      <c r="B89" s="7" t="s">
        <v>105</v>
      </c>
      <c r="C89" s="15">
        <v>0</v>
      </c>
      <c r="D89" s="16">
        <v>0</v>
      </c>
      <c r="E89" s="16">
        <v>0</v>
      </c>
      <c r="F89" s="16"/>
      <c r="G89" s="64"/>
    </row>
    <row r="90" spans="1:7" ht="48.75" customHeight="1" x14ac:dyDescent="0.2">
      <c r="A90" s="77"/>
      <c r="B90" s="17" t="s">
        <v>0</v>
      </c>
      <c r="C90" s="18" t="str">
        <f>IF(C89=0,"",+C89/C75)</f>
        <v/>
      </c>
      <c r="D90" s="18" t="str">
        <f>IF(D89=0,"",+D89/D75)</f>
        <v/>
      </c>
      <c r="E90" s="18" t="str">
        <f>IF(E89=0,"",+E89/E75)</f>
        <v/>
      </c>
      <c r="F90" s="18" t="str">
        <f>IF(F89=0,"",+F89/F75)</f>
        <v/>
      </c>
      <c r="G90" s="64"/>
    </row>
    <row r="91" spans="1:7" ht="14.25" customHeight="1" x14ac:dyDescent="0.2">
      <c r="A91" s="78" t="s">
        <v>117</v>
      </c>
      <c r="B91" s="19" t="s">
        <v>105</v>
      </c>
      <c r="C91" s="20">
        <f>+C87+C89</f>
        <v>16634.217600000004</v>
      </c>
      <c r="D91" s="20">
        <f t="shared" ref="D91:F91" si="10">+D87+D89</f>
        <v>20324.934630000003</v>
      </c>
      <c r="E91" s="20">
        <f t="shared" si="10"/>
        <v>24963.802063200001</v>
      </c>
      <c r="F91" s="20">
        <f t="shared" si="10"/>
        <v>0</v>
      </c>
      <c r="G91" s="64"/>
    </row>
    <row r="92" spans="1:7" ht="67.5" customHeight="1" thickBot="1" x14ac:dyDescent="0.25">
      <c r="A92" s="79"/>
      <c r="B92" s="23" t="s">
        <v>0</v>
      </c>
      <c r="C92" s="24">
        <f>IF(C91=0,"",+C91/C75)</f>
        <v>0.80000000000000016</v>
      </c>
      <c r="D92" s="24">
        <f t="shared" ref="D92:F92" si="11">IF(D91=0,"",+D91/D75)</f>
        <v>0.85</v>
      </c>
      <c r="E92" s="24">
        <f t="shared" si="11"/>
        <v>0.9</v>
      </c>
      <c r="F92" s="24" t="str">
        <f t="shared" si="11"/>
        <v/>
      </c>
      <c r="G92" s="65"/>
    </row>
    <row r="93" spans="1:7" ht="15" thickBot="1" x14ac:dyDescent="0.25">
      <c r="A93" s="80" t="s">
        <v>128</v>
      </c>
      <c r="B93" s="81"/>
      <c r="C93" s="81"/>
      <c r="D93" s="81"/>
      <c r="E93" s="81"/>
      <c r="F93" s="81"/>
      <c r="G93" s="82"/>
    </row>
    <row r="96" spans="1:7" x14ac:dyDescent="0.2">
      <c r="A96" s="137" t="s">
        <v>132</v>
      </c>
      <c r="B96" s="138"/>
      <c r="C96" s="138"/>
      <c r="D96" s="138"/>
      <c r="E96" s="138"/>
      <c r="F96" s="138"/>
      <c r="G96" s="139"/>
    </row>
    <row r="97" spans="1:7" ht="15" x14ac:dyDescent="0.2">
      <c r="A97" s="118" t="s">
        <v>90</v>
      </c>
      <c r="B97" s="119"/>
      <c r="C97" s="128" t="s">
        <v>26</v>
      </c>
      <c r="D97" s="129"/>
      <c r="E97" s="129"/>
      <c r="F97" s="129"/>
      <c r="G97" s="130"/>
    </row>
    <row r="98" spans="1:7" ht="44.25" customHeight="1" x14ac:dyDescent="0.2">
      <c r="A98" s="103" t="s">
        <v>91</v>
      </c>
      <c r="B98" s="104"/>
      <c r="C98" s="124" t="s">
        <v>27</v>
      </c>
      <c r="D98" s="125"/>
      <c r="E98" s="125"/>
      <c r="F98" s="125"/>
      <c r="G98" s="126"/>
    </row>
    <row r="99" spans="1:7" x14ac:dyDescent="0.2">
      <c r="A99" s="131" t="s">
        <v>92</v>
      </c>
      <c r="B99" s="132"/>
      <c r="C99" s="132"/>
      <c r="D99" s="132"/>
      <c r="E99" s="132"/>
      <c r="F99" s="132"/>
      <c r="G99" s="133"/>
    </row>
    <row r="100" spans="1:7" ht="28.5" x14ac:dyDescent="0.2">
      <c r="A100" s="108" t="s">
        <v>93</v>
      </c>
      <c r="B100" s="109"/>
      <c r="C100" s="31">
        <f>112499/205030</f>
        <v>0.54869531288104179</v>
      </c>
      <c r="D100" s="4" t="s">
        <v>94</v>
      </c>
      <c r="E100" s="3">
        <v>2012</v>
      </c>
      <c r="F100" s="4" t="s">
        <v>95</v>
      </c>
      <c r="G100" s="5" t="s">
        <v>1</v>
      </c>
    </row>
    <row r="101" spans="1:7" ht="15" thickBot="1" x14ac:dyDescent="0.25">
      <c r="A101" s="110" t="s">
        <v>96</v>
      </c>
      <c r="B101" s="111"/>
      <c r="C101" s="142"/>
      <c r="D101" s="143"/>
      <c r="E101" s="143"/>
      <c r="F101" s="143"/>
      <c r="G101" s="144"/>
    </row>
    <row r="102" spans="1:7" ht="15" thickBot="1" x14ac:dyDescent="0.25">
      <c r="A102" s="93"/>
      <c r="B102" s="94"/>
      <c r="C102" s="94"/>
      <c r="D102" s="94"/>
      <c r="E102" s="94"/>
      <c r="F102" s="94"/>
      <c r="G102" s="95"/>
    </row>
    <row r="103" spans="1:7" x14ac:dyDescent="0.2">
      <c r="A103" s="120"/>
      <c r="B103" s="121"/>
      <c r="C103" s="74" t="s">
        <v>97</v>
      </c>
      <c r="D103" s="74" t="s">
        <v>98</v>
      </c>
      <c r="E103" s="74" t="s">
        <v>99</v>
      </c>
      <c r="F103" s="74" t="s">
        <v>100</v>
      </c>
      <c r="G103" s="100" t="s">
        <v>102</v>
      </c>
    </row>
    <row r="104" spans="1:7" ht="28.5" x14ac:dyDescent="0.2">
      <c r="A104" s="122"/>
      <c r="B104" s="123"/>
      <c r="C104" s="6">
        <v>2015</v>
      </c>
      <c r="D104" s="6">
        <v>2016</v>
      </c>
      <c r="E104" s="6">
        <v>2017</v>
      </c>
      <c r="F104" s="6" t="s">
        <v>130</v>
      </c>
      <c r="G104" s="101"/>
    </row>
    <row r="105" spans="1:7" x14ac:dyDescent="0.2">
      <c r="A105" s="87" t="s">
        <v>101</v>
      </c>
      <c r="B105" s="88"/>
      <c r="C105" s="88"/>
      <c r="D105" s="88"/>
      <c r="E105" s="88"/>
      <c r="F105" s="88"/>
      <c r="G105" s="89"/>
    </row>
    <row r="106" spans="1:7" ht="99.75" x14ac:dyDescent="0.2">
      <c r="A106" s="75" t="s">
        <v>124</v>
      </c>
      <c r="B106" s="14" t="s">
        <v>105</v>
      </c>
      <c r="C106" s="8">
        <v>224041.30800000002</v>
      </c>
      <c r="D106" s="8">
        <v>230762.54723999999</v>
      </c>
      <c r="E106" s="8">
        <v>237685.42365719998</v>
      </c>
      <c r="F106" s="8"/>
      <c r="G106" s="73" t="s">
        <v>28</v>
      </c>
    </row>
    <row r="107" spans="1:7" ht="14.25" customHeight="1" x14ac:dyDescent="0.2">
      <c r="A107" s="90" t="s">
        <v>125</v>
      </c>
      <c r="B107" s="14" t="s">
        <v>105</v>
      </c>
      <c r="C107" s="10">
        <v>129954.82500000001</v>
      </c>
      <c r="D107" s="10">
        <v>149448.04875000002</v>
      </c>
      <c r="E107" s="10">
        <v>173359.73655</v>
      </c>
      <c r="F107" s="10"/>
      <c r="G107" s="66"/>
    </row>
    <row r="108" spans="1:7" x14ac:dyDescent="0.2">
      <c r="A108" s="91"/>
      <c r="B108" s="9" t="s">
        <v>0</v>
      </c>
      <c r="C108" s="11">
        <f>IF(C107=0,"",+C107/C106)</f>
        <v>0.58004850159150112</v>
      </c>
      <c r="D108" s="11">
        <f t="shared" ref="D108:F108" si="12">IF(D107=0,"",+D107/D106)</f>
        <v>0.64762696779633633</v>
      </c>
      <c r="E108" s="11">
        <f t="shared" si="12"/>
        <v>0.72936629382888363</v>
      </c>
      <c r="F108" s="11" t="str">
        <f t="shared" si="12"/>
        <v/>
      </c>
      <c r="G108" s="62"/>
    </row>
    <row r="109" spans="1:7" x14ac:dyDescent="0.2">
      <c r="A109" s="87" t="s">
        <v>107</v>
      </c>
      <c r="B109" s="88"/>
      <c r="C109" s="88"/>
      <c r="D109" s="88"/>
      <c r="E109" s="88"/>
      <c r="F109" s="88"/>
      <c r="G109" s="89"/>
    </row>
    <row r="110" spans="1:7" ht="14.25" customHeight="1" x14ac:dyDescent="0.2">
      <c r="A110" s="90" t="s">
        <v>126</v>
      </c>
      <c r="B110" s="14" t="s">
        <v>105</v>
      </c>
      <c r="C110" s="12">
        <v>19493.223750000001</v>
      </c>
      <c r="D110" s="12">
        <v>22417.207312500002</v>
      </c>
      <c r="E110" s="12">
        <v>26003.960482499999</v>
      </c>
      <c r="F110" s="12"/>
      <c r="G110" s="71" t="s">
        <v>29</v>
      </c>
    </row>
    <row r="111" spans="1:7" ht="44.25" customHeight="1" x14ac:dyDescent="0.2">
      <c r="A111" s="91"/>
      <c r="B111" s="7" t="s">
        <v>0</v>
      </c>
      <c r="C111" s="11">
        <f>IF(C110=0,"",+C110/C106)</f>
        <v>8.7007275238725174E-2</v>
      </c>
      <c r="D111" s="11">
        <f t="shared" ref="D111:F111" si="13">IF(D110=0,"",+D110/D106)</f>
        <v>9.7144045169450452E-2</v>
      </c>
      <c r="E111" s="11">
        <f t="shared" si="13"/>
        <v>0.10940494407433253</v>
      </c>
      <c r="F111" s="11" t="str">
        <f t="shared" si="13"/>
        <v/>
      </c>
      <c r="G111" s="62"/>
    </row>
    <row r="112" spans="1:7" x14ac:dyDescent="0.2">
      <c r="A112" s="87" t="s">
        <v>106</v>
      </c>
      <c r="B112" s="88"/>
      <c r="C112" s="88"/>
      <c r="D112" s="88"/>
      <c r="E112" s="88"/>
      <c r="F112" s="88"/>
      <c r="G112" s="89"/>
    </row>
    <row r="113" spans="1:7" ht="14.25" customHeight="1" x14ac:dyDescent="0.2">
      <c r="A113" s="90" t="s">
        <v>127</v>
      </c>
      <c r="B113" s="14" t="s">
        <v>105</v>
      </c>
      <c r="C113" s="13">
        <f>+C106-(C110)</f>
        <v>204548.08425000001</v>
      </c>
      <c r="D113" s="13">
        <f>+D106-(D110)</f>
        <v>208345.3399275</v>
      </c>
      <c r="E113" s="13">
        <f>+E106-(E110)</f>
        <v>211681.46317469998</v>
      </c>
      <c r="F113" s="13">
        <f>+F106-(F110)</f>
        <v>0</v>
      </c>
      <c r="G113" s="63"/>
    </row>
    <row r="114" spans="1:7" x14ac:dyDescent="0.2">
      <c r="A114" s="91"/>
      <c r="B114" s="14" t="s">
        <v>0</v>
      </c>
      <c r="C114" s="11">
        <f>IF(C113=0,"",+C113/C106)</f>
        <v>0.9129927247612748</v>
      </c>
      <c r="D114" s="11">
        <f>IF(D113=0,"",+D113/D106)</f>
        <v>0.90285595483054959</v>
      </c>
      <c r="E114" s="11">
        <f>IF(E113=0,"",+E113/E106)</f>
        <v>0.89059505592566746</v>
      </c>
      <c r="F114" s="11" t="str">
        <f>IF(F113=0,"",+F113/F106)</f>
        <v/>
      </c>
      <c r="G114" s="63"/>
    </row>
    <row r="115" spans="1:7" ht="14.25" customHeight="1" x14ac:dyDescent="0.2">
      <c r="A115" s="87" t="s">
        <v>122</v>
      </c>
      <c r="B115" s="88"/>
      <c r="C115" s="88"/>
      <c r="D115" s="88"/>
      <c r="E115" s="88"/>
      <c r="F115" s="88"/>
      <c r="G115" s="89"/>
    </row>
    <row r="116" spans="1:7" ht="27.75" customHeight="1" x14ac:dyDescent="0.2">
      <c r="A116" s="76" t="s">
        <v>114</v>
      </c>
      <c r="B116" s="14" t="s">
        <v>105</v>
      </c>
      <c r="C116" s="15">
        <v>103963.86000000002</v>
      </c>
      <c r="D116" s="16">
        <v>119558.43900000001</v>
      </c>
      <c r="E116" s="16">
        <v>138687.78924000001</v>
      </c>
      <c r="F116" s="16"/>
      <c r="G116" s="71" t="s">
        <v>79</v>
      </c>
    </row>
    <row r="117" spans="1:7" ht="21.75" customHeight="1" x14ac:dyDescent="0.2">
      <c r="A117" s="77"/>
      <c r="B117" s="17" t="s">
        <v>0</v>
      </c>
      <c r="C117" s="18">
        <f>IF(C116=0,"",+C116/C106)</f>
        <v>0.46403880127320096</v>
      </c>
      <c r="D117" s="18">
        <f>IF(D116=0,"",+D116/D106)</f>
        <v>0.51810157423706904</v>
      </c>
      <c r="E117" s="18">
        <f>IF(E116=0,"",+E116/E106)</f>
        <v>0.5834930350631069</v>
      </c>
      <c r="F117" s="18" t="str">
        <f>IF(F116=0,"",+F116/F106)</f>
        <v/>
      </c>
      <c r="G117" s="64"/>
    </row>
    <row r="118" spans="1:7" ht="14.25" customHeight="1" x14ac:dyDescent="0.2">
      <c r="A118" s="79" t="s">
        <v>133</v>
      </c>
      <c r="B118" s="19" t="s">
        <v>105</v>
      </c>
      <c r="C118" s="20">
        <f>+C116+C110</f>
        <v>123457.08375000002</v>
      </c>
      <c r="D118" s="20">
        <f>+D116+D110</f>
        <v>141975.6463125</v>
      </c>
      <c r="E118" s="20">
        <f>+E116+E110</f>
        <v>164691.74972250001</v>
      </c>
      <c r="F118" s="20">
        <f>+F116+F110</f>
        <v>0</v>
      </c>
      <c r="G118" s="64"/>
    </row>
    <row r="119" spans="1:7" ht="49.5" customHeight="1" x14ac:dyDescent="0.2">
      <c r="A119" s="92"/>
      <c r="B119" s="21" t="s">
        <v>0</v>
      </c>
      <c r="C119" s="22">
        <f>IF(C118=0,"",+C118/C106)</f>
        <v>0.55104607651192616</v>
      </c>
      <c r="D119" s="22">
        <f>IF(D118=0,"",+D118/D106)</f>
        <v>0.61524561940651945</v>
      </c>
      <c r="E119" s="22">
        <f>IF(E118=0,"",+E118/E106)</f>
        <v>0.69289797913743945</v>
      </c>
      <c r="F119" s="22" t="str">
        <f>IF(F118=0,"",+F118/F106)</f>
        <v/>
      </c>
      <c r="G119" s="64"/>
    </row>
    <row r="120" spans="1:7" ht="33.75" customHeight="1" x14ac:dyDescent="0.2">
      <c r="A120" s="76" t="s">
        <v>116</v>
      </c>
      <c r="B120" s="7" t="s">
        <v>105</v>
      </c>
      <c r="C120" s="15">
        <v>6497.7412500000009</v>
      </c>
      <c r="D120" s="38">
        <v>7472.4024375000008</v>
      </c>
      <c r="E120" s="38">
        <v>8667.9868275000008</v>
      </c>
      <c r="F120" s="16"/>
      <c r="G120" s="71" t="s">
        <v>85</v>
      </c>
    </row>
    <row r="121" spans="1:7" ht="36" customHeight="1" x14ac:dyDescent="0.2">
      <c r="A121" s="77"/>
      <c r="B121" s="17" t="s">
        <v>0</v>
      </c>
      <c r="C121" s="18">
        <f>IF(C120=0,"",+C120/C106)</f>
        <v>2.900242507957506E-2</v>
      </c>
      <c r="D121" s="18">
        <f>IF(D120=0,"",+D120/D106)</f>
        <v>3.2381348389816815E-2</v>
      </c>
      <c r="E121" s="18">
        <f>IF(E120=0,"",+E120/E106)</f>
        <v>3.6468314691444181E-2</v>
      </c>
      <c r="F121" s="18" t="str">
        <f>IF(F120=0,"",+F120/F106)</f>
        <v/>
      </c>
      <c r="G121" s="64"/>
    </row>
    <row r="122" spans="1:7" ht="14.25" customHeight="1" x14ac:dyDescent="0.2">
      <c r="A122" s="78" t="s">
        <v>134</v>
      </c>
      <c r="B122" s="19" t="s">
        <v>105</v>
      </c>
      <c r="C122" s="20">
        <f>+C118+C120</f>
        <v>129954.82500000003</v>
      </c>
      <c r="D122" s="20">
        <f t="shared" ref="D122:F122" si="14">+D118+D120</f>
        <v>149448.04875000002</v>
      </c>
      <c r="E122" s="20">
        <f t="shared" si="14"/>
        <v>173359.73655</v>
      </c>
      <c r="F122" s="20">
        <f t="shared" si="14"/>
        <v>0</v>
      </c>
      <c r="G122" s="64"/>
    </row>
    <row r="123" spans="1:7" ht="66.75" customHeight="1" thickBot="1" x14ac:dyDescent="0.25">
      <c r="A123" s="79"/>
      <c r="B123" s="23" t="s">
        <v>0</v>
      </c>
      <c r="C123" s="24">
        <f>IF(C122=0,"",+C122/C106)</f>
        <v>0.58004850159150123</v>
      </c>
      <c r="D123" s="24">
        <f t="shared" ref="D123:F123" si="15">IF(D122=0,"",+D122/D106)</f>
        <v>0.64762696779633633</v>
      </c>
      <c r="E123" s="24">
        <f t="shared" si="15"/>
        <v>0.72936629382888363</v>
      </c>
      <c r="F123" s="24" t="str">
        <f t="shared" si="15"/>
        <v/>
      </c>
      <c r="G123" s="65"/>
    </row>
    <row r="124" spans="1:7" ht="15" thickBot="1" x14ac:dyDescent="0.25">
      <c r="A124" s="80" t="s">
        <v>128</v>
      </c>
      <c r="B124" s="81"/>
      <c r="C124" s="81"/>
      <c r="D124" s="81"/>
      <c r="E124" s="81"/>
      <c r="F124" s="81"/>
      <c r="G124" s="82"/>
    </row>
    <row r="127" spans="1:7" x14ac:dyDescent="0.2">
      <c r="A127" s="137" t="s">
        <v>135</v>
      </c>
      <c r="B127" s="138"/>
      <c r="C127" s="138"/>
      <c r="D127" s="138"/>
      <c r="E127" s="138"/>
      <c r="F127" s="138"/>
      <c r="G127" s="139"/>
    </row>
    <row r="128" spans="1:7" ht="15" x14ac:dyDescent="0.2">
      <c r="A128" s="118" t="s">
        <v>90</v>
      </c>
      <c r="B128" s="119"/>
      <c r="C128" s="128" t="s">
        <v>30</v>
      </c>
      <c r="D128" s="129"/>
      <c r="E128" s="129"/>
      <c r="F128" s="129"/>
      <c r="G128" s="130"/>
    </row>
    <row r="129" spans="1:7" ht="29.25" customHeight="1" x14ac:dyDescent="0.2">
      <c r="A129" s="103" t="s">
        <v>91</v>
      </c>
      <c r="B129" s="104"/>
      <c r="C129" s="124" t="s">
        <v>31</v>
      </c>
      <c r="D129" s="125"/>
      <c r="E129" s="125"/>
      <c r="F129" s="125"/>
      <c r="G129" s="126"/>
    </row>
    <row r="130" spans="1:7" x14ac:dyDescent="0.2">
      <c r="A130" s="105" t="s">
        <v>92</v>
      </c>
      <c r="B130" s="106"/>
      <c r="C130" s="106"/>
      <c r="D130" s="106"/>
      <c r="E130" s="106"/>
      <c r="F130" s="106"/>
      <c r="G130" s="107"/>
    </row>
    <row r="131" spans="1:7" ht="28.5" x14ac:dyDescent="0.2">
      <c r="A131" s="108" t="s">
        <v>93</v>
      </c>
      <c r="B131" s="109"/>
      <c r="C131" s="31">
        <f>62049/71321</f>
        <v>0.86999621429873386</v>
      </c>
      <c r="D131" s="4" t="s">
        <v>94</v>
      </c>
      <c r="E131" s="3">
        <v>2012</v>
      </c>
      <c r="F131" s="4" t="s">
        <v>95</v>
      </c>
      <c r="G131" s="5" t="s">
        <v>3</v>
      </c>
    </row>
    <row r="132" spans="1:7" ht="15" thickBot="1" x14ac:dyDescent="0.25">
      <c r="A132" s="110" t="s">
        <v>96</v>
      </c>
      <c r="B132" s="111"/>
      <c r="C132" s="112"/>
      <c r="D132" s="113"/>
      <c r="E132" s="113"/>
      <c r="F132" s="113"/>
      <c r="G132" s="114"/>
    </row>
    <row r="133" spans="1:7" ht="15" thickBot="1" x14ac:dyDescent="0.25">
      <c r="A133" s="94"/>
      <c r="B133" s="94"/>
      <c r="C133" s="94"/>
      <c r="D133" s="94"/>
      <c r="E133" s="94"/>
      <c r="F133" s="94"/>
      <c r="G133" s="94"/>
    </row>
    <row r="134" spans="1:7" x14ac:dyDescent="0.2">
      <c r="A134" s="120"/>
      <c r="B134" s="121"/>
      <c r="C134" s="74" t="s">
        <v>97</v>
      </c>
      <c r="D134" s="74" t="s">
        <v>98</v>
      </c>
      <c r="E134" s="74" t="s">
        <v>99</v>
      </c>
      <c r="F134" s="74" t="s">
        <v>100</v>
      </c>
      <c r="G134" s="140" t="s">
        <v>102</v>
      </c>
    </row>
    <row r="135" spans="1:7" ht="28.5" x14ac:dyDescent="0.2">
      <c r="A135" s="122"/>
      <c r="B135" s="123"/>
      <c r="C135" s="6">
        <v>2015</v>
      </c>
      <c r="D135" s="6">
        <v>2016</v>
      </c>
      <c r="E135" s="6">
        <v>2017</v>
      </c>
      <c r="F135" s="6" t="s">
        <v>130</v>
      </c>
      <c r="G135" s="141"/>
    </row>
    <row r="136" spans="1:7" x14ac:dyDescent="0.2">
      <c r="A136" s="87" t="s">
        <v>101</v>
      </c>
      <c r="B136" s="88"/>
      <c r="C136" s="88"/>
      <c r="D136" s="88"/>
      <c r="E136" s="88"/>
      <c r="F136" s="88"/>
      <c r="G136" s="89"/>
    </row>
    <row r="137" spans="1:7" ht="28.5" x14ac:dyDescent="0.2">
      <c r="A137" s="75" t="s">
        <v>124</v>
      </c>
      <c r="B137" s="14" t="s">
        <v>105</v>
      </c>
      <c r="C137" s="8">
        <v>81871.539750000011</v>
      </c>
      <c r="D137" s="36">
        <v>94152.270712500016</v>
      </c>
      <c r="E137" s="8">
        <v>109216.6340265</v>
      </c>
      <c r="F137" s="8"/>
      <c r="G137" s="69" t="s">
        <v>80</v>
      </c>
    </row>
    <row r="138" spans="1:7" ht="14.25" customHeight="1" x14ac:dyDescent="0.2">
      <c r="A138" s="102" t="s">
        <v>125</v>
      </c>
      <c r="B138" s="14" t="s">
        <v>105</v>
      </c>
      <c r="C138" s="10">
        <v>73684.385775000017</v>
      </c>
      <c r="D138" s="10">
        <v>87561.61176262502</v>
      </c>
      <c r="E138" s="10">
        <v>103755.802325175</v>
      </c>
      <c r="F138" s="10"/>
      <c r="G138" s="66"/>
    </row>
    <row r="139" spans="1:7" ht="51.75" customHeight="1" x14ac:dyDescent="0.2">
      <c r="A139" s="102"/>
      <c r="B139" s="9" t="s">
        <v>0</v>
      </c>
      <c r="C139" s="11">
        <f>IF(C138=0,"",+C138/C137)</f>
        <v>0.90000000000000013</v>
      </c>
      <c r="D139" s="11">
        <f t="shared" ref="D139:F139" si="16">IF(D138=0,"",+D138/D137)</f>
        <v>0.93</v>
      </c>
      <c r="E139" s="11">
        <f t="shared" si="16"/>
        <v>0.95</v>
      </c>
      <c r="F139" s="11" t="str">
        <f t="shared" si="16"/>
        <v/>
      </c>
      <c r="G139" s="62"/>
    </row>
    <row r="140" spans="1:7" x14ac:dyDescent="0.2">
      <c r="A140" s="87" t="s">
        <v>107</v>
      </c>
      <c r="B140" s="88"/>
      <c r="C140" s="88"/>
      <c r="D140" s="88"/>
      <c r="E140" s="88"/>
      <c r="F140" s="88"/>
      <c r="G140" s="89"/>
    </row>
    <row r="141" spans="1:7" ht="30" customHeight="1" x14ac:dyDescent="0.2">
      <c r="A141" s="85" t="s">
        <v>126</v>
      </c>
      <c r="B141" s="14" t="s">
        <v>105</v>
      </c>
      <c r="C141" s="34">
        <f>C137*0.18</f>
        <v>14736.877155000002</v>
      </c>
      <c r="D141" s="34">
        <f>D137*0.18</f>
        <v>16947.408728250004</v>
      </c>
      <c r="E141" s="34">
        <f>E137*0.18</f>
        <v>19658.994124770001</v>
      </c>
      <c r="F141" s="34"/>
      <c r="G141" s="72" t="s">
        <v>32</v>
      </c>
    </row>
    <row r="142" spans="1:7" ht="43.5" customHeight="1" x14ac:dyDescent="0.2">
      <c r="A142" s="86"/>
      <c r="B142" s="7" t="s">
        <v>0</v>
      </c>
      <c r="C142" s="11">
        <f>IF(C141=0,"",+C141/C137)</f>
        <v>0.18</v>
      </c>
      <c r="D142" s="11">
        <f t="shared" ref="D142:F142" si="17">IF(D141=0,"",+D141/D137)</f>
        <v>0.18000000000000002</v>
      </c>
      <c r="E142" s="11">
        <f t="shared" si="17"/>
        <v>0.18</v>
      </c>
      <c r="F142" s="11" t="str">
        <f t="shared" si="17"/>
        <v/>
      </c>
      <c r="G142" s="62"/>
    </row>
    <row r="143" spans="1:7" x14ac:dyDescent="0.2">
      <c r="A143" s="87" t="s">
        <v>106</v>
      </c>
      <c r="B143" s="88"/>
      <c r="C143" s="88"/>
      <c r="D143" s="88"/>
      <c r="E143" s="88"/>
      <c r="F143" s="88"/>
      <c r="G143" s="89"/>
    </row>
    <row r="144" spans="1:7" ht="14.25" customHeight="1" x14ac:dyDescent="0.2">
      <c r="A144" s="90" t="s">
        <v>127</v>
      </c>
      <c r="B144" s="14" t="s">
        <v>105</v>
      </c>
      <c r="C144" s="13">
        <f>+C137-(C141)</f>
        <v>67134.662595000002</v>
      </c>
      <c r="D144" s="13">
        <f>+D137-(D141)</f>
        <v>77204.861984250019</v>
      </c>
      <c r="E144" s="13">
        <f>+E137-(E141)</f>
        <v>89557.639901729999</v>
      </c>
      <c r="F144" s="13">
        <f>+F137-(F141)</f>
        <v>0</v>
      </c>
      <c r="G144" s="63"/>
    </row>
    <row r="145" spans="1:8" ht="49.5" customHeight="1" x14ac:dyDescent="0.2">
      <c r="A145" s="91"/>
      <c r="B145" s="14" t="s">
        <v>0</v>
      </c>
      <c r="C145" s="11">
        <f>IF(C144=0,"",+C144/C137)</f>
        <v>0.82</v>
      </c>
      <c r="D145" s="11">
        <f>IF(D144=0,"",+D144/D137)</f>
        <v>0.82000000000000006</v>
      </c>
      <c r="E145" s="11">
        <f>IF(E144=0,"",+E144/E137)</f>
        <v>0.82</v>
      </c>
      <c r="F145" s="11" t="str">
        <f>IF(F144=0,"",+F144/F137)</f>
        <v/>
      </c>
      <c r="G145" s="63"/>
    </row>
    <row r="146" spans="1:8" ht="14.25" customHeight="1" x14ac:dyDescent="0.2">
      <c r="A146" s="87" t="s">
        <v>122</v>
      </c>
      <c r="B146" s="88"/>
      <c r="C146" s="88"/>
      <c r="D146" s="88"/>
      <c r="E146" s="88"/>
      <c r="F146" s="88"/>
      <c r="G146" s="89"/>
    </row>
    <row r="147" spans="1:8" ht="42.75" x14ac:dyDescent="0.2">
      <c r="A147" s="76" t="s">
        <v>114</v>
      </c>
      <c r="B147" s="14" t="s">
        <v>105</v>
      </c>
      <c r="C147" s="34">
        <v>58947.508620000015</v>
      </c>
      <c r="D147" s="34">
        <v>70049.289410100013</v>
      </c>
      <c r="E147" s="34">
        <v>83004.641860140007</v>
      </c>
      <c r="F147" s="16"/>
      <c r="G147" s="71" t="s">
        <v>81</v>
      </c>
    </row>
    <row r="148" spans="1:8" x14ac:dyDescent="0.2">
      <c r="A148" s="77"/>
      <c r="B148" s="17" t="s">
        <v>0</v>
      </c>
      <c r="C148" s="18">
        <f>IF(C147=0,"",+C147/C137)</f>
        <v>0.72000000000000008</v>
      </c>
      <c r="D148" s="18">
        <f>IF(D147=0,"",+D147/D137)</f>
        <v>0.74399999999999999</v>
      </c>
      <c r="E148" s="18">
        <f>IF(E147=0,"",+E147/E137)</f>
        <v>0.76</v>
      </c>
      <c r="F148" s="18" t="str">
        <f>IF(F147=0,"",+F147/F137)</f>
        <v/>
      </c>
      <c r="G148" s="64"/>
    </row>
    <row r="149" spans="1:8" ht="14.25" customHeight="1" x14ac:dyDescent="0.2">
      <c r="A149" s="79" t="s">
        <v>133</v>
      </c>
      <c r="B149" s="14" t="s">
        <v>105</v>
      </c>
      <c r="C149" s="20">
        <f>+C147+C141</f>
        <v>73684.385775000017</v>
      </c>
      <c r="D149" s="20">
        <f>+D147+D141</f>
        <v>86996.69813835001</v>
      </c>
      <c r="E149" s="20">
        <f>+E147+E141</f>
        <v>102663.63598491001</v>
      </c>
      <c r="F149" s="20">
        <f>+F147+F141</f>
        <v>0</v>
      </c>
      <c r="G149" s="64"/>
    </row>
    <row r="150" spans="1:8" x14ac:dyDescent="0.2">
      <c r="A150" s="92"/>
      <c r="B150" s="21" t="s">
        <v>0</v>
      </c>
      <c r="C150" s="22">
        <f>IF(C149=0,"",+C149/C137)</f>
        <v>0.90000000000000013</v>
      </c>
      <c r="D150" s="22">
        <f>IF(D149=0,"",+D149/D137)</f>
        <v>0.92399999999999993</v>
      </c>
      <c r="E150" s="22">
        <f>IF(E149=0,"",+E149/E137)</f>
        <v>0.94000000000000006</v>
      </c>
      <c r="F150" s="22" t="str">
        <f>IF(F149=0,"",+F149/F137)</f>
        <v/>
      </c>
      <c r="G150" s="64"/>
    </row>
    <row r="151" spans="1:8" ht="42.75" customHeight="1" x14ac:dyDescent="0.2">
      <c r="A151" s="76" t="s">
        <v>116</v>
      </c>
      <c r="B151" s="14" t="s">
        <v>105</v>
      </c>
      <c r="C151" s="38">
        <v>3684.2192887500009</v>
      </c>
      <c r="D151" s="38">
        <v>2626.8483528787506</v>
      </c>
      <c r="E151" s="38">
        <v>1037.55802325175</v>
      </c>
      <c r="F151" s="16"/>
      <c r="G151" s="71" t="s">
        <v>82</v>
      </c>
      <c r="H151" s="42"/>
    </row>
    <row r="152" spans="1:8" x14ac:dyDescent="0.2">
      <c r="A152" s="77"/>
      <c r="B152" s="17" t="s">
        <v>0</v>
      </c>
      <c r="C152" s="18">
        <f>IF(C151=0,"",+C151/C137)</f>
        <v>4.5000000000000005E-2</v>
      </c>
      <c r="D152" s="18">
        <f>IF(D151=0,"",+D151/D137)</f>
        <v>2.7900000000000001E-2</v>
      </c>
      <c r="E152" s="18">
        <f>IF(E151=0,"",+E151/E137)</f>
        <v>9.4999999999999998E-3</v>
      </c>
      <c r="F152" s="18" t="str">
        <f>IF(F151=0,"",+F151/F137)</f>
        <v/>
      </c>
      <c r="G152" s="64"/>
    </row>
    <row r="153" spans="1:8" ht="14.25" customHeight="1" x14ac:dyDescent="0.2">
      <c r="A153" s="78" t="s">
        <v>134</v>
      </c>
      <c r="B153" s="19" t="s">
        <v>105</v>
      </c>
      <c r="C153" s="20">
        <f>+C149+C151</f>
        <v>77368.605063750016</v>
      </c>
      <c r="D153" s="20">
        <f t="shared" ref="D153:F153" si="18">+D149+D151</f>
        <v>89623.546491228757</v>
      </c>
      <c r="E153" s="20">
        <f t="shared" si="18"/>
        <v>103701.19400816176</v>
      </c>
      <c r="F153" s="20">
        <f t="shared" si="18"/>
        <v>0</v>
      </c>
      <c r="G153" s="64"/>
    </row>
    <row r="154" spans="1:8" ht="15" thickBot="1" x14ac:dyDescent="0.25">
      <c r="A154" s="79"/>
      <c r="B154" s="23" t="s">
        <v>0</v>
      </c>
      <c r="C154" s="24">
        <f>IF(C153=0,"",+C153/C137)</f>
        <v>0.94500000000000006</v>
      </c>
      <c r="D154" s="24">
        <f t="shared" ref="D154:F154" si="19">IF(D153=0,"",+D153/D137)</f>
        <v>0.95189999999999986</v>
      </c>
      <c r="E154" s="24">
        <f t="shared" si="19"/>
        <v>0.94950000000000012</v>
      </c>
      <c r="F154" s="24" t="str">
        <f t="shared" si="19"/>
        <v/>
      </c>
      <c r="G154" s="65"/>
    </row>
    <row r="155" spans="1:8" ht="15" thickBot="1" x14ac:dyDescent="0.25">
      <c r="A155" s="80" t="s">
        <v>128</v>
      </c>
      <c r="B155" s="81"/>
      <c r="C155" s="81"/>
      <c r="D155" s="81"/>
      <c r="E155" s="81"/>
      <c r="F155" s="81"/>
      <c r="G155" s="82"/>
    </row>
    <row r="158" spans="1:8" x14ac:dyDescent="0.2">
      <c r="A158" s="137" t="s">
        <v>136</v>
      </c>
      <c r="B158" s="138"/>
      <c r="C158" s="138"/>
      <c r="D158" s="138"/>
      <c r="E158" s="138"/>
      <c r="F158" s="138"/>
      <c r="G158" s="139"/>
    </row>
    <row r="159" spans="1:8" ht="15" x14ac:dyDescent="0.2">
      <c r="A159" s="118" t="s">
        <v>90</v>
      </c>
      <c r="B159" s="119"/>
      <c r="C159" s="128" t="s">
        <v>33</v>
      </c>
      <c r="D159" s="129"/>
      <c r="E159" s="129"/>
      <c r="F159" s="129"/>
      <c r="G159" s="130"/>
    </row>
    <row r="160" spans="1:8" ht="47.25" customHeight="1" x14ac:dyDescent="0.2">
      <c r="A160" s="103" t="s">
        <v>91</v>
      </c>
      <c r="B160" s="104"/>
      <c r="C160" s="124" t="s">
        <v>34</v>
      </c>
      <c r="D160" s="125"/>
      <c r="E160" s="125"/>
      <c r="F160" s="125"/>
      <c r="G160" s="126"/>
    </row>
    <row r="161" spans="1:7" x14ac:dyDescent="0.2">
      <c r="A161" s="105" t="s">
        <v>92</v>
      </c>
      <c r="B161" s="106"/>
      <c r="C161" s="106"/>
      <c r="D161" s="106"/>
      <c r="E161" s="106"/>
      <c r="F161" s="106"/>
      <c r="G161" s="107"/>
    </row>
    <row r="162" spans="1:7" ht="28.5" x14ac:dyDescent="0.2">
      <c r="A162" s="108" t="s">
        <v>93</v>
      </c>
      <c r="B162" s="109"/>
      <c r="C162" s="31">
        <f>8575/26000</f>
        <v>0.3298076923076923</v>
      </c>
      <c r="D162" s="4" t="s">
        <v>94</v>
      </c>
      <c r="E162" s="3">
        <v>2013</v>
      </c>
      <c r="F162" s="4" t="s">
        <v>95</v>
      </c>
      <c r="G162" s="5" t="s">
        <v>4</v>
      </c>
    </row>
    <row r="163" spans="1:7" ht="15" thickBot="1" x14ac:dyDescent="0.25">
      <c r="A163" s="110" t="s">
        <v>96</v>
      </c>
      <c r="B163" s="111"/>
      <c r="C163" s="112"/>
      <c r="D163" s="113"/>
      <c r="E163" s="113"/>
      <c r="F163" s="113"/>
      <c r="G163" s="114"/>
    </row>
    <row r="164" spans="1:7" ht="15" thickBot="1" x14ac:dyDescent="0.25">
      <c r="A164" s="94"/>
      <c r="B164" s="94"/>
      <c r="C164" s="94"/>
      <c r="D164" s="94"/>
      <c r="E164" s="94"/>
      <c r="F164" s="94"/>
      <c r="G164" s="94"/>
    </row>
    <row r="165" spans="1:7" x14ac:dyDescent="0.2">
      <c r="A165" s="120"/>
      <c r="B165" s="121"/>
      <c r="C165" s="74" t="s">
        <v>97</v>
      </c>
      <c r="D165" s="74" t="s">
        <v>98</v>
      </c>
      <c r="E165" s="74" t="s">
        <v>99</v>
      </c>
      <c r="F165" s="74" t="s">
        <v>100</v>
      </c>
      <c r="G165" s="100" t="s">
        <v>102</v>
      </c>
    </row>
    <row r="166" spans="1:7" ht="28.5" x14ac:dyDescent="0.2">
      <c r="A166" s="122"/>
      <c r="B166" s="123"/>
      <c r="C166" s="6">
        <v>2015</v>
      </c>
      <c r="D166" s="6">
        <v>2016</v>
      </c>
      <c r="E166" s="6">
        <v>2017</v>
      </c>
      <c r="F166" s="6" t="s">
        <v>130</v>
      </c>
      <c r="G166" s="101"/>
    </row>
    <row r="167" spans="1:7" x14ac:dyDescent="0.2">
      <c r="A167" s="87" t="s">
        <v>101</v>
      </c>
      <c r="B167" s="88"/>
      <c r="C167" s="88"/>
      <c r="D167" s="88"/>
      <c r="E167" s="88"/>
      <c r="F167" s="88"/>
      <c r="G167" s="89"/>
    </row>
    <row r="168" spans="1:7" ht="71.25" x14ac:dyDescent="0.2">
      <c r="A168" s="75" t="s">
        <v>103</v>
      </c>
      <c r="B168" s="14" t="s">
        <v>105</v>
      </c>
      <c r="C168" s="8">
        <v>30264</v>
      </c>
      <c r="D168" s="8">
        <v>29643</v>
      </c>
      <c r="E168" s="8">
        <v>29009</v>
      </c>
      <c r="F168" s="8"/>
      <c r="G168" s="69" t="s">
        <v>72</v>
      </c>
    </row>
    <row r="169" spans="1:7" ht="82.5" customHeight="1" x14ac:dyDescent="0.2">
      <c r="A169" s="102" t="s">
        <v>104</v>
      </c>
      <c r="B169" s="14" t="s">
        <v>105</v>
      </c>
      <c r="C169" s="10">
        <v>15132</v>
      </c>
      <c r="D169" s="10">
        <v>22232</v>
      </c>
      <c r="E169" s="10">
        <v>26108</v>
      </c>
      <c r="F169" s="10"/>
      <c r="G169" s="69" t="s">
        <v>35</v>
      </c>
    </row>
    <row r="170" spans="1:7" x14ac:dyDescent="0.2">
      <c r="A170" s="102"/>
      <c r="B170" s="9" t="s">
        <v>0</v>
      </c>
      <c r="C170" s="11">
        <f>IF(C169=0,"",+C169/C168)</f>
        <v>0.5</v>
      </c>
      <c r="D170" s="11">
        <f t="shared" ref="D170:F170" si="20">IF(D169=0,"",+D169/D168)</f>
        <v>0.74999156630570452</v>
      </c>
      <c r="E170" s="11">
        <f t="shared" si="20"/>
        <v>0.89999655279396051</v>
      </c>
      <c r="F170" s="11" t="str">
        <f t="shared" si="20"/>
        <v/>
      </c>
      <c r="G170" s="62"/>
    </row>
    <row r="171" spans="1:7" x14ac:dyDescent="0.2">
      <c r="A171" s="87" t="s">
        <v>107</v>
      </c>
      <c r="B171" s="88"/>
      <c r="C171" s="88"/>
      <c r="D171" s="88"/>
      <c r="E171" s="88"/>
      <c r="F171" s="88"/>
      <c r="G171" s="89"/>
    </row>
    <row r="172" spans="1:7" ht="160.5" customHeight="1" x14ac:dyDescent="0.2">
      <c r="A172" s="85" t="s">
        <v>108</v>
      </c>
      <c r="B172" s="14" t="s">
        <v>105</v>
      </c>
      <c r="C172" s="12">
        <v>8525</v>
      </c>
      <c r="D172" s="12">
        <v>9234</v>
      </c>
      <c r="E172" s="12">
        <v>10634</v>
      </c>
      <c r="F172" s="12"/>
      <c r="G172" s="68" t="s">
        <v>36</v>
      </c>
    </row>
    <row r="173" spans="1:7" ht="17.25" customHeight="1" x14ac:dyDescent="0.2">
      <c r="A173" s="86"/>
      <c r="B173" s="7" t="s">
        <v>0</v>
      </c>
      <c r="C173" s="11">
        <f>IF(C172=0,"",+C172/C168)</f>
        <v>0.28168781390430875</v>
      </c>
      <c r="D173" s="11">
        <f t="shared" ref="D173:F173" si="21">IF(D172=0,"",+D172/D168)</f>
        <v>0.31150693249671085</v>
      </c>
      <c r="E173" s="11">
        <f t="shared" si="21"/>
        <v>0.36657589024095971</v>
      </c>
      <c r="F173" s="11" t="str">
        <f t="shared" si="21"/>
        <v/>
      </c>
      <c r="G173" s="62"/>
    </row>
    <row r="174" spans="1:7" x14ac:dyDescent="0.2">
      <c r="A174" s="87" t="s">
        <v>106</v>
      </c>
      <c r="B174" s="88"/>
      <c r="C174" s="88"/>
      <c r="D174" s="88"/>
      <c r="E174" s="88"/>
      <c r="F174" s="88"/>
      <c r="G174" s="89"/>
    </row>
    <row r="175" spans="1:7" ht="14.25" customHeight="1" x14ac:dyDescent="0.2">
      <c r="A175" s="90" t="s">
        <v>109</v>
      </c>
      <c r="B175" s="14" t="s">
        <v>105</v>
      </c>
      <c r="C175" s="26">
        <f>+C168-(C172)</f>
        <v>21739</v>
      </c>
      <c r="D175" s="26">
        <f>+D168-(D172)</f>
        <v>20409</v>
      </c>
      <c r="E175" s="26">
        <f>+E168-(E172)</f>
        <v>18375</v>
      </c>
      <c r="F175" s="26">
        <f>+F168-(F172)</f>
        <v>0</v>
      </c>
      <c r="G175" s="63"/>
    </row>
    <row r="176" spans="1:7" ht="39" customHeight="1" x14ac:dyDescent="0.2">
      <c r="A176" s="91"/>
      <c r="B176" s="14" t="s">
        <v>0</v>
      </c>
      <c r="C176" s="11">
        <f>IF(C175=0,"",+C175/C168)</f>
        <v>0.71831218609569125</v>
      </c>
      <c r="D176" s="11">
        <f>IF(D175=0,"",+D175/D168)</f>
        <v>0.68849306750328909</v>
      </c>
      <c r="E176" s="11">
        <f>IF(E175=0,"",+E175/E168)</f>
        <v>0.63342410975904029</v>
      </c>
      <c r="F176" s="11" t="str">
        <f>IF(F175=0,"",+F175/F168)</f>
        <v/>
      </c>
      <c r="G176" s="63"/>
    </row>
    <row r="177" spans="1:7" ht="14.25" customHeight="1" x14ac:dyDescent="0.2">
      <c r="A177" s="87" t="s">
        <v>122</v>
      </c>
      <c r="B177" s="88"/>
      <c r="C177" s="88"/>
      <c r="D177" s="88"/>
      <c r="E177" s="88"/>
      <c r="F177" s="88"/>
      <c r="G177" s="89"/>
    </row>
    <row r="178" spans="1:7" ht="104.25" customHeight="1" x14ac:dyDescent="0.2">
      <c r="A178" s="76" t="s">
        <v>110</v>
      </c>
      <c r="B178" s="7" t="s">
        <v>105</v>
      </c>
      <c r="C178" s="15">
        <v>6607</v>
      </c>
      <c r="D178" s="16">
        <v>12998</v>
      </c>
      <c r="E178" s="16">
        <v>15474</v>
      </c>
      <c r="F178" s="16">
        <v>0</v>
      </c>
      <c r="G178" s="70" t="s">
        <v>37</v>
      </c>
    </row>
    <row r="179" spans="1:7" hidden="1" x14ac:dyDescent="0.2">
      <c r="A179" s="77"/>
      <c r="B179" s="17" t="s">
        <v>0</v>
      </c>
      <c r="C179" s="18">
        <f>IF(C178=0,"",+C178/C168)</f>
        <v>0.21831218609569125</v>
      </c>
      <c r="D179" s="18">
        <f>IF(D178=0,"",+D178/D168)</f>
        <v>0.43848463380899372</v>
      </c>
      <c r="E179" s="18">
        <f>IF(E178=0,"",+E178/E168)</f>
        <v>0.5334206625530008</v>
      </c>
      <c r="F179" s="18" t="str">
        <f>IF(F178=0,"",+F178/F168)</f>
        <v/>
      </c>
      <c r="G179" s="64"/>
    </row>
    <row r="180" spans="1:7" ht="14.25" customHeight="1" x14ac:dyDescent="0.2">
      <c r="A180" s="79" t="s">
        <v>111</v>
      </c>
      <c r="B180" s="19" t="s">
        <v>105</v>
      </c>
      <c r="C180" s="27">
        <f>+C178+C172</f>
        <v>15132</v>
      </c>
      <c r="D180" s="27">
        <f>+D178+D172</f>
        <v>22232</v>
      </c>
      <c r="E180" s="27">
        <f>+E178+E172</f>
        <v>26108</v>
      </c>
      <c r="F180" s="27">
        <f>+F178+F172</f>
        <v>0</v>
      </c>
      <c r="G180" s="64"/>
    </row>
    <row r="181" spans="1:7" ht="49.5" customHeight="1" x14ac:dyDescent="0.2">
      <c r="A181" s="92"/>
      <c r="B181" s="21" t="s">
        <v>0</v>
      </c>
      <c r="C181" s="22">
        <f>IF(C180=0,"",+C180/C168)</f>
        <v>0.5</v>
      </c>
      <c r="D181" s="22">
        <f>IF(D180=0,"",+D180/D168)</f>
        <v>0.74999156630570452</v>
      </c>
      <c r="E181" s="22">
        <f>IF(E180=0,"",+E180/E168)</f>
        <v>0.89999655279396051</v>
      </c>
      <c r="F181" s="22" t="str">
        <f>IF(F180=0,"",+F180/F168)</f>
        <v/>
      </c>
      <c r="G181" s="64"/>
    </row>
    <row r="182" spans="1:7" ht="14.25" customHeight="1" x14ac:dyDescent="0.2">
      <c r="A182" s="76" t="s">
        <v>137</v>
      </c>
      <c r="B182" s="7" t="s">
        <v>105</v>
      </c>
      <c r="C182" s="15">
        <v>0</v>
      </c>
      <c r="D182" s="16">
        <v>0</v>
      </c>
      <c r="E182" s="16">
        <v>0</v>
      </c>
      <c r="F182" s="16"/>
      <c r="G182" s="64"/>
    </row>
    <row r="183" spans="1:7" ht="41.25" customHeight="1" x14ac:dyDescent="0.2">
      <c r="A183" s="77"/>
      <c r="B183" s="17" t="s">
        <v>0</v>
      </c>
      <c r="C183" s="22" t="str">
        <f>IF(C182=0,"",+C182/C168)</f>
        <v/>
      </c>
      <c r="D183" s="18" t="str">
        <f>IF(D182=0,"",+D182/D168)</f>
        <v/>
      </c>
      <c r="E183" s="18" t="str">
        <f>IF(E182=0,"",+E182/E168)</f>
        <v/>
      </c>
      <c r="F183" s="18" t="str">
        <f>IF(F182=0,"",+F182/F168)</f>
        <v/>
      </c>
      <c r="G183" s="64"/>
    </row>
    <row r="184" spans="1:7" ht="14.25" customHeight="1" x14ac:dyDescent="0.2">
      <c r="A184" s="78" t="s">
        <v>113</v>
      </c>
      <c r="B184" s="19" t="s">
        <v>105</v>
      </c>
      <c r="C184" s="27">
        <f>+C180+C182</f>
        <v>15132</v>
      </c>
      <c r="D184" s="27">
        <f t="shared" ref="D184:F184" si="22">+D180+D182</f>
        <v>22232</v>
      </c>
      <c r="E184" s="27">
        <f t="shared" si="22"/>
        <v>26108</v>
      </c>
      <c r="F184" s="27">
        <f t="shared" si="22"/>
        <v>0</v>
      </c>
      <c r="G184" s="64"/>
    </row>
    <row r="185" spans="1:7" ht="72" customHeight="1" thickBot="1" x14ac:dyDescent="0.25">
      <c r="A185" s="79"/>
      <c r="B185" s="23" t="s">
        <v>0</v>
      </c>
      <c r="C185" s="24">
        <f>IF(C184=0,"",+C184/C168)</f>
        <v>0.5</v>
      </c>
      <c r="D185" s="24">
        <f t="shared" ref="D185:F185" si="23">IF(D184=0,"",+D184/D168)</f>
        <v>0.74999156630570452</v>
      </c>
      <c r="E185" s="24">
        <f t="shared" si="23"/>
        <v>0.89999655279396051</v>
      </c>
      <c r="F185" s="24" t="str">
        <f t="shared" si="23"/>
        <v/>
      </c>
      <c r="G185" s="65"/>
    </row>
    <row r="186" spans="1:7" ht="15" thickBot="1" x14ac:dyDescent="0.25">
      <c r="A186" s="80" t="s">
        <v>121</v>
      </c>
      <c r="B186" s="81"/>
      <c r="C186" s="81"/>
      <c r="D186" s="81"/>
      <c r="E186" s="81"/>
      <c r="F186" s="81"/>
      <c r="G186" s="82"/>
    </row>
    <row r="187" spans="1:7" x14ac:dyDescent="0.2">
      <c r="A187" s="28"/>
      <c r="B187" s="28"/>
      <c r="C187" s="29"/>
      <c r="D187" s="29"/>
      <c r="E187" s="29"/>
      <c r="F187" s="29"/>
      <c r="G187" s="29"/>
    </row>
    <row r="188" spans="1:7" ht="15" thickBot="1" x14ac:dyDescent="0.25"/>
    <row r="189" spans="1:7" x14ac:dyDescent="0.2">
      <c r="A189" s="127" t="s">
        <v>138</v>
      </c>
      <c r="B189" s="116"/>
      <c r="C189" s="116"/>
      <c r="D189" s="116"/>
      <c r="E189" s="116"/>
      <c r="F189" s="116"/>
      <c r="G189" s="117"/>
    </row>
    <row r="190" spans="1:7" ht="30" customHeight="1" x14ac:dyDescent="0.2">
      <c r="A190" s="118" t="s">
        <v>90</v>
      </c>
      <c r="B190" s="119"/>
      <c r="C190" s="128" t="s">
        <v>38</v>
      </c>
      <c r="D190" s="129"/>
      <c r="E190" s="129"/>
      <c r="F190" s="129"/>
      <c r="G190" s="130"/>
    </row>
    <row r="191" spans="1:7" ht="14.25" customHeight="1" x14ac:dyDescent="0.2">
      <c r="A191" s="103" t="s">
        <v>91</v>
      </c>
      <c r="B191" s="104"/>
      <c r="C191" s="124" t="s">
        <v>39</v>
      </c>
      <c r="D191" s="125"/>
      <c r="E191" s="125"/>
      <c r="F191" s="125"/>
      <c r="G191" s="126"/>
    </row>
    <row r="192" spans="1:7" x14ac:dyDescent="0.2">
      <c r="A192" s="105" t="s">
        <v>92</v>
      </c>
      <c r="B192" s="106"/>
      <c r="C192" s="106"/>
      <c r="D192" s="106"/>
      <c r="E192" s="106"/>
      <c r="F192" s="106"/>
      <c r="G192" s="107"/>
    </row>
    <row r="193" spans="1:7" ht="28.5" x14ac:dyDescent="0.2">
      <c r="A193" s="108" t="s">
        <v>93</v>
      </c>
      <c r="B193" s="109"/>
      <c r="C193" s="31">
        <f>341/2860</f>
        <v>0.11923076923076924</v>
      </c>
      <c r="D193" s="4" t="s">
        <v>94</v>
      </c>
      <c r="E193" s="3">
        <v>2012</v>
      </c>
      <c r="F193" s="4" t="s">
        <v>95</v>
      </c>
      <c r="G193" s="5" t="s">
        <v>5</v>
      </c>
    </row>
    <row r="194" spans="1:7" ht="15" thickBot="1" x14ac:dyDescent="0.25">
      <c r="A194" s="110" t="s">
        <v>96</v>
      </c>
      <c r="B194" s="111"/>
      <c r="C194" s="112"/>
      <c r="D194" s="113"/>
      <c r="E194" s="113"/>
      <c r="F194" s="113"/>
      <c r="G194" s="114"/>
    </row>
    <row r="195" spans="1:7" ht="15" thickBot="1" x14ac:dyDescent="0.25">
      <c r="A195" s="93"/>
      <c r="B195" s="94"/>
      <c r="C195" s="94"/>
      <c r="D195" s="94"/>
      <c r="E195" s="94"/>
      <c r="F195" s="94"/>
      <c r="G195" s="95"/>
    </row>
    <row r="196" spans="1:7" x14ac:dyDescent="0.2">
      <c r="A196" s="120"/>
      <c r="B196" s="121"/>
      <c r="C196" s="74" t="s">
        <v>97</v>
      </c>
      <c r="D196" s="74" t="s">
        <v>98</v>
      </c>
      <c r="E196" s="74" t="s">
        <v>99</v>
      </c>
      <c r="F196" s="74" t="s">
        <v>100</v>
      </c>
      <c r="G196" s="100" t="s">
        <v>102</v>
      </c>
    </row>
    <row r="197" spans="1:7" ht="28.5" x14ac:dyDescent="0.2">
      <c r="A197" s="122"/>
      <c r="B197" s="123"/>
      <c r="C197" s="6">
        <v>2015</v>
      </c>
      <c r="D197" s="6">
        <v>2016</v>
      </c>
      <c r="E197" s="6">
        <v>2017</v>
      </c>
      <c r="F197" s="6" t="s">
        <v>130</v>
      </c>
      <c r="G197" s="101"/>
    </row>
    <row r="198" spans="1:7" x14ac:dyDescent="0.2">
      <c r="A198" s="131" t="s">
        <v>107</v>
      </c>
      <c r="B198" s="132"/>
      <c r="C198" s="132"/>
      <c r="D198" s="132"/>
      <c r="E198" s="132"/>
      <c r="F198" s="132"/>
      <c r="G198" s="133"/>
    </row>
    <row r="199" spans="1:7" ht="99.75" x14ac:dyDescent="0.2">
      <c r="A199" s="75" t="s">
        <v>124</v>
      </c>
      <c r="B199" s="14" t="s">
        <v>105</v>
      </c>
      <c r="C199" s="8">
        <v>3966</v>
      </c>
      <c r="D199" s="8">
        <v>4468</v>
      </c>
      <c r="E199" s="8">
        <v>5075</v>
      </c>
      <c r="F199" s="8"/>
      <c r="G199" s="68" t="s">
        <v>40</v>
      </c>
    </row>
    <row r="200" spans="1:7" ht="85.5" customHeight="1" x14ac:dyDescent="0.2">
      <c r="A200" s="102" t="s">
        <v>125</v>
      </c>
      <c r="B200" s="14" t="s">
        <v>105</v>
      </c>
      <c r="C200" s="37">
        <v>1092.0011718745161</v>
      </c>
      <c r="D200" s="37">
        <v>1542.738949758053</v>
      </c>
      <c r="E200" s="37">
        <v>2110.514986257097</v>
      </c>
      <c r="F200" s="10"/>
      <c r="G200" s="68" t="s">
        <v>41</v>
      </c>
    </row>
    <row r="201" spans="1:7" x14ac:dyDescent="0.2">
      <c r="A201" s="102"/>
      <c r="B201" s="9" t="s">
        <v>0</v>
      </c>
      <c r="C201" s="11">
        <f>IF(C200=0,"",+C200/C199)</f>
        <v>0.27534068882362989</v>
      </c>
      <c r="D201" s="11">
        <f t="shared" ref="D201:F201" si="24">IF(D200=0,"",+D200/D199)</f>
        <v>0.3452862465886421</v>
      </c>
      <c r="E201" s="11">
        <f t="shared" si="24"/>
        <v>0.41586502192258068</v>
      </c>
      <c r="F201" s="11" t="str">
        <f t="shared" si="24"/>
        <v/>
      </c>
      <c r="G201" s="62"/>
    </row>
    <row r="202" spans="1:7" x14ac:dyDescent="0.2">
      <c r="A202" s="131" t="s">
        <v>107</v>
      </c>
      <c r="B202" s="132"/>
      <c r="C202" s="132"/>
      <c r="D202" s="132"/>
      <c r="E202" s="132"/>
      <c r="F202" s="132"/>
      <c r="G202" s="133"/>
    </row>
    <row r="203" spans="1:7" ht="28.5" customHeight="1" x14ac:dyDescent="0.2">
      <c r="A203" s="85" t="s">
        <v>126</v>
      </c>
      <c r="B203" s="14" t="s">
        <v>105</v>
      </c>
      <c r="C203" s="12">
        <v>436.80046874980644</v>
      </c>
      <c r="D203" s="12">
        <v>617.09557990322128</v>
      </c>
      <c r="E203" s="12">
        <v>844.20599450283885</v>
      </c>
      <c r="F203" s="12"/>
      <c r="G203" s="70" t="s">
        <v>42</v>
      </c>
    </row>
    <row r="204" spans="1:7" ht="26.25" customHeight="1" x14ac:dyDescent="0.2">
      <c r="A204" s="86"/>
      <c r="B204" s="7" t="s">
        <v>0</v>
      </c>
      <c r="C204" s="11">
        <f>IF(C203=0,"",+C203/C199)</f>
        <v>0.11013627552945195</v>
      </c>
      <c r="D204" s="11">
        <f t="shared" ref="D204:F204" si="25">IF(D203=0,"",+D203/D199)</f>
        <v>0.13811449863545686</v>
      </c>
      <c r="E204" s="11">
        <f t="shared" si="25"/>
        <v>0.16634600876903227</v>
      </c>
      <c r="F204" s="11" t="str">
        <f t="shared" si="25"/>
        <v/>
      </c>
      <c r="G204" s="62"/>
    </row>
    <row r="205" spans="1:7" x14ac:dyDescent="0.2">
      <c r="A205" s="131" t="s">
        <v>106</v>
      </c>
      <c r="B205" s="132"/>
      <c r="C205" s="132"/>
      <c r="D205" s="132"/>
      <c r="E205" s="132"/>
      <c r="F205" s="132"/>
      <c r="G205" s="133"/>
    </row>
    <row r="206" spans="1:7" ht="14.25" customHeight="1" x14ac:dyDescent="0.2">
      <c r="A206" s="90" t="s">
        <v>131</v>
      </c>
      <c r="B206" s="14" t="s">
        <v>105</v>
      </c>
      <c r="C206" s="13">
        <f>+C199-(C203)</f>
        <v>3529.1995312501936</v>
      </c>
      <c r="D206" s="13">
        <f>+D199-(D203)</f>
        <v>3850.9044200967787</v>
      </c>
      <c r="E206" s="13">
        <f>+E199-(E203)</f>
        <v>4230.7940054971614</v>
      </c>
      <c r="F206" s="13">
        <f>+F199-(F203)</f>
        <v>0</v>
      </c>
      <c r="G206" s="63"/>
    </row>
    <row r="207" spans="1:7" ht="40.5" customHeight="1" x14ac:dyDescent="0.2">
      <c r="A207" s="91"/>
      <c r="B207" s="14" t="s">
        <v>0</v>
      </c>
      <c r="C207" s="11">
        <f>IF(C206=0,"",+C206/C199)</f>
        <v>0.88986372447054807</v>
      </c>
      <c r="D207" s="11">
        <f>IF(D206=0,"",+D206/D199)</f>
        <v>0.86188550136454312</v>
      </c>
      <c r="E207" s="11">
        <f>IF(E206=0,"",+E206/E199)</f>
        <v>0.83365399123096773</v>
      </c>
      <c r="F207" s="11" t="str">
        <f>IF(F206=0,"",+F206/F199)</f>
        <v/>
      </c>
      <c r="G207" s="63"/>
    </row>
    <row r="208" spans="1:7" x14ac:dyDescent="0.2">
      <c r="A208" s="134" t="s">
        <v>122</v>
      </c>
      <c r="B208" s="135"/>
      <c r="C208" s="135"/>
      <c r="D208" s="135"/>
      <c r="E208" s="135"/>
      <c r="F208" s="135"/>
      <c r="G208" s="136"/>
    </row>
    <row r="209" spans="1:7" ht="28.5" customHeight="1" x14ac:dyDescent="0.2">
      <c r="A209" s="76" t="s">
        <v>114</v>
      </c>
      <c r="B209" s="14" t="s">
        <v>105</v>
      </c>
      <c r="C209" s="15">
        <v>655.20070312470966</v>
      </c>
      <c r="D209" s="38">
        <v>925.64336985483169</v>
      </c>
      <c r="E209" s="38">
        <v>1266.3089917542582</v>
      </c>
      <c r="F209" s="16"/>
      <c r="G209" s="64" t="s">
        <v>43</v>
      </c>
    </row>
    <row r="210" spans="1:7" ht="14.25" customHeight="1" x14ac:dyDescent="0.2">
      <c r="A210" s="77"/>
      <c r="B210" s="17" t="s">
        <v>0</v>
      </c>
      <c r="C210" s="18">
        <f>IF(C209=0,"",+C209/C199)</f>
        <v>0.16520441329417793</v>
      </c>
      <c r="D210" s="18">
        <f>IF(D209=0,"",+D209/D199)</f>
        <v>0.20717174795318524</v>
      </c>
      <c r="E210" s="18">
        <f>IF(E209=0,"",+E209/E199)</f>
        <v>0.24951901315354841</v>
      </c>
      <c r="F210" s="18" t="str">
        <f>IF(F209=0,"",+F209/F199)</f>
        <v/>
      </c>
      <c r="G210" s="64"/>
    </row>
    <row r="211" spans="1:7" x14ac:dyDescent="0.2">
      <c r="A211" s="79" t="s">
        <v>115</v>
      </c>
      <c r="B211" s="19" t="s">
        <v>105</v>
      </c>
      <c r="C211" s="20">
        <f>+C209+C203</f>
        <v>1092.0011718745161</v>
      </c>
      <c r="D211" s="20">
        <f>+D209+D203</f>
        <v>1542.738949758053</v>
      </c>
      <c r="E211" s="20">
        <f>+E209+E203</f>
        <v>2110.514986257097</v>
      </c>
      <c r="F211" s="20">
        <f>+F209+F203</f>
        <v>0</v>
      </c>
      <c r="G211" s="64"/>
    </row>
    <row r="212" spans="1:7" ht="41.25" customHeight="1" x14ac:dyDescent="0.2">
      <c r="A212" s="92"/>
      <c r="B212" s="21" t="s">
        <v>0</v>
      </c>
      <c r="C212" s="22">
        <f>IF(C211=0,"",+C211/C199)</f>
        <v>0.27534068882362989</v>
      </c>
      <c r="D212" s="22">
        <f>IF(D211=0,"",+D211/D199)</f>
        <v>0.3452862465886421</v>
      </c>
      <c r="E212" s="22">
        <f>IF(E211=0,"",+E211/E199)</f>
        <v>0.41586502192258068</v>
      </c>
      <c r="F212" s="22" t="str">
        <f>IF(F211=0,"",+F211/F199)</f>
        <v/>
      </c>
      <c r="G212" s="64"/>
    </row>
    <row r="213" spans="1:7" ht="57.75" customHeight="1" x14ac:dyDescent="0.2">
      <c r="A213" s="76" t="s">
        <v>116</v>
      </c>
      <c r="B213" s="7" t="s">
        <v>105</v>
      </c>
      <c r="C213" s="15">
        <v>0</v>
      </c>
      <c r="D213" s="16">
        <v>0</v>
      </c>
      <c r="E213" s="16">
        <v>211</v>
      </c>
      <c r="F213" s="16"/>
      <c r="G213" s="64" t="s">
        <v>69</v>
      </c>
    </row>
    <row r="214" spans="1:7" x14ac:dyDescent="0.2">
      <c r="A214" s="77"/>
      <c r="B214" s="17" t="s">
        <v>0</v>
      </c>
      <c r="C214" s="18" t="str">
        <f>IF(C213=0,"",+C213/C199)</f>
        <v/>
      </c>
      <c r="D214" s="18" t="str">
        <f>IF(D213=0,"",+D213/D199)</f>
        <v/>
      </c>
      <c r="E214" s="18">
        <f>IF(E213=0,"",+E213/E199)</f>
        <v>4.1576354679802953E-2</v>
      </c>
      <c r="F214" s="18" t="str">
        <f>IF(F213=0,"",+F213/F199)</f>
        <v/>
      </c>
      <c r="G214" s="64"/>
    </row>
    <row r="215" spans="1:7" x14ac:dyDescent="0.2">
      <c r="A215" s="78" t="s">
        <v>117</v>
      </c>
      <c r="B215" s="19" t="s">
        <v>105</v>
      </c>
      <c r="C215" s="20">
        <f>+C211+C213</f>
        <v>1092.0011718745161</v>
      </c>
      <c r="D215" s="20">
        <f t="shared" ref="D215:F215" si="26">+D211+D213</f>
        <v>1542.738949758053</v>
      </c>
      <c r="E215" s="20">
        <f t="shared" si="26"/>
        <v>2321.514986257097</v>
      </c>
      <c r="F215" s="20">
        <f t="shared" si="26"/>
        <v>0</v>
      </c>
      <c r="G215" s="64"/>
    </row>
    <row r="216" spans="1:7" ht="49.5" customHeight="1" thickBot="1" x14ac:dyDescent="0.25">
      <c r="A216" s="79"/>
      <c r="B216" s="23" t="s">
        <v>0</v>
      </c>
      <c r="C216" s="24">
        <f>IF(C215=0,"",+C215/C199)</f>
        <v>0.27534068882362989</v>
      </c>
      <c r="D216" s="24">
        <f t="shared" ref="D216:F216" si="27">IF(D215=0,"",+D215/D199)</f>
        <v>0.3452862465886421</v>
      </c>
      <c r="E216" s="24">
        <f t="shared" si="27"/>
        <v>0.45744137660238365</v>
      </c>
      <c r="F216" s="24" t="str">
        <f t="shared" si="27"/>
        <v/>
      </c>
      <c r="G216" s="65"/>
    </row>
    <row r="217" spans="1:7" ht="15" thickBot="1" x14ac:dyDescent="0.25">
      <c r="A217" s="80" t="s">
        <v>128</v>
      </c>
      <c r="B217" s="81"/>
      <c r="C217" s="81"/>
      <c r="D217" s="81"/>
      <c r="E217" s="81"/>
      <c r="F217" s="81"/>
      <c r="G217" s="82"/>
    </row>
    <row r="219" spans="1:7" ht="15" thickBot="1" x14ac:dyDescent="0.25"/>
    <row r="220" spans="1:7" x14ac:dyDescent="0.2">
      <c r="A220" s="127" t="s">
        <v>140</v>
      </c>
      <c r="B220" s="116"/>
      <c r="C220" s="116"/>
      <c r="D220" s="116"/>
      <c r="E220" s="116"/>
      <c r="F220" s="116"/>
      <c r="G220" s="117"/>
    </row>
    <row r="221" spans="1:7" ht="37.5" customHeight="1" x14ac:dyDescent="0.2">
      <c r="A221" s="118" t="s">
        <v>90</v>
      </c>
      <c r="B221" s="119"/>
      <c r="C221" s="128" t="s">
        <v>38</v>
      </c>
      <c r="D221" s="129"/>
      <c r="E221" s="129"/>
      <c r="F221" s="129"/>
      <c r="G221" s="130"/>
    </row>
    <row r="222" spans="1:7" ht="30" customHeight="1" x14ac:dyDescent="0.2">
      <c r="A222" s="103" t="s">
        <v>91</v>
      </c>
      <c r="B222" s="104"/>
      <c r="C222" s="124" t="s">
        <v>44</v>
      </c>
      <c r="D222" s="125"/>
      <c r="E222" s="125"/>
      <c r="F222" s="125"/>
      <c r="G222" s="126"/>
    </row>
    <row r="223" spans="1:7" x14ac:dyDescent="0.2">
      <c r="A223" s="105" t="s">
        <v>92</v>
      </c>
      <c r="B223" s="106"/>
      <c r="C223" s="106"/>
      <c r="D223" s="106"/>
      <c r="E223" s="106"/>
      <c r="F223" s="106"/>
      <c r="G223" s="107"/>
    </row>
    <row r="224" spans="1:7" ht="28.5" x14ac:dyDescent="0.2">
      <c r="A224" s="108" t="s">
        <v>93</v>
      </c>
      <c r="B224" s="109"/>
      <c r="C224" s="31">
        <f>82/138</f>
        <v>0.59420289855072461</v>
      </c>
      <c r="D224" s="4" t="s">
        <v>94</v>
      </c>
      <c r="E224" s="3">
        <v>2012</v>
      </c>
      <c r="F224" s="4" t="s">
        <v>95</v>
      </c>
      <c r="G224" s="5" t="s">
        <v>7</v>
      </c>
    </row>
    <row r="225" spans="1:11" ht="15" thickBot="1" x14ac:dyDescent="0.25">
      <c r="A225" s="110" t="s">
        <v>96</v>
      </c>
      <c r="B225" s="111"/>
      <c r="C225" s="112"/>
      <c r="D225" s="113"/>
      <c r="E225" s="113"/>
      <c r="F225" s="113"/>
      <c r="G225" s="114"/>
    </row>
    <row r="226" spans="1:11" ht="15" thickBot="1" x14ac:dyDescent="0.25">
      <c r="A226" s="93"/>
      <c r="B226" s="94"/>
      <c r="C226" s="94"/>
      <c r="D226" s="94"/>
      <c r="E226" s="94"/>
      <c r="F226" s="94"/>
      <c r="G226" s="95"/>
    </row>
    <row r="227" spans="1:11" x14ac:dyDescent="0.2">
      <c r="A227" s="120"/>
      <c r="B227" s="121"/>
      <c r="C227" s="74" t="s">
        <v>97</v>
      </c>
      <c r="D227" s="74" t="s">
        <v>98</v>
      </c>
      <c r="E227" s="74" t="s">
        <v>99</v>
      </c>
      <c r="F227" s="74" t="s">
        <v>100</v>
      </c>
      <c r="G227" s="100" t="s">
        <v>102</v>
      </c>
    </row>
    <row r="228" spans="1:11" ht="28.5" x14ac:dyDescent="0.2">
      <c r="A228" s="122"/>
      <c r="B228" s="123"/>
      <c r="C228" s="6">
        <v>2015</v>
      </c>
      <c r="D228" s="6">
        <v>2016</v>
      </c>
      <c r="E228" s="6">
        <v>2017</v>
      </c>
      <c r="F228" s="6" t="s">
        <v>130</v>
      </c>
      <c r="G228" s="101"/>
    </row>
    <row r="229" spans="1:11" x14ac:dyDescent="0.2">
      <c r="A229" s="87" t="s">
        <v>101</v>
      </c>
      <c r="B229" s="88"/>
      <c r="C229" s="88"/>
      <c r="D229" s="88"/>
      <c r="E229" s="88"/>
      <c r="F229" s="88"/>
      <c r="G229" s="89"/>
    </row>
    <row r="230" spans="1:11" ht="116.25" customHeight="1" x14ac:dyDescent="0.2">
      <c r="A230" s="75" t="s">
        <v>124</v>
      </c>
      <c r="B230" s="14" t="s">
        <v>105</v>
      </c>
      <c r="C230" s="8">
        <v>3966</v>
      </c>
      <c r="D230" s="8">
        <v>4468</v>
      </c>
      <c r="E230" s="8">
        <v>5075</v>
      </c>
      <c r="F230" s="8"/>
      <c r="G230" s="68" t="s">
        <v>83</v>
      </c>
    </row>
    <row r="231" spans="1:11" ht="57" x14ac:dyDescent="0.2">
      <c r="A231" s="102" t="s">
        <v>125</v>
      </c>
      <c r="B231" s="14" t="s">
        <v>105</v>
      </c>
      <c r="C231" s="37">
        <v>1092.0011718745161</v>
      </c>
      <c r="D231" s="37">
        <v>1542.738949758053</v>
      </c>
      <c r="E231" s="37">
        <v>2110.514986257097</v>
      </c>
      <c r="F231" s="10"/>
      <c r="G231" s="68" t="s">
        <v>73</v>
      </c>
    </row>
    <row r="232" spans="1:11" x14ac:dyDescent="0.2">
      <c r="A232" s="102"/>
      <c r="B232" s="9" t="s">
        <v>0</v>
      </c>
      <c r="C232" s="11">
        <f>IF(C231=0,"",+C231/C230)</f>
        <v>0.27534068882362989</v>
      </c>
      <c r="D232" s="11">
        <f t="shared" ref="D232:F232" si="28">IF(D231=0,"",+D231/D230)</f>
        <v>0.3452862465886421</v>
      </c>
      <c r="E232" s="11">
        <f t="shared" si="28"/>
        <v>0.41586502192258068</v>
      </c>
      <c r="F232" s="11" t="str">
        <f t="shared" si="28"/>
        <v/>
      </c>
      <c r="G232" s="62"/>
    </row>
    <row r="233" spans="1:11" x14ac:dyDescent="0.2">
      <c r="A233" s="87" t="s">
        <v>107</v>
      </c>
      <c r="B233" s="88"/>
      <c r="C233" s="88"/>
      <c r="D233" s="88"/>
      <c r="E233" s="88"/>
      <c r="F233" s="88"/>
      <c r="G233" s="89"/>
    </row>
    <row r="234" spans="1:11" ht="14.25" customHeight="1" x14ac:dyDescent="0.2">
      <c r="A234" s="85" t="s">
        <v>126</v>
      </c>
      <c r="B234" s="14" t="s">
        <v>105</v>
      </c>
      <c r="C234" s="12">
        <v>436.80046874980644</v>
      </c>
      <c r="D234" s="12">
        <v>617.09557990322128</v>
      </c>
      <c r="E234" s="12">
        <v>844.20599450283885</v>
      </c>
      <c r="F234" s="12"/>
      <c r="G234" s="63"/>
    </row>
    <row r="235" spans="1:11" ht="51.75" customHeight="1" x14ac:dyDescent="0.2">
      <c r="A235" s="86"/>
      <c r="B235" s="7" t="s">
        <v>0</v>
      </c>
      <c r="C235" s="11">
        <f>IF(C234=0,"",+C234/C230)</f>
        <v>0.11013627552945195</v>
      </c>
      <c r="D235" s="11">
        <f t="shared" ref="D235:F235" si="29">IF(D234=0,"",+D234/D230)</f>
        <v>0.13811449863545686</v>
      </c>
      <c r="E235" s="11">
        <f t="shared" si="29"/>
        <v>0.16634600876903227</v>
      </c>
      <c r="F235" s="11" t="str">
        <f t="shared" si="29"/>
        <v/>
      </c>
      <c r="G235" s="62"/>
    </row>
    <row r="236" spans="1:11" x14ac:dyDescent="0.2">
      <c r="A236" s="87" t="s">
        <v>106</v>
      </c>
      <c r="B236" s="88"/>
      <c r="C236" s="88"/>
      <c r="D236" s="88"/>
      <c r="E236" s="88"/>
      <c r="F236" s="88"/>
      <c r="G236" s="89"/>
    </row>
    <row r="237" spans="1:11" ht="14.25" customHeight="1" x14ac:dyDescent="0.2">
      <c r="A237" s="90" t="s">
        <v>131</v>
      </c>
      <c r="B237" s="14" t="s">
        <v>105</v>
      </c>
      <c r="C237" s="13">
        <f>+C230-(C234)</f>
        <v>3529.1995312501936</v>
      </c>
      <c r="D237" s="13">
        <f>+D230-(D234)</f>
        <v>3850.9044200967787</v>
      </c>
      <c r="E237" s="13">
        <f>+E230-(E234)</f>
        <v>4230.7940054971614</v>
      </c>
      <c r="F237" s="13">
        <f>+F230-(F234)</f>
        <v>0</v>
      </c>
      <c r="G237" s="63"/>
    </row>
    <row r="238" spans="1:11" ht="46.5" customHeight="1" x14ac:dyDescent="0.2">
      <c r="A238" s="91"/>
      <c r="B238" s="14" t="s">
        <v>0</v>
      </c>
      <c r="C238" s="11">
        <f>IF(C237=0,"",+C237/C230)</f>
        <v>0.88986372447054807</v>
      </c>
      <c r="D238" s="11">
        <f>IF(D237=0,"",+D237/D230)</f>
        <v>0.86188550136454312</v>
      </c>
      <c r="E238" s="11">
        <f>IF(E237=0,"",+E237/E230)</f>
        <v>0.83365399123096773</v>
      </c>
      <c r="F238" s="11" t="str">
        <f>IF(F237=0,"",+F237/F230)</f>
        <v/>
      </c>
      <c r="G238" s="63"/>
    </row>
    <row r="239" spans="1:11" ht="14.25" customHeight="1" x14ac:dyDescent="0.2">
      <c r="A239" s="87" t="s">
        <v>122</v>
      </c>
      <c r="B239" s="88"/>
      <c r="C239" s="88"/>
      <c r="D239" s="88"/>
      <c r="E239" s="88"/>
      <c r="F239" s="88"/>
      <c r="G239" s="89"/>
      <c r="I239" s="30"/>
      <c r="J239" s="30"/>
      <c r="K239" s="30"/>
    </row>
    <row r="240" spans="1:11" ht="28.5" customHeight="1" x14ac:dyDescent="0.2">
      <c r="A240" s="76" t="s">
        <v>114</v>
      </c>
      <c r="B240" s="14" t="s">
        <v>105</v>
      </c>
      <c r="C240" s="15">
        <v>655.20070312470966</v>
      </c>
      <c r="D240" s="38">
        <v>925.64336985483169</v>
      </c>
      <c r="E240" s="38">
        <v>1266.3089917542582</v>
      </c>
      <c r="F240" s="16"/>
      <c r="G240" s="68" t="s">
        <v>45</v>
      </c>
    </row>
    <row r="241" spans="1:11" ht="25.5" customHeight="1" x14ac:dyDescent="0.2">
      <c r="A241" s="77"/>
      <c r="B241" s="17" t="s">
        <v>0</v>
      </c>
      <c r="C241" s="18">
        <f>IF(C240=0,"",+C240/C230)</f>
        <v>0.16520441329417793</v>
      </c>
      <c r="D241" s="18">
        <f>IF(D240=0,"",+D240/D230)</f>
        <v>0.20717174795318524</v>
      </c>
      <c r="E241" s="18">
        <f>IF(E240=0,"",+E240/E230)</f>
        <v>0.24951901315354841</v>
      </c>
      <c r="F241" s="18" t="str">
        <f>IF(F240=0,"",+F240/F230)</f>
        <v/>
      </c>
      <c r="G241" s="39"/>
    </row>
    <row r="242" spans="1:11" ht="14.25" customHeight="1" x14ac:dyDescent="0.2">
      <c r="A242" s="79" t="s">
        <v>133</v>
      </c>
      <c r="B242" s="19" t="s">
        <v>105</v>
      </c>
      <c r="C242" s="20">
        <f>+C240+C234</f>
        <v>1092.0011718745161</v>
      </c>
      <c r="D242" s="20">
        <f>+D240+D234</f>
        <v>1542.738949758053</v>
      </c>
      <c r="E242" s="20">
        <f>+E240+E234</f>
        <v>2110.514986257097</v>
      </c>
      <c r="F242" s="20">
        <f>+F240+F234</f>
        <v>0</v>
      </c>
      <c r="G242" s="39"/>
    </row>
    <row r="243" spans="1:11" ht="47.25" customHeight="1" x14ac:dyDescent="0.2">
      <c r="A243" s="92"/>
      <c r="B243" s="21" t="s">
        <v>0</v>
      </c>
      <c r="C243" s="22">
        <f>IF(C242=0,"",+C242/C230)</f>
        <v>0.27534068882362989</v>
      </c>
      <c r="D243" s="22">
        <f>IF(D242=0,"",+D242/D230)</f>
        <v>0.3452862465886421</v>
      </c>
      <c r="E243" s="22">
        <f>IF(E242=0,"",+E242/E230)</f>
        <v>0.41586502192258068</v>
      </c>
      <c r="F243" s="22" t="str">
        <f>IF(F242=0,"",+F242/F230)</f>
        <v/>
      </c>
      <c r="G243" s="39"/>
      <c r="K243" s="41"/>
    </row>
    <row r="244" spans="1:11" ht="28.5" customHeight="1" x14ac:dyDescent="0.2">
      <c r="A244" s="76" t="s">
        <v>116</v>
      </c>
      <c r="B244" s="14" t="s">
        <v>105</v>
      </c>
      <c r="C244" s="15">
        <v>0</v>
      </c>
      <c r="D244" s="16">
        <v>0</v>
      </c>
      <c r="E244" s="16">
        <v>211</v>
      </c>
      <c r="F244" s="16"/>
      <c r="G244" s="64" t="s">
        <v>70</v>
      </c>
    </row>
    <row r="245" spans="1:11" ht="47.25" customHeight="1" x14ac:dyDescent="0.2">
      <c r="A245" s="77"/>
      <c r="B245" s="17" t="s">
        <v>0</v>
      </c>
      <c r="C245" s="18" t="str">
        <f>IF(C244=0,"",+C244/C230)</f>
        <v/>
      </c>
      <c r="D245" s="18" t="str">
        <f>IF(D244=0,"",+D244/D230)</f>
        <v/>
      </c>
      <c r="E245" s="18">
        <f>IF(E244=0,"",+E244/E230)</f>
        <v>4.1576354679802953E-2</v>
      </c>
      <c r="F245" s="18" t="str">
        <f>IF(F244=0,"",+F244/F230)</f>
        <v/>
      </c>
      <c r="G245" s="39"/>
    </row>
    <row r="246" spans="1:11" ht="14.25" customHeight="1" x14ac:dyDescent="0.2">
      <c r="A246" s="78" t="s">
        <v>134</v>
      </c>
      <c r="B246" s="19" t="s">
        <v>105</v>
      </c>
      <c r="C246" s="20">
        <f>+C242+C244</f>
        <v>1092.0011718745161</v>
      </c>
      <c r="D246" s="20">
        <f t="shared" ref="D246:F246" si="30">+D242+D244</f>
        <v>1542.738949758053</v>
      </c>
      <c r="E246" s="20">
        <f t="shared" si="30"/>
        <v>2321.514986257097</v>
      </c>
      <c r="F246" s="20">
        <f t="shared" si="30"/>
        <v>0</v>
      </c>
      <c r="G246" s="64"/>
    </row>
    <row r="247" spans="1:11" ht="66" customHeight="1" thickBot="1" x14ac:dyDescent="0.25">
      <c r="A247" s="79"/>
      <c r="B247" s="23" t="s">
        <v>0</v>
      </c>
      <c r="C247" s="24">
        <f>IF(C246=0,"",+C246/C230)</f>
        <v>0.27534068882362989</v>
      </c>
      <c r="D247" s="24">
        <f t="shared" ref="D247:F247" si="31">IF(D246=0,"",+D246/D230)</f>
        <v>0.3452862465886421</v>
      </c>
      <c r="E247" s="24">
        <f t="shared" si="31"/>
        <v>0.45744137660238365</v>
      </c>
      <c r="F247" s="24" t="str">
        <f t="shared" si="31"/>
        <v/>
      </c>
      <c r="G247" s="65"/>
    </row>
    <row r="248" spans="1:11" ht="15" thickBot="1" x14ac:dyDescent="0.25">
      <c r="A248" s="80" t="s">
        <v>128</v>
      </c>
      <c r="B248" s="81"/>
      <c r="C248" s="81"/>
      <c r="D248" s="81"/>
      <c r="E248" s="81"/>
      <c r="F248" s="81"/>
      <c r="G248" s="82"/>
    </row>
    <row r="250" spans="1:11" ht="15" thickBot="1" x14ac:dyDescent="0.25"/>
    <row r="251" spans="1:11" x14ac:dyDescent="0.2">
      <c r="A251" s="127" t="s">
        <v>141</v>
      </c>
      <c r="B251" s="116"/>
      <c r="C251" s="116"/>
      <c r="D251" s="116"/>
      <c r="E251" s="116"/>
      <c r="F251" s="116"/>
      <c r="G251" s="117"/>
    </row>
    <row r="252" spans="1:11" ht="21.75" customHeight="1" x14ac:dyDescent="0.2">
      <c r="A252" s="118" t="s">
        <v>90</v>
      </c>
      <c r="B252" s="119"/>
      <c r="C252" s="128" t="s">
        <v>46</v>
      </c>
      <c r="D252" s="129"/>
      <c r="E252" s="129"/>
      <c r="F252" s="129"/>
      <c r="G252" s="130"/>
    </row>
    <row r="253" spans="1:11" ht="52.5" customHeight="1" x14ac:dyDescent="0.2">
      <c r="A253" s="103" t="s">
        <v>91</v>
      </c>
      <c r="B253" s="104"/>
      <c r="C253" s="124" t="s">
        <v>47</v>
      </c>
      <c r="D253" s="125"/>
      <c r="E253" s="125"/>
      <c r="F253" s="125"/>
      <c r="G253" s="126"/>
    </row>
    <row r="254" spans="1:11" x14ac:dyDescent="0.2">
      <c r="A254" s="105" t="s">
        <v>92</v>
      </c>
      <c r="B254" s="106"/>
      <c r="C254" s="106"/>
      <c r="D254" s="106"/>
      <c r="E254" s="106"/>
      <c r="F254" s="106"/>
      <c r="G254" s="107"/>
    </row>
    <row r="255" spans="1:11" ht="28.5" x14ac:dyDescent="0.2">
      <c r="A255" s="108" t="s">
        <v>93</v>
      </c>
      <c r="B255" s="109"/>
      <c r="C255" s="31">
        <f>1167/5611</f>
        <v>0.20798431652111923</v>
      </c>
      <c r="D255" s="4" t="s">
        <v>94</v>
      </c>
      <c r="E255" s="3">
        <v>2013</v>
      </c>
      <c r="F255" s="4" t="s">
        <v>95</v>
      </c>
      <c r="G255" s="5" t="s">
        <v>6</v>
      </c>
    </row>
    <row r="256" spans="1:11" ht="15" thickBot="1" x14ac:dyDescent="0.25">
      <c r="A256" s="110" t="s">
        <v>96</v>
      </c>
      <c r="B256" s="111"/>
      <c r="C256" s="112"/>
      <c r="D256" s="113"/>
      <c r="E256" s="113"/>
      <c r="F256" s="113"/>
      <c r="G256" s="114"/>
    </row>
    <row r="257" spans="1:7" ht="15" thickBot="1" x14ac:dyDescent="0.25">
      <c r="A257" s="93"/>
      <c r="B257" s="94"/>
      <c r="C257" s="94"/>
      <c r="D257" s="94"/>
      <c r="E257" s="94"/>
      <c r="F257" s="94"/>
      <c r="G257" s="95"/>
    </row>
    <row r="258" spans="1:7" x14ac:dyDescent="0.2">
      <c r="A258" s="120"/>
      <c r="B258" s="121"/>
      <c r="C258" s="74" t="s">
        <v>97</v>
      </c>
      <c r="D258" s="74" t="s">
        <v>98</v>
      </c>
      <c r="E258" s="74" t="s">
        <v>99</v>
      </c>
      <c r="F258" s="74" t="s">
        <v>100</v>
      </c>
      <c r="G258" s="100" t="s">
        <v>102</v>
      </c>
    </row>
    <row r="259" spans="1:7" ht="28.5" x14ac:dyDescent="0.2">
      <c r="A259" s="122"/>
      <c r="B259" s="123"/>
      <c r="C259" s="6">
        <v>2015</v>
      </c>
      <c r="D259" s="6">
        <v>2016</v>
      </c>
      <c r="E259" s="6">
        <v>2017</v>
      </c>
      <c r="F259" s="6" t="s">
        <v>130</v>
      </c>
      <c r="G259" s="101"/>
    </row>
    <row r="260" spans="1:7" x14ac:dyDescent="0.2">
      <c r="A260" s="87" t="s">
        <v>101</v>
      </c>
      <c r="B260" s="88"/>
      <c r="C260" s="88"/>
      <c r="D260" s="88"/>
      <c r="E260" s="88"/>
      <c r="F260" s="88"/>
      <c r="G260" s="89"/>
    </row>
    <row r="261" spans="1:7" ht="213" customHeight="1" x14ac:dyDescent="0.2">
      <c r="A261" s="75" t="s">
        <v>124</v>
      </c>
      <c r="B261" s="7" t="s">
        <v>105</v>
      </c>
      <c r="C261" s="8">
        <v>462354.01170000003</v>
      </c>
      <c r="D261" s="8">
        <v>476224.63205100002</v>
      </c>
      <c r="E261" s="8">
        <v>490511.37101253006</v>
      </c>
      <c r="F261" s="8">
        <v>0</v>
      </c>
      <c r="G261" s="68" t="s">
        <v>77</v>
      </c>
    </row>
    <row r="262" spans="1:7" ht="14.25" customHeight="1" x14ac:dyDescent="0.2">
      <c r="A262" s="102" t="s">
        <v>125</v>
      </c>
      <c r="B262" s="9" t="s">
        <v>105</v>
      </c>
      <c r="C262" s="10">
        <v>96169.634433600018</v>
      </c>
      <c r="D262" s="10">
        <v>99054.723466608018</v>
      </c>
      <c r="E262" s="10">
        <v>102026.36517060627</v>
      </c>
      <c r="F262" s="10"/>
      <c r="G262" s="66"/>
    </row>
    <row r="263" spans="1:7" x14ac:dyDescent="0.2">
      <c r="A263" s="102"/>
      <c r="B263" s="9" t="s">
        <v>0</v>
      </c>
      <c r="C263" s="11">
        <f>IF(C262=0,"",+C262/C261)</f>
        <v>0.20800000000000002</v>
      </c>
      <c r="D263" s="11">
        <f t="shared" ref="D263:F263" si="32">IF(D262=0,"",+D262/D261)</f>
        <v>0.20800000000000002</v>
      </c>
      <c r="E263" s="11">
        <f t="shared" si="32"/>
        <v>0.20800000000000002</v>
      </c>
      <c r="F263" s="11" t="str">
        <f t="shared" si="32"/>
        <v/>
      </c>
      <c r="G263" s="62"/>
    </row>
    <row r="264" spans="1:7" x14ac:dyDescent="0.2">
      <c r="A264" s="87" t="s">
        <v>107</v>
      </c>
      <c r="B264" s="88"/>
      <c r="C264" s="88"/>
      <c r="D264" s="88"/>
      <c r="E264" s="88"/>
      <c r="F264" s="88"/>
      <c r="G264" s="89"/>
    </row>
    <row r="265" spans="1:7" ht="57" customHeight="1" x14ac:dyDescent="0.2">
      <c r="A265" s="85" t="s">
        <v>126</v>
      </c>
      <c r="B265" s="7" t="s">
        <v>105</v>
      </c>
      <c r="C265" s="12">
        <v>3500</v>
      </c>
      <c r="D265" s="12">
        <v>3500</v>
      </c>
      <c r="E265" s="12">
        <v>3500</v>
      </c>
      <c r="F265" s="12"/>
      <c r="G265" s="70" t="s">
        <v>48</v>
      </c>
    </row>
    <row r="266" spans="1:7" x14ac:dyDescent="0.2">
      <c r="A266" s="86"/>
      <c r="B266" s="7" t="s">
        <v>0</v>
      </c>
      <c r="C266" s="11">
        <f>IF(C265=0,"",+C265/C261)</f>
        <v>7.5699570273675635E-3</v>
      </c>
      <c r="D266" s="11">
        <f t="shared" ref="D266:F266" si="33">IF(D265=0,"",+D265/D261)</f>
        <v>7.3494728421044306E-3</v>
      </c>
      <c r="E266" s="11">
        <f t="shared" si="33"/>
        <v>7.1354105263149812E-3</v>
      </c>
      <c r="F266" s="11" t="str">
        <f t="shared" si="33"/>
        <v/>
      </c>
      <c r="G266" s="62"/>
    </row>
    <row r="267" spans="1:7" x14ac:dyDescent="0.2">
      <c r="A267" s="87" t="s">
        <v>106</v>
      </c>
      <c r="B267" s="88"/>
      <c r="C267" s="88"/>
      <c r="D267" s="88"/>
      <c r="E267" s="88"/>
      <c r="F267" s="88"/>
      <c r="G267" s="89"/>
    </row>
    <row r="268" spans="1:7" ht="14.25" customHeight="1" x14ac:dyDescent="0.2">
      <c r="A268" s="90" t="s">
        <v>131</v>
      </c>
      <c r="B268" s="7" t="s">
        <v>105</v>
      </c>
      <c r="C268" s="13">
        <f>+C261-(C265)</f>
        <v>458854.01170000003</v>
      </c>
      <c r="D268" s="13">
        <f>+D261-(D265)</f>
        <v>472724.63205100002</v>
      </c>
      <c r="E268" s="13">
        <f>+E261-(E265)</f>
        <v>487011.37101253006</v>
      </c>
      <c r="F268" s="13">
        <f>+F261-(F265)</f>
        <v>0</v>
      </c>
      <c r="G268" s="63"/>
    </row>
    <row r="269" spans="1:7" ht="35.25" customHeight="1" x14ac:dyDescent="0.2">
      <c r="A269" s="91"/>
      <c r="B269" s="14" t="s">
        <v>0</v>
      </c>
      <c r="C269" s="11">
        <f>IF(C268=0,"",+C268/C261)</f>
        <v>0.99243004297263249</v>
      </c>
      <c r="D269" s="11">
        <f>IF(D268=0,"",+D268/D261)</f>
        <v>0.99265052715789559</v>
      </c>
      <c r="E269" s="11">
        <f>IF(E268=0,"",+E268/E261)</f>
        <v>0.99286458947368506</v>
      </c>
      <c r="F269" s="11" t="str">
        <f>IF(F268=0,"",+F268/F261)</f>
        <v/>
      </c>
      <c r="G269" s="63"/>
    </row>
    <row r="270" spans="1:7" ht="14.25" customHeight="1" x14ac:dyDescent="0.2">
      <c r="A270" s="87" t="s">
        <v>122</v>
      </c>
      <c r="B270" s="88"/>
      <c r="C270" s="88"/>
      <c r="D270" s="88"/>
      <c r="E270" s="88"/>
      <c r="F270" s="88"/>
      <c r="G270" s="89"/>
    </row>
    <row r="271" spans="1:7" ht="42.75" x14ac:dyDescent="0.2">
      <c r="A271" s="76" t="s">
        <v>114</v>
      </c>
      <c r="B271" s="7" t="s">
        <v>105</v>
      </c>
      <c r="C271" s="15">
        <v>38467.853773440009</v>
      </c>
      <c r="D271" s="38">
        <v>49527.361733304009</v>
      </c>
      <c r="E271" s="38">
        <v>61215.819102363756</v>
      </c>
      <c r="F271" s="16"/>
      <c r="G271" s="64" t="s">
        <v>49</v>
      </c>
    </row>
    <row r="272" spans="1:7" x14ac:dyDescent="0.2">
      <c r="A272" s="77"/>
      <c r="B272" s="17" t="s">
        <v>0</v>
      </c>
      <c r="C272" s="18">
        <f>IF(C271=0,"",+C271/C261)</f>
        <v>8.320000000000001E-2</v>
      </c>
      <c r="D272" s="18">
        <f>IF(D271=0,"",+D271/D261)</f>
        <v>0.10400000000000001</v>
      </c>
      <c r="E272" s="18">
        <f>IF(E271=0,"",+E271/E261)</f>
        <v>0.12480000000000001</v>
      </c>
      <c r="F272" s="18" t="str">
        <f>IF(F271=0,"",+F271/F261)</f>
        <v/>
      </c>
      <c r="G272" s="64"/>
    </row>
    <row r="273" spans="1:7" ht="14.25" customHeight="1" x14ac:dyDescent="0.2">
      <c r="A273" s="79" t="s">
        <v>133</v>
      </c>
      <c r="B273" s="19" t="s">
        <v>105</v>
      </c>
      <c r="C273" s="20">
        <f>+C271+C265</f>
        <v>41967.853773440009</v>
      </c>
      <c r="D273" s="20">
        <f>+D271+D265</f>
        <v>53027.361733304009</v>
      </c>
      <c r="E273" s="20">
        <f>+E271+E265</f>
        <v>64715.819102363756</v>
      </c>
      <c r="F273" s="20">
        <f>+F271+F265</f>
        <v>0</v>
      </c>
      <c r="G273" s="64"/>
    </row>
    <row r="274" spans="1:7" ht="42.75" customHeight="1" x14ac:dyDescent="0.2">
      <c r="A274" s="92"/>
      <c r="B274" s="21" t="s">
        <v>0</v>
      </c>
      <c r="C274" s="22">
        <f>IF(C273=0,"",+C273/C261)</f>
        <v>9.0769957027367579E-2</v>
      </c>
      <c r="D274" s="22">
        <f>IF(D273=0,"",+D273/D261)</f>
        <v>0.11134947284210445</v>
      </c>
      <c r="E274" s="22">
        <f>IF(E273=0,"",+E273/E261)</f>
        <v>0.13193541052631499</v>
      </c>
      <c r="F274" s="22" t="str">
        <f>IF(F273=0,"",+F273/F261)</f>
        <v/>
      </c>
      <c r="G274" s="64"/>
    </row>
    <row r="275" spans="1:7" ht="14.25" customHeight="1" x14ac:dyDescent="0.2">
      <c r="A275" s="76" t="s">
        <v>116</v>
      </c>
      <c r="B275" s="7" t="s">
        <v>105</v>
      </c>
      <c r="C275" s="15">
        <v>54201.78066016001</v>
      </c>
      <c r="D275" s="16">
        <v>46027.361733304009</v>
      </c>
      <c r="E275" s="16">
        <v>37310.546068242511</v>
      </c>
      <c r="F275" s="16"/>
      <c r="G275" s="83" t="s">
        <v>84</v>
      </c>
    </row>
    <row r="276" spans="1:7" ht="73.5" customHeight="1" x14ac:dyDescent="0.2">
      <c r="A276" s="77"/>
      <c r="B276" s="17" t="s">
        <v>0</v>
      </c>
      <c r="C276" s="18">
        <f>IF(C275=0,"",+C275/C261)</f>
        <v>0.11723004297263245</v>
      </c>
      <c r="D276" s="18">
        <f>IF(D275=0,"",+D275/D261)</f>
        <v>9.6650527157895585E-2</v>
      </c>
      <c r="E276" s="18">
        <f>IF(E275=0,"",+E275/E261)</f>
        <v>7.6064589473685038E-2</v>
      </c>
      <c r="F276" s="18" t="str">
        <f>IF(F275=0,"",+F275/F261)</f>
        <v/>
      </c>
      <c r="G276" s="84"/>
    </row>
    <row r="277" spans="1:7" ht="14.25" customHeight="1" x14ac:dyDescent="0.2">
      <c r="A277" s="78" t="s">
        <v>134</v>
      </c>
      <c r="B277" s="19" t="s">
        <v>105</v>
      </c>
      <c r="C277" s="20">
        <f>+C273+C275</f>
        <v>96169.634433600018</v>
      </c>
      <c r="D277" s="20">
        <f t="shared" ref="D277:F277" si="34">+D273+D275</f>
        <v>99054.723466608018</v>
      </c>
      <c r="E277" s="20">
        <f t="shared" si="34"/>
        <v>102026.36517060627</v>
      </c>
      <c r="F277" s="20">
        <f t="shared" si="34"/>
        <v>0</v>
      </c>
      <c r="G277" s="64"/>
    </row>
    <row r="278" spans="1:7" ht="45" customHeight="1" thickBot="1" x14ac:dyDescent="0.25">
      <c r="A278" s="79"/>
      <c r="B278" s="23" t="s">
        <v>0</v>
      </c>
      <c r="C278" s="24">
        <f>IF(C277=0,"",+C277/C261)</f>
        <v>0.20800000000000002</v>
      </c>
      <c r="D278" s="24">
        <f t="shared" ref="D278:F278" si="35">IF(D277=0,"",+D277/D261)</f>
        <v>0.20800000000000002</v>
      </c>
      <c r="E278" s="24">
        <f t="shared" si="35"/>
        <v>0.20800000000000002</v>
      </c>
      <c r="F278" s="24" t="str">
        <f t="shared" si="35"/>
        <v/>
      </c>
      <c r="G278" s="65"/>
    </row>
    <row r="279" spans="1:7" ht="15" thickBot="1" x14ac:dyDescent="0.25">
      <c r="A279" s="80" t="s">
        <v>128</v>
      </c>
      <c r="B279" s="81"/>
      <c r="C279" s="81"/>
      <c r="D279" s="81"/>
      <c r="E279" s="81"/>
      <c r="F279" s="81"/>
      <c r="G279" s="82"/>
    </row>
    <row r="281" spans="1:7" ht="15" thickBot="1" x14ac:dyDescent="0.25"/>
    <row r="282" spans="1:7" ht="24" customHeight="1" x14ac:dyDescent="0.2">
      <c r="A282" s="127" t="s">
        <v>142</v>
      </c>
      <c r="B282" s="116"/>
      <c r="C282" s="116"/>
      <c r="D282" s="116"/>
      <c r="E282" s="116"/>
      <c r="F282" s="116"/>
      <c r="G282" s="117"/>
    </row>
    <row r="283" spans="1:7" ht="15" x14ac:dyDescent="0.2">
      <c r="A283" s="118" t="s">
        <v>90</v>
      </c>
      <c r="B283" s="119"/>
      <c r="C283" s="128" t="s">
        <v>50</v>
      </c>
      <c r="D283" s="129"/>
      <c r="E283" s="129"/>
      <c r="F283" s="129"/>
      <c r="G283" s="130"/>
    </row>
    <row r="284" spans="1:7" ht="55.5" customHeight="1" x14ac:dyDescent="0.2">
      <c r="A284" s="103" t="s">
        <v>91</v>
      </c>
      <c r="B284" s="104"/>
      <c r="C284" s="124" t="s">
        <v>51</v>
      </c>
      <c r="D284" s="125"/>
      <c r="E284" s="125"/>
      <c r="F284" s="125"/>
      <c r="G284" s="126"/>
    </row>
    <row r="285" spans="1:7" x14ac:dyDescent="0.2">
      <c r="A285" s="105" t="s">
        <v>92</v>
      </c>
      <c r="B285" s="106"/>
      <c r="C285" s="106"/>
      <c r="D285" s="106"/>
      <c r="E285" s="106"/>
      <c r="F285" s="106"/>
      <c r="G285" s="107"/>
    </row>
    <row r="286" spans="1:7" ht="28.5" x14ac:dyDescent="0.2">
      <c r="A286" s="108" t="s">
        <v>93</v>
      </c>
      <c r="B286" s="109"/>
      <c r="C286" s="35">
        <v>0.31</v>
      </c>
      <c r="D286" s="4" t="s">
        <v>94</v>
      </c>
      <c r="E286" s="3">
        <v>2013</v>
      </c>
      <c r="F286" s="4" t="s">
        <v>95</v>
      </c>
      <c r="G286" s="5" t="s">
        <v>74</v>
      </c>
    </row>
    <row r="287" spans="1:7" ht="15" thickBot="1" x14ac:dyDescent="0.25">
      <c r="A287" s="110" t="s">
        <v>96</v>
      </c>
      <c r="B287" s="111"/>
      <c r="C287" s="112"/>
      <c r="D287" s="113"/>
      <c r="E287" s="113"/>
      <c r="F287" s="113"/>
      <c r="G287" s="114"/>
    </row>
    <row r="288" spans="1:7" ht="15" thickBot="1" x14ac:dyDescent="0.25">
      <c r="A288" s="93"/>
      <c r="B288" s="94"/>
      <c r="C288" s="94"/>
      <c r="D288" s="94"/>
      <c r="E288" s="94"/>
      <c r="F288" s="94"/>
      <c r="G288" s="95"/>
    </row>
    <row r="289" spans="1:7" x14ac:dyDescent="0.2">
      <c r="A289" s="120"/>
      <c r="B289" s="121"/>
      <c r="C289" s="74" t="s">
        <v>97</v>
      </c>
      <c r="D289" s="74" t="s">
        <v>98</v>
      </c>
      <c r="E289" s="74" t="s">
        <v>99</v>
      </c>
      <c r="F289" s="74" t="s">
        <v>100</v>
      </c>
      <c r="G289" s="100" t="s">
        <v>102</v>
      </c>
    </row>
    <row r="290" spans="1:7" ht="28.5" x14ac:dyDescent="0.2">
      <c r="A290" s="122"/>
      <c r="B290" s="123"/>
      <c r="C290" s="6">
        <v>2015</v>
      </c>
      <c r="D290" s="6">
        <v>2016</v>
      </c>
      <c r="E290" s="6">
        <v>2017</v>
      </c>
      <c r="F290" s="6" t="s">
        <v>130</v>
      </c>
      <c r="G290" s="101"/>
    </row>
    <row r="291" spans="1:7" x14ac:dyDescent="0.2">
      <c r="A291" s="87" t="s">
        <v>101</v>
      </c>
      <c r="B291" s="88"/>
      <c r="C291" s="88"/>
      <c r="D291" s="88"/>
      <c r="E291" s="88"/>
      <c r="F291" s="88"/>
      <c r="G291" s="89"/>
    </row>
    <row r="292" spans="1:7" ht="151.9" customHeight="1" x14ac:dyDescent="0.2">
      <c r="A292" s="75" t="s">
        <v>124</v>
      </c>
      <c r="B292" s="7" t="s">
        <v>105</v>
      </c>
      <c r="C292" s="8">
        <v>933199.46700000006</v>
      </c>
      <c r="D292" s="8">
        <v>961195.45101000008</v>
      </c>
      <c r="E292" s="8">
        <v>990031.31454030005</v>
      </c>
      <c r="F292" s="8"/>
      <c r="G292" s="68" t="s">
        <v>53</v>
      </c>
    </row>
    <row r="293" spans="1:7" ht="28.5" customHeight="1" x14ac:dyDescent="0.2">
      <c r="A293" s="102" t="s">
        <v>125</v>
      </c>
      <c r="B293" s="9" t="s">
        <v>105</v>
      </c>
      <c r="C293" s="37">
        <v>307955.82411000005</v>
      </c>
      <c r="D293" s="37">
        <v>336418.40785349999</v>
      </c>
      <c r="E293" s="37">
        <v>376211.89952531405</v>
      </c>
      <c r="F293" s="10"/>
      <c r="G293" s="68" t="s">
        <v>52</v>
      </c>
    </row>
    <row r="294" spans="1:7" x14ac:dyDescent="0.2">
      <c r="A294" s="102"/>
      <c r="B294" s="9" t="s">
        <v>0</v>
      </c>
      <c r="C294" s="11">
        <f>IF(C293=0,"",+C293/C292)</f>
        <v>0.33</v>
      </c>
      <c r="D294" s="11">
        <f t="shared" ref="D294:F294" si="36">IF(D293=0,"",+D293/D292)</f>
        <v>0.35</v>
      </c>
      <c r="E294" s="11">
        <f t="shared" si="36"/>
        <v>0.38</v>
      </c>
      <c r="F294" s="11" t="str">
        <f t="shared" si="36"/>
        <v/>
      </c>
      <c r="G294" s="39"/>
    </row>
    <row r="295" spans="1:7" x14ac:dyDescent="0.2">
      <c r="A295" s="87" t="s">
        <v>107</v>
      </c>
      <c r="B295" s="88"/>
      <c r="C295" s="88"/>
      <c r="D295" s="88"/>
      <c r="E295" s="88"/>
      <c r="F295" s="88"/>
      <c r="G295" s="89"/>
    </row>
    <row r="296" spans="1:7" ht="42.75" customHeight="1" x14ac:dyDescent="0.2">
      <c r="A296" s="85" t="s">
        <v>126</v>
      </c>
      <c r="B296" s="7" t="s">
        <v>105</v>
      </c>
      <c r="C296" s="34">
        <v>16000</v>
      </c>
      <c r="D296" s="34">
        <v>16000</v>
      </c>
      <c r="E296" s="34">
        <v>16000</v>
      </c>
      <c r="F296" s="34"/>
      <c r="G296" s="68" t="s">
        <v>54</v>
      </c>
    </row>
    <row r="297" spans="1:7" x14ac:dyDescent="0.2">
      <c r="A297" s="86"/>
      <c r="B297" s="7" t="s">
        <v>0</v>
      </c>
      <c r="C297" s="11">
        <f>IF(C296=0,"",+C296/C292)</f>
        <v>1.7145316264952387E-2</v>
      </c>
      <c r="D297" s="11">
        <f t="shared" ref="D297:F297" si="37">IF(D296=0,"",+D296/D292)</f>
        <v>1.6645938121312997E-2</v>
      </c>
      <c r="E297" s="11">
        <f t="shared" si="37"/>
        <v>1.6161104972148541E-2</v>
      </c>
      <c r="F297" s="11" t="str">
        <f t="shared" si="37"/>
        <v/>
      </c>
      <c r="G297" s="62"/>
    </row>
    <row r="298" spans="1:7" x14ac:dyDescent="0.2">
      <c r="A298" s="87" t="s">
        <v>106</v>
      </c>
      <c r="B298" s="88"/>
      <c r="C298" s="88"/>
      <c r="D298" s="88"/>
      <c r="E298" s="88"/>
      <c r="F298" s="88"/>
      <c r="G298" s="89"/>
    </row>
    <row r="299" spans="1:7" ht="14.25" customHeight="1" x14ac:dyDescent="0.2">
      <c r="A299" s="90" t="s">
        <v>127</v>
      </c>
      <c r="B299" s="7" t="s">
        <v>105</v>
      </c>
      <c r="C299" s="13">
        <f>+C292-(C296)</f>
        <v>917199.46700000006</v>
      </c>
      <c r="D299" s="13">
        <f>+D292-(D296)</f>
        <v>945195.45101000008</v>
      </c>
      <c r="E299" s="13">
        <f>+E292-(E296)</f>
        <v>974031.31454030005</v>
      </c>
      <c r="F299" s="13">
        <f>+F292-(F296)</f>
        <v>0</v>
      </c>
      <c r="G299" s="63"/>
    </row>
    <row r="300" spans="1:7" ht="24.75" customHeight="1" x14ac:dyDescent="0.2">
      <c r="A300" s="91"/>
      <c r="B300" s="14" t="s">
        <v>0</v>
      </c>
      <c r="C300" s="11">
        <f>IF(C299=0,"",+C299/C292)</f>
        <v>0.98285468373504759</v>
      </c>
      <c r="D300" s="11">
        <f>IF(D299=0,"",+D299/D292)</f>
        <v>0.98335406187868701</v>
      </c>
      <c r="E300" s="11">
        <f>IF(E299=0,"",+E299/E292)</f>
        <v>0.98383889502785149</v>
      </c>
      <c r="F300" s="11" t="str">
        <f>IF(F299=0,"",+F299/F292)</f>
        <v/>
      </c>
      <c r="G300" s="63"/>
    </row>
    <row r="301" spans="1:7" ht="14.25" customHeight="1" x14ac:dyDescent="0.2">
      <c r="A301" s="87" t="s">
        <v>122</v>
      </c>
      <c r="B301" s="88"/>
      <c r="C301" s="88"/>
      <c r="D301" s="88"/>
      <c r="E301" s="88"/>
      <c r="F301" s="88"/>
      <c r="G301" s="89"/>
    </row>
    <row r="302" spans="1:7" ht="31.5" customHeight="1" x14ac:dyDescent="0.2">
      <c r="A302" s="76" t="s">
        <v>114</v>
      </c>
      <c r="B302" s="7" t="s">
        <v>105</v>
      </c>
      <c r="C302" s="15">
        <v>266689.74367926002</v>
      </c>
      <c r="D302" s="16">
        <v>291338.341201131</v>
      </c>
      <c r="E302" s="16">
        <v>325799.50498892198</v>
      </c>
      <c r="F302" s="16"/>
      <c r="G302" s="40" t="s">
        <v>55</v>
      </c>
    </row>
    <row r="303" spans="1:7" ht="14.25" customHeight="1" x14ac:dyDescent="0.2">
      <c r="A303" s="77"/>
      <c r="B303" s="17" t="s">
        <v>0</v>
      </c>
      <c r="C303" s="18">
        <f>IF(C302=0,"",+C302/C292)</f>
        <v>0.28577999999999998</v>
      </c>
      <c r="D303" s="18">
        <f>IF(D302=0,"",+D302/D292)</f>
        <v>0.30309999999999998</v>
      </c>
      <c r="E303" s="18">
        <f>IF(E302=0,"",+E302/E292)</f>
        <v>0.32908000000000004</v>
      </c>
      <c r="F303" s="18" t="str">
        <f>IF(F302=0,"",+F302/F292)</f>
        <v/>
      </c>
      <c r="G303" s="40"/>
    </row>
    <row r="304" spans="1:7" ht="14.25" customHeight="1" x14ac:dyDescent="0.2">
      <c r="A304" s="79" t="s">
        <v>133</v>
      </c>
      <c r="B304" s="19" t="s">
        <v>105</v>
      </c>
      <c r="C304" s="20">
        <f>+C302+C296</f>
        <v>282689.74367926002</v>
      </c>
      <c r="D304" s="20">
        <f>+D302+D296</f>
        <v>307338.341201131</v>
      </c>
      <c r="E304" s="20">
        <f>+E302+E296</f>
        <v>341799.50498892198</v>
      </c>
      <c r="F304" s="20">
        <f>+F302+F296</f>
        <v>0</v>
      </c>
      <c r="G304" s="64"/>
    </row>
    <row r="305" spans="1:7" ht="39" customHeight="1" x14ac:dyDescent="0.2">
      <c r="A305" s="92"/>
      <c r="B305" s="21" t="s">
        <v>0</v>
      </c>
      <c r="C305" s="22">
        <f>IF(C304=0,"",+C304/C292)</f>
        <v>0.30292531626495239</v>
      </c>
      <c r="D305" s="22">
        <f>IF(D304=0,"",+D304/D292)</f>
        <v>0.31974593812131297</v>
      </c>
      <c r="E305" s="22">
        <f>IF(E304=0,"",+E304/E292)</f>
        <v>0.3452411049721486</v>
      </c>
      <c r="F305" s="22" t="str">
        <f>IF(F304=0,"",+F304/F292)</f>
        <v/>
      </c>
      <c r="G305" s="64"/>
    </row>
    <row r="306" spans="1:7" ht="14.25" customHeight="1" x14ac:dyDescent="0.2">
      <c r="A306" s="76" t="s">
        <v>116</v>
      </c>
      <c r="B306" s="7" t="s">
        <v>105</v>
      </c>
      <c r="C306" s="15">
        <v>25266.080430740025</v>
      </c>
      <c r="D306" s="16">
        <v>29080.066652368987</v>
      </c>
      <c r="E306" s="16">
        <v>34412.394536392065</v>
      </c>
      <c r="F306" s="16"/>
      <c r="G306" s="64"/>
    </row>
    <row r="307" spans="1:7" ht="41.25" customHeight="1" x14ac:dyDescent="0.2">
      <c r="A307" s="77"/>
      <c r="B307" s="17" t="s">
        <v>0</v>
      </c>
      <c r="C307" s="18">
        <f>IF(C306=0,"",+C306/C292)</f>
        <v>2.7074683735047636E-2</v>
      </c>
      <c r="D307" s="18">
        <f>IF(D306=0,"",+D306/D292)</f>
        <v>3.0254061878686987E-2</v>
      </c>
      <c r="E307" s="18">
        <f>IF(E306=0,"",+E306/E292)</f>
        <v>3.4758895027851441E-2</v>
      </c>
      <c r="F307" s="18" t="str">
        <f>IF(F306=0,"",+F306/F292)</f>
        <v/>
      </c>
      <c r="G307" s="64"/>
    </row>
    <row r="308" spans="1:7" ht="14.25" customHeight="1" x14ac:dyDescent="0.2">
      <c r="A308" s="78" t="s">
        <v>134</v>
      </c>
      <c r="B308" s="19" t="s">
        <v>105</v>
      </c>
      <c r="C308" s="20">
        <f>+C304+C306</f>
        <v>307955.82411000005</v>
      </c>
      <c r="D308" s="20">
        <f t="shared" ref="D308:F308" si="38">+D304+D306</f>
        <v>336418.40785349999</v>
      </c>
      <c r="E308" s="20">
        <f t="shared" si="38"/>
        <v>376211.89952531405</v>
      </c>
      <c r="F308" s="20">
        <f t="shared" si="38"/>
        <v>0</v>
      </c>
      <c r="G308" s="64"/>
    </row>
    <row r="309" spans="1:7" ht="48" customHeight="1" thickBot="1" x14ac:dyDescent="0.25">
      <c r="A309" s="79"/>
      <c r="B309" s="23" t="s">
        <v>0</v>
      </c>
      <c r="C309" s="24">
        <f>IF(C308=0,"",+C308/C292)</f>
        <v>0.33</v>
      </c>
      <c r="D309" s="24">
        <f t="shared" ref="D309:F309" si="39">IF(D308=0,"",+D308/D292)</f>
        <v>0.35</v>
      </c>
      <c r="E309" s="24">
        <f t="shared" si="39"/>
        <v>0.38</v>
      </c>
      <c r="F309" s="24" t="str">
        <f t="shared" si="39"/>
        <v/>
      </c>
      <c r="G309" s="65"/>
    </row>
    <row r="310" spans="1:7" ht="15" thickBot="1" x14ac:dyDescent="0.25">
      <c r="A310" s="80" t="s">
        <v>128</v>
      </c>
      <c r="B310" s="81"/>
      <c r="C310" s="81"/>
      <c r="D310" s="81"/>
      <c r="E310" s="81"/>
      <c r="F310" s="81"/>
      <c r="G310" s="82"/>
    </row>
    <row r="312" spans="1:7" ht="15" thickBot="1" x14ac:dyDescent="0.25"/>
    <row r="313" spans="1:7" ht="26.25" customHeight="1" x14ac:dyDescent="0.2">
      <c r="A313" s="127" t="s">
        <v>143</v>
      </c>
      <c r="B313" s="116"/>
      <c r="C313" s="116"/>
      <c r="D313" s="116"/>
      <c r="E313" s="116"/>
      <c r="F313" s="116"/>
      <c r="G313" s="117"/>
    </row>
    <row r="314" spans="1:7" ht="15" x14ac:dyDescent="0.2">
      <c r="A314" s="118" t="s">
        <v>90</v>
      </c>
      <c r="B314" s="119"/>
      <c r="C314" s="128" t="s">
        <v>56</v>
      </c>
      <c r="D314" s="129"/>
      <c r="E314" s="129"/>
      <c r="F314" s="129"/>
      <c r="G314" s="130"/>
    </row>
    <row r="315" spans="1:7" ht="29.25" customHeight="1" x14ac:dyDescent="0.2">
      <c r="A315" s="103" t="s">
        <v>91</v>
      </c>
      <c r="B315" s="104"/>
      <c r="C315" s="124" t="s">
        <v>57</v>
      </c>
      <c r="D315" s="125"/>
      <c r="E315" s="125"/>
      <c r="F315" s="125"/>
      <c r="G315" s="126"/>
    </row>
    <row r="316" spans="1:7" x14ac:dyDescent="0.2">
      <c r="A316" s="105" t="s">
        <v>92</v>
      </c>
      <c r="B316" s="106"/>
      <c r="C316" s="106"/>
      <c r="D316" s="106"/>
      <c r="E316" s="106"/>
      <c r="F316" s="106"/>
      <c r="G316" s="107"/>
    </row>
    <row r="317" spans="1:7" ht="28.5" x14ac:dyDescent="0.2">
      <c r="A317" s="108" t="s">
        <v>93</v>
      </c>
      <c r="B317" s="109"/>
      <c r="C317" s="31">
        <f>2273/17220</f>
        <v>0.13199767711962834</v>
      </c>
      <c r="D317" s="4" t="s">
        <v>94</v>
      </c>
      <c r="E317" s="3">
        <v>2013</v>
      </c>
      <c r="F317" s="4" t="s">
        <v>95</v>
      </c>
      <c r="G317" s="5" t="s">
        <v>8</v>
      </c>
    </row>
    <row r="318" spans="1:7" ht="15" thickBot="1" x14ac:dyDescent="0.25">
      <c r="A318" s="110" t="s">
        <v>96</v>
      </c>
      <c r="B318" s="111"/>
      <c r="C318" s="112"/>
      <c r="D318" s="113"/>
      <c r="E318" s="113"/>
      <c r="F318" s="113"/>
      <c r="G318" s="114"/>
    </row>
    <row r="319" spans="1:7" ht="15" thickBot="1" x14ac:dyDescent="0.25">
      <c r="A319" s="93"/>
      <c r="B319" s="94"/>
      <c r="C319" s="94"/>
      <c r="D319" s="94"/>
      <c r="E319" s="94"/>
      <c r="F319" s="94"/>
      <c r="G319" s="95"/>
    </row>
    <row r="320" spans="1:7" x14ac:dyDescent="0.2">
      <c r="A320" s="120"/>
      <c r="B320" s="121"/>
      <c r="C320" s="74" t="s">
        <v>97</v>
      </c>
      <c r="D320" s="74" t="s">
        <v>98</v>
      </c>
      <c r="E320" s="74" t="s">
        <v>99</v>
      </c>
      <c r="F320" s="74" t="s">
        <v>100</v>
      </c>
      <c r="G320" s="100" t="s">
        <v>102</v>
      </c>
    </row>
    <row r="321" spans="1:7" ht="28.5" x14ac:dyDescent="0.2">
      <c r="A321" s="122"/>
      <c r="B321" s="123"/>
      <c r="C321" s="6">
        <v>2015</v>
      </c>
      <c r="D321" s="6">
        <v>2016</v>
      </c>
      <c r="E321" s="6">
        <v>2017</v>
      </c>
      <c r="F321" s="6" t="s">
        <v>130</v>
      </c>
      <c r="G321" s="101"/>
    </row>
    <row r="322" spans="1:7" x14ac:dyDescent="0.2">
      <c r="A322" s="87" t="s">
        <v>101</v>
      </c>
      <c r="B322" s="88"/>
      <c r="C322" s="88"/>
      <c r="D322" s="88"/>
      <c r="E322" s="88"/>
      <c r="F322" s="88"/>
      <c r="G322" s="89"/>
    </row>
    <row r="323" spans="1:7" ht="28.5" x14ac:dyDescent="0.2">
      <c r="A323" s="75" t="s">
        <v>124</v>
      </c>
      <c r="B323" s="7" t="s">
        <v>105</v>
      </c>
      <c r="C323" s="8">
        <v>24308482</v>
      </c>
      <c r="D323" s="8">
        <v>25037736</v>
      </c>
      <c r="E323" s="8">
        <v>25788868</v>
      </c>
      <c r="F323" s="8"/>
      <c r="G323" s="67"/>
    </row>
    <row r="324" spans="1:7" ht="92.25" customHeight="1" x14ac:dyDescent="0.2">
      <c r="A324" s="102" t="s">
        <v>125</v>
      </c>
      <c r="B324" s="9" t="s">
        <v>105</v>
      </c>
      <c r="C324" s="10">
        <v>12154241</v>
      </c>
      <c r="D324" s="10">
        <v>17526413</v>
      </c>
      <c r="E324" s="10">
        <v>20631095</v>
      </c>
      <c r="F324" s="10"/>
      <c r="G324" s="68" t="s">
        <v>58</v>
      </c>
    </row>
    <row r="325" spans="1:7" x14ac:dyDescent="0.2">
      <c r="A325" s="102"/>
      <c r="B325" s="9" t="s">
        <v>0</v>
      </c>
      <c r="C325" s="11">
        <f>IF(C324=0,"",+C324/C323)</f>
        <v>0.5</v>
      </c>
      <c r="D325" s="11">
        <f t="shared" ref="D325:F325" si="40">IF(D324=0,"",+D324/D323)</f>
        <v>0.69999991213263058</v>
      </c>
      <c r="E325" s="11">
        <f t="shared" si="40"/>
        <v>0.80000002326585251</v>
      </c>
      <c r="F325" s="11" t="str">
        <f t="shared" si="40"/>
        <v/>
      </c>
      <c r="G325" s="62"/>
    </row>
    <row r="326" spans="1:7" x14ac:dyDescent="0.2">
      <c r="A326" s="87" t="s">
        <v>107</v>
      </c>
      <c r="B326" s="88"/>
      <c r="C326" s="88"/>
      <c r="D326" s="88"/>
      <c r="E326" s="88"/>
      <c r="F326" s="88"/>
      <c r="G326" s="89"/>
    </row>
    <row r="327" spans="1:7" ht="42.75" customHeight="1" x14ac:dyDescent="0.2">
      <c r="A327" s="85" t="s">
        <v>126</v>
      </c>
      <c r="B327" s="7" t="s">
        <v>105</v>
      </c>
      <c r="C327" s="12">
        <v>450000</v>
      </c>
      <c r="D327" s="12">
        <v>450000</v>
      </c>
      <c r="E327" s="12">
        <v>450000</v>
      </c>
      <c r="F327" s="12"/>
      <c r="G327" s="68" t="s">
        <v>59</v>
      </c>
    </row>
    <row r="328" spans="1:7" ht="33.75" customHeight="1" x14ac:dyDescent="0.2">
      <c r="A328" s="86"/>
      <c r="B328" s="7" t="s">
        <v>0</v>
      </c>
      <c r="C328" s="11">
        <f>IF(C327=0,"",+C327/C323)</f>
        <v>1.8512056820331274E-2</v>
      </c>
      <c r="D328" s="11">
        <f t="shared" ref="D328:F328" si="41">IF(D327=0,"",+D327/D323)</f>
        <v>1.7972871029553153E-2</v>
      </c>
      <c r="E328" s="11">
        <f t="shared" si="41"/>
        <v>1.7449389403210717E-2</v>
      </c>
      <c r="F328" s="11" t="str">
        <f t="shared" si="41"/>
        <v/>
      </c>
      <c r="G328" s="62"/>
    </row>
    <row r="329" spans="1:7" x14ac:dyDescent="0.2">
      <c r="A329" s="87" t="s">
        <v>106</v>
      </c>
      <c r="B329" s="88"/>
      <c r="C329" s="88"/>
      <c r="D329" s="88"/>
      <c r="E329" s="88"/>
      <c r="F329" s="88"/>
      <c r="G329" s="89"/>
    </row>
    <row r="330" spans="1:7" ht="14.25" customHeight="1" x14ac:dyDescent="0.2">
      <c r="A330" s="90" t="s">
        <v>127</v>
      </c>
      <c r="B330" s="7" t="s">
        <v>105</v>
      </c>
      <c r="C330" s="13">
        <f>+C323-(C327)</f>
        <v>23858482</v>
      </c>
      <c r="D330" s="13">
        <f>+D323-(D327)</f>
        <v>24587736</v>
      </c>
      <c r="E330" s="13">
        <f>+E323-(E327)</f>
        <v>25338868</v>
      </c>
      <c r="F330" s="13">
        <f>+F323-(F327)</f>
        <v>0</v>
      </c>
      <c r="G330" s="63"/>
    </row>
    <row r="331" spans="1:7" ht="43.5" customHeight="1" x14ac:dyDescent="0.2">
      <c r="A331" s="91"/>
      <c r="B331" s="14" t="s">
        <v>0</v>
      </c>
      <c r="C331" s="11">
        <f>IF(C330=0,"",+C330/C323)</f>
        <v>0.9814879431796687</v>
      </c>
      <c r="D331" s="11">
        <f>IF(D330=0,"",+D330/D323)</f>
        <v>0.98202712897044686</v>
      </c>
      <c r="E331" s="11">
        <f>IF(E330=0,"",+E330/E323)</f>
        <v>0.98255061059678928</v>
      </c>
      <c r="F331" s="11" t="str">
        <f>IF(F330=0,"",+F330/F323)</f>
        <v/>
      </c>
      <c r="G331" s="63"/>
    </row>
    <row r="332" spans="1:7" ht="14.25" customHeight="1" x14ac:dyDescent="0.2">
      <c r="A332" s="87" t="s">
        <v>122</v>
      </c>
      <c r="B332" s="88"/>
      <c r="C332" s="88"/>
      <c r="D332" s="88"/>
      <c r="E332" s="88"/>
      <c r="F332" s="88"/>
      <c r="G332" s="89"/>
    </row>
    <row r="333" spans="1:7" ht="61.5" customHeight="1" x14ac:dyDescent="0.2">
      <c r="A333" s="76" t="s">
        <v>114</v>
      </c>
      <c r="B333" s="7" t="s">
        <v>105</v>
      </c>
      <c r="C333" s="15">
        <v>4861696</v>
      </c>
      <c r="D333" s="16">
        <v>7010566</v>
      </c>
      <c r="E333" s="16">
        <v>8259438</v>
      </c>
      <c r="F333" s="16"/>
      <c r="G333" s="40" t="s">
        <v>60</v>
      </c>
    </row>
    <row r="334" spans="1:7" ht="9" customHeight="1" x14ac:dyDescent="0.2">
      <c r="A334" s="77"/>
      <c r="B334" s="17" t="s">
        <v>0</v>
      </c>
      <c r="C334" s="18">
        <f>IF(C333=0,"",+C333/C323)</f>
        <v>0.19999998354483839</v>
      </c>
      <c r="D334" s="18">
        <f>IF(D333=0,"",+D333/D323)</f>
        <v>0.2799999968048229</v>
      </c>
      <c r="E334" s="18">
        <f>IF(E333=0,"",+E333/E323)</f>
        <v>0.32027144425261317</v>
      </c>
      <c r="F334" s="18" t="str">
        <f>IF(F333=0,"",+F333/F323)</f>
        <v/>
      </c>
      <c r="G334" s="64"/>
    </row>
    <row r="335" spans="1:7" ht="14.25" customHeight="1" x14ac:dyDescent="0.2">
      <c r="A335" s="79" t="s">
        <v>133</v>
      </c>
      <c r="B335" s="19" t="s">
        <v>105</v>
      </c>
      <c r="C335" s="20">
        <f>+C333+C327</f>
        <v>5311696</v>
      </c>
      <c r="D335" s="20">
        <f>+D333+D327</f>
        <v>7460566</v>
      </c>
      <c r="E335" s="20">
        <f>+E333+E327</f>
        <v>8709438</v>
      </c>
      <c r="F335" s="20">
        <f>+F333+F327</f>
        <v>0</v>
      </c>
      <c r="G335" s="64"/>
    </row>
    <row r="336" spans="1:7" ht="47.25" customHeight="1" x14ac:dyDescent="0.2">
      <c r="A336" s="92"/>
      <c r="B336" s="21" t="s">
        <v>0</v>
      </c>
      <c r="C336" s="22">
        <f>IF(C335=0,"",+C335/C323)</f>
        <v>0.21851204036516966</v>
      </c>
      <c r="D336" s="22">
        <f>IF(D335=0,"",+D335/D323)</f>
        <v>0.2979728678343761</v>
      </c>
      <c r="E336" s="22">
        <f>IF(E335=0,"",+E335/E323)</f>
        <v>0.33772083365582389</v>
      </c>
      <c r="F336" s="22" t="str">
        <f>IF(F335=0,"",+F335/F323)</f>
        <v/>
      </c>
      <c r="G336" s="64"/>
    </row>
    <row r="337" spans="1:7" ht="14.25" customHeight="1" x14ac:dyDescent="0.2">
      <c r="A337" s="76" t="s">
        <v>116</v>
      </c>
      <c r="B337" s="7" t="s">
        <v>105</v>
      </c>
      <c r="C337" s="15">
        <v>6842545</v>
      </c>
      <c r="D337" s="16">
        <v>10065847</v>
      </c>
      <c r="E337" s="16">
        <v>11921657</v>
      </c>
      <c r="F337" s="16"/>
      <c r="G337" s="64"/>
    </row>
    <row r="338" spans="1:7" ht="52.5" customHeight="1" x14ac:dyDescent="0.2">
      <c r="A338" s="77"/>
      <c r="B338" s="17" t="s">
        <v>0</v>
      </c>
      <c r="C338" s="18">
        <f>IF(C337=0,"",+C337/C323)</f>
        <v>0.28148795963483036</v>
      </c>
      <c r="D338" s="18">
        <f>IF(D337=0,"",+D337/D323)</f>
        <v>0.40202704429825442</v>
      </c>
      <c r="E338" s="18">
        <f>IF(E337=0,"",+E337/E323)</f>
        <v>0.46227918961002862</v>
      </c>
      <c r="F338" s="18" t="str">
        <f>IF(F337=0,"",+F337/F323)</f>
        <v/>
      </c>
      <c r="G338" s="64"/>
    </row>
    <row r="339" spans="1:7" ht="14.25" customHeight="1" x14ac:dyDescent="0.2">
      <c r="A339" s="78" t="s">
        <v>134</v>
      </c>
      <c r="B339" s="19" t="s">
        <v>105</v>
      </c>
      <c r="C339" s="20">
        <f>+C335+C337</f>
        <v>12154241</v>
      </c>
      <c r="D339" s="20">
        <f t="shared" ref="D339:F339" si="42">+D335+D337</f>
        <v>17526413</v>
      </c>
      <c r="E339" s="20">
        <f t="shared" si="42"/>
        <v>20631095</v>
      </c>
      <c r="F339" s="20">
        <f t="shared" si="42"/>
        <v>0</v>
      </c>
      <c r="G339" s="64"/>
    </row>
    <row r="340" spans="1:7" ht="70.5" customHeight="1" thickBot="1" x14ac:dyDescent="0.25">
      <c r="A340" s="79"/>
      <c r="B340" s="23" t="s">
        <v>0</v>
      </c>
      <c r="C340" s="24">
        <f>IF(C339=0,"",+C339/C323)</f>
        <v>0.5</v>
      </c>
      <c r="D340" s="24">
        <f t="shared" ref="D340:F340" si="43">IF(D339=0,"",+D339/D323)</f>
        <v>0.69999991213263058</v>
      </c>
      <c r="E340" s="24">
        <f t="shared" si="43"/>
        <v>0.80000002326585251</v>
      </c>
      <c r="F340" s="24" t="str">
        <f t="shared" si="43"/>
        <v/>
      </c>
      <c r="G340" s="65"/>
    </row>
    <row r="341" spans="1:7" ht="15" thickBot="1" x14ac:dyDescent="0.25">
      <c r="A341" s="80" t="s">
        <v>128</v>
      </c>
      <c r="B341" s="81"/>
      <c r="C341" s="81"/>
      <c r="D341" s="81"/>
      <c r="E341" s="81"/>
      <c r="F341" s="81"/>
      <c r="G341" s="82"/>
    </row>
    <row r="343" spans="1:7" ht="15" thickBot="1" x14ac:dyDescent="0.25"/>
    <row r="344" spans="1:7" ht="30" customHeight="1" x14ac:dyDescent="0.2">
      <c r="A344" s="115" t="s">
        <v>144</v>
      </c>
      <c r="B344" s="116"/>
      <c r="C344" s="116"/>
      <c r="D344" s="116"/>
      <c r="E344" s="116"/>
      <c r="F344" s="116"/>
      <c r="G344" s="117"/>
    </row>
    <row r="345" spans="1:7" ht="15" x14ac:dyDescent="0.2">
      <c r="A345" s="118" t="s">
        <v>90</v>
      </c>
      <c r="B345" s="119"/>
      <c r="C345" s="153" t="s">
        <v>61</v>
      </c>
      <c r="D345" s="154"/>
      <c r="E345" s="154"/>
      <c r="F345" s="154"/>
      <c r="G345" s="155"/>
    </row>
    <row r="346" spans="1:7" ht="14.45" customHeight="1" x14ac:dyDescent="0.2">
      <c r="A346" s="103" t="s">
        <v>91</v>
      </c>
      <c r="B346" s="104"/>
      <c r="C346" s="150" t="s">
        <v>62</v>
      </c>
      <c r="D346" s="151"/>
      <c r="E346" s="151"/>
      <c r="F346" s="151"/>
      <c r="G346" s="152"/>
    </row>
    <row r="347" spans="1:7" x14ac:dyDescent="0.2">
      <c r="A347" s="105" t="s">
        <v>92</v>
      </c>
      <c r="B347" s="106"/>
      <c r="C347" s="106"/>
      <c r="D347" s="106"/>
      <c r="E347" s="106"/>
      <c r="F347" s="106"/>
      <c r="G347" s="107"/>
    </row>
    <row r="348" spans="1:7" ht="28.5" x14ac:dyDescent="0.2">
      <c r="A348" s="108" t="s">
        <v>93</v>
      </c>
      <c r="B348" s="109"/>
      <c r="C348" s="35">
        <v>7.0000000000000007E-2</v>
      </c>
      <c r="D348" s="4" t="s">
        <v>94</v>
      </c>
      <c r="E348" s="3">
        <v>2013</v>
      </c>
      <c r="F348" s="4" t="s">
        <v>95</v>
      </c>
      <c r="G348" s="5" t="s">
        <v>63</v>
      </c>
    </row>
    <row r="349" spans="1:7" ht="15" thickBot="1" x14ac:dyDescent="0.25">
      <c r="A349" s="110" t="s">
        <v>96</v>
      </c>
      <c r="B349" s="111"/>
      <c r="C349" s="112"/>
      <c r="D349" s="113"/>
      <c r="E349" s="113"/>
      <c r="F349" s="113"/>
      <c r="G349" s="114"/>
    </row>
    <row r="350" spans="1:7" ht="15" thickBot="1" x14ac:dyDescent="0.25">
      <c r="A350" s="93"/>
      <c r="B350" s="94"/>
      <c r="C350" s="94"/>
      <c r="D350" s="94"/>
      <c r="E350" s="94"/>
      <c r="F350" s="94"/>
      <c r="G350" s="95"/>
    </row>
    <row r="351" spans="1:7" x14ac:dyDescent="0.2">
      <c r="A351" s="96"/>
      <c r="B351" s="97"/>
      <c r="C351" s="74" t="s">
        <v>97</v>
      </c>
      <c r="D351" s="74" t="s">
        <v>98</v>
      </c>
      <c r="E351" s="74" t="s">
        <v>99</v>
      </c>
      <c r="F351" s="74" t="s">
        <v>100</v>
      </c>
      <c r="G351" s="100" t="s">
        <v>102</v>
      </c>
    </row>
    <row r="352" spans="1:7" ht="28.5" x14ac:dyDescent="0.2">
      <c r="A352" s="98"/>
      <c r="B352" s="99"/>
      <c r="C352" s="43">
        <v>2015</v>
      </c>
      <c r="D352" s="43">
        <v>2016</v>
      </c>
      <c r="E352" s="43">
        <v>2017</v>
      </c>
      <c r="F352" s="6" t="s">
        <v>130</v>
      </c>
      <c r="G352" s="101"/>
    </row>
    <row r="353" spans="1:7" x14ac:dyDescent="0.2">
      <c r="A353" s="87" t="s">
        <v>101</v>
      </c>
      <c r="B353" s="88"/>
      <c r="C353" s="88"/>
      <c r="D353" s="88"/>
      <c r="E353" s="88"/>
      <c r="F353" s="88"/>
      <c r="G353" s="89"/>
    </row>
    <row r="354" spans="1:7" ht="42.75" x14ac:dyDescent="0.2">
      <c r="A354" s="75" t="s">
        <v>124</v>
      </c>
      <c r="B354" s="44" t="s">
        <v>105</v>
      </c>
      <c r="C354" s="45">
        <v>408974</v>
      </c>
      <c r="D354" s="45">
        <v>392489</v>
      </c>
      <c r="E354" s="45">
        <v>379385</v>
      </c>
      <c r="F354" s="46"/>
      <c r="G354" s="69" t="s">
        <v>64</v>
      </c>
    </row>
    <row r="355" spans="1:7" x14ac:dyDescent="0.2">
      <c r="A355" s="102" t="s">
        <v>125</v>
      </c>
      <c r="B355" s="47" t="s">
        <v>105</v>
      </c>
      <c r="C355" s="48">
        <v>215974.08415767443</v>
      </c>
      <c r="D355" s="48">
        <v>241048.47473325583</v>
      </c>
      <c r="E355" s="48">
        <v>248279.92897525348</v>
      </c>
      <c r="F355" s="49"/>
      <c r="G355" s="67"/>
    </row>
    <row r="356" spans="1:7" ht="25.5" customHeight="1" x14ac:dyDescent="0.2">
      <c r="A356" s="102"/>
      <c r="B356" s="47" t="s">
        <v>0</v>
      </c>
      <c r="C356" s="50">
        <f>IF(C355=0,"",+C355/C354)</f>
        <v>0.5280875658542461</v>
      </c>
      <c r="D356" s="50">
        <f t="shared" ref="D356:F356" si="44">IF(D355=0,"",+D355/D354)</f>
        <v>0.6141534533025278</v>
      </c>
      <c r="E356" s="50">
        <f t="shared" si="44"/>
        <v>0.65442737318358257</v>
      </c>
      <c r="F356" s="50" t="str">
        <f t="shared" si="44"/>
        <v/>
      </c>
      <c r="G356" s="62"/>
    </row>
    <row r="357" spans="1:7" x14ac:dyDescent="0.2">
      <c r="A357" s="87" t="s">
        <v>107</v>
      </c>
      <c r="B357" s="88"/>
      <c r="C357" s="88"/>
      <c r="D357" s="88"/>
      <c r="E357" s="88"/>
      <c r="F357" s="88"/>
      <c r="G357" s="89"/>
    </row>
    <row r="358" spans="1:7" ht="128.25" x14ac:dyDescent="0.2">
      <c r="A358" s="85" t="s">
        <v>126</v>
      </c>
      <c r="B358" s="44" t="s">
        <v>105</v>
      </c>
      <c r="C358" s="51">
        <v>41466</v>
      </c>
      <c r="D358" s="51">
        <v>49688</v>
      </c>
      <c r="E358" s="51">
        <v>56188</v>
      </c>
      <c r="F358" s="51"/>
      <c r="G358" s="69" t="s">
        <v>65</v>
      </c>
    </row>
    <row r="359" spans="1:7" x14ac:dyDescent="0.2">
      <c r="A359" s="86"/>
      <c r="B359" s="44" t="s">
        <v>0</v>
      </c>
      <c r="C359" s="50">
        <f>IF(C358=0,"",+C358/C354)</f>
        <v>0.10139030843036477</v>
      </c>
      <c r="D359" s="50">
        <f t="shared" ref="D359:F359" si="45">IF(D358=0,"",+D358/D354)</f>
        <v>0.12659717851965277</v>
      </c>
      <c r="E359" s="50">
        <f t="shared" si="45"/>
        <v>0.14810285066620979</v>
      </c>
      <c r="F359" s="50" t="str">
        <f t="shared" si="45"/>
        <v/>
      </c>
      <c r="G359" s="62"/>
    </row>
    <row r="360" spans="1:7" x14ac:dyDescent="0.2">
      <c r="A360" s="87" t="s">
        <v>106</v>
      </c>
      <c r="B360" s="88"/>
      <c r="C360" s="88"/>
      <c r="D360" s="88"/>
      <c r="E360" s="88"/>
      <c r="F360" s="88"/>
      <c r="G360" s="89"/>
    </row>
    <row r="361" spans="1:7" x14ac:dyDescent="0.2">
      <c r="A361" s="90" t="s">
        <v>127</v>
      </c>
      <c r="B361" s="44" t="s">
        <v>105</v>
      </c>
      <c r="C361" s="26">
        <f>+C354-(C358)</f>
        <v>367508</v>
      </c>
      <c r="D361" s="26">
        <f>+D354-(D358)</f>
        <v>342801</v>
      </c>
      <c r="E361" s="26">
        <f>+E354-(E358)</f>
        <v>323197</v>
      </c>
      <c r="F361" s="26">
        <f>+F354-(F358)</f>
        <v>0</v>
      </c>
      <c r="G361" s="63"/>
    </row>
    <row r="362" spans="1:7" ht="27.75" customHeight="1" x14ac:dyDescent="0.2">
      <c r="A362" s="91"/>
      <c r="B362" s="52" t="s">
        <v>0</v>
      </c>
      <c r="C362" s="50">
        <f>IF(C361=0,"",+C361/C354)</f>
        <v>0.89860969156963522</v>
      </c>
      <c r="D362" s="50">
        <f>IF(D361=0,"",+D361/D354)</f>
        <v>0.8734028214803472</v>
      </c>
      <c r="E362" s="50">
        <f>IF(E361=0,"",+E361/E354)</f>
        <v>0.85189714933379024</v>
      </c>
      <c r="F362" s="50" t="str">
        <f>IF(F361=0,"",+F361/F354)</f>
        <v/>
      </c>
      <c r="G362" s="63"/>
    </row>
    <row r="363" spans="1:7" x14ac:dyDescent="0.2">
      <c r="A363" s="87" t="s">
        <v>122</v>
      </c>
      <c r="B363" s="88"/>
      <c r="C363" s="88"/>
      <c r="D363" s="88"/>
      <c r="E363" s="88"/>
      <c r="F363" s="88"/>
      <c r="G363" s="89"/>
    </row>
    <row r="364" spans="1:7" ht="42.75" x14ac:dyDescent="0.2">
      <c r="A364" s="76" t="s">
        <v>114</v>
      </c>
      <c r="B364" s="44" t="s">
        <v>105</v>
      </c>
      <c r="C364" s="53">
        <v>129584</v>
      </c>
      <c r="D364" s="54">
        <v>144629</v>
      </c>
      <c r="E364" s="54">
        <v>148968</v>
      </c>
      <c r="F364" s="54"/>
      <c r="G364" s="64" t="s">
        <v>66</v>
      </c>
    </row>
    <row r="365" spans="1:7" ht="12.75" customHeight="1" x14ac:dyDescent="0.2">
      <c r="A365" s="77"/>
      <c r="B365" s="55" t="s">
        <v>0</v>
      </c>
      <c r="C365" s="56">
        <f>IF(C364=0,"",+C364/C354)</f>
        <v>0.31685143798872301</v>
      </c>
      <c r="D365" s="56">
        <f>IF(D364=0,"",+D364/D354)</f>
        <v>0.36849185582271093</v>
      </c>
      <c r="E365" s="56">
        <f>IF(E364=0,"",+E364/E354)</f>
        <v>0.39265653623627711</v>
      </c>
      <c r="F365" s="56" t="str">
        <f>IF(F364=0,"",+F364/F354)</f>
        <v/>
      </c>
      <c r="G365" s="64"/>
    </row>
    <row r="366" spans="1:7" x14ac:dyDescent="0.2">
      <c r="A366" s="79" t="s">
        <v>133</v>
      </c>
      <c r="B366" s="57" t="s">
        <v>105</v>
      </c>
      <c r="C366" s="27">
        <f>+C364+C358</f>
        <v>171050</v>
      </c>
      <c r="D366" s="27">
        <f>+D364+D358</f>
        <v>194317</v>
      </c>
      <c r="E366" s="27">
        <f>+E364+E358</f>
        <v>205156</v>
      </c>
      <c r="F366" s="27">
        <f>+F364+F358</f>
        <v>0</v>
      </c>
      <c r="G366" s="64"/>
    </row>
    <row r="367" spans="1:7" ht="45.75" customHeight="1" x14ac:dyDescent="0.2">
      <c r="A367" s="92"/>
      <c r="B367" s="58" t="s">
        <v>0</v>
      </c>
      <c r="C367" s="59">
        <f>IF(C366=0,"",+C366/C354)</f>
        <v>0.41824174641908779</v>
      </c>
      <c r="D367" s="59">
        <f>IF(D366=0,"",+D366/D354)</f>
        <v>0.49508903434236373</v>
      </c>
      <c r="E367" s="59">
        <f>IF(E366=0,"",+E366/E354)</f>
        <v>0.54075938690248693</v>
      </c>
      <c r="F367" s="59" t="str">
        <f>IF(F366=0,"",+F366/F354)</f>
        <v/>
      </c>
      <c r="G367" s="64"/>
    </row>
    <row r="368" spans="1:7" ht="57" x14ac:dyDescent="0.2">
      <c r="A368" s="76" t="s">
        <v>116</v>
      </c>
      <c r="B368" s="44" t="s">
        <v>105</v>
      </c>
      <c r="C368" s="53">
        <v>10799</v>
      </c>
      <c r="D368" s="54">
        <v>24105</v>
      </c>
      <c r="E368" s="54">
        <v>37242</v>
      </c>
      <c r="F368" s="54"/>
      <c r="G368" s="64" t="s">
        <v>75</v>
      </c>
    </row>
    <row r="369" spans="1:7" ht="12.75" customHeight="1" x14ac:dyDescent="0.2">
      <c r="A369" s="77"/>
      <c r="B369" s="55" t="s">
        <v>0</v>
      </c>
      <c r="C369" s="56">
        <f>IF(C368=0,"",+C368/C354)</f>
        <v>2.6405101546797597E-2</v>
      </c>
      <c r="D369" s="56">
        <f>IF(D368=0,"",+D368/D354)</f>
        <v>6.1415733944136013E-2</v>
      </c>
      <c r="E369" s="56">
        <f>IF(E368=0,"",+E368/E354)</f>
        <v>9.8164134059069277E-2</v>
      </c>
      <c r="F369" s="56" t="str">
        <f>IF(F368=0,"",+F368/F354)</f>
        <v/>
      </c>
      <c r="G369" s="64"/>
    </row>
    <row r="370" spans="1:7" x14ac:dyDescent="0.2">
      <c r="A370" s="78" t="s">
        <v>139</v>
      </c>
      <c r="B370" s="57" t="s">
        <v>105</v>
      </c>
      <c r="C370" s="27">
        <f>+C366+C368</f>
        <v>181849</v>
      </c>
      <c r="D370" s="27">
        <f t="shared" ref="D370:F370" si="46">+D366+D368</f>
        <v>218422</v>
      </c>
      <c r="E370" s="27">
        <f t="shared" si="46"/>
        <v>242398</v>
      </c>
      <c r="F370" s="27">
        <f t="shared" si="46"/>
        <v>0</v>
      </c>
      <c r="G370" s="64"/>
    </row>
    <row r="371" spans="1:7" ht="50.25" customHeight="1" thickBot="1" x14ac:dyDescent="0.25">
      <c r="A371" s="79"/>
      <c r="B371" s="60" t="s">
        <v>0</v>
      </c>
      <c r="C371" s="61">
        <f>IF(C370=0,"",+C370/C354)</f>
        <v>0.44464684796588538</v>
      </c>
      <c r="D371" s="61">
        <f t="shared" ref="D371:F371" si="47">IF(D370=0,"",+D370/D354)</f>
        <v>0.55650476828649975</v>
      </c>
      <c r="E371" s="61">
        <f t="shared" si="47"/>
        <v>0.63892352096155625</v>
      </c>
      <c r="F371" s="61" t="str">
        <f t="shared" si="47"/>
        <v/>
      </c>
      <c r="G371" s="65"/>
    </row>
    <row r="372" spans="1:7" ht="15" thickBot="1" x14ac:dyDescent="0.25">
      <c r="A372" s="80" t="s">
        <v>128</v>
      </c>
      <c r="B372" s="81"/>
      <c r="C372" s="81"/>
      <c r="D372" s="81"/>
      <c r="E372" s="81"/>
      <c r="F372" s="81"/>
      <c r="G372" s="82"/>
    </row>
  </sheetData>
  <mergeCells count="292">
    <mergeCell ref="A40:G40"/>
    <mergeCell ref="C346:G346"/>
    <mergeCell ref="C345:G345"/>
    <mergeCell ref="A1:F1"/>
    <mergeCell ref="H1:I1"/>
    <mergeCell ref="A2:G2"/>
    <mergeCell ref="A3:G3"/>
    <mergeCell ref="A4:B4"/>
    <mergeCell ref="A9:G9"/>
    <mergeCell ref="A10:B11"/>
    <mergeCell ref="G10:G11"/>
    <mergeCell ref="C5:G5"/>
    <mergeCell ref="C4:G4"/>
    <mergeCell ref="C8:G8"/>
    <mergeCell ref="A12:G12"/>
    <mergeCell ref="A14:A15"/>
    <mergeCell ref="A16:G16"/>
    <mergeCell ref="A5:B5"/>
    <mergeCell ref="A6:G6"/>
    <mergeCell ref="A7:B7"/>
    <mergeCell ref="A8:B8"/>
    <mergeCell ref="A27:A28"/>
    <mergeCell ref="A29:A30"/>
    <mergeCell ref="A31:G31"/>
    <mergeCell ref="A36:B36"/>
    <mergeCell ref="A37:G37"/>
    <mergeCell ref="A38:B38"/>
    <mergeCell ref="A39:B39"/>
    <mergeCell ref="C39:G39"/>
    <mergeCell ref="C36:G36"/>
    <mergeCell ref="A35:B35"/>
    <mergeCell ref="A17:A18"/>
    <mergeCell ref="A19:G19"/>
    <mergeCell ref="A20:A21"/>
    <mergeCell ref="A22:G22"/>
    <mergeCell ref="A23:A24"/>
    <mergeCell ref="A25:A26"/>
    <mergeCell ref="C35:G35"/>
    <mergeCell ref="A34:G34"/>
    <mergeCell ref="A48:A49"/>
    <mergeCell ref="A50:G50"/>
    <mergeCell ref="A51:A52"/>
    <mergeCell ref="A53:G53"/>
    <mergeCell ref="A54:A55"/>
    <mergeCell ref="A56:A57"/>
    <mergeCell ref="C66:G66"/>
    <mergeCell ref="A41:B42"/>
    <mergeCell ref="G41:G42"/>
    <mergeCell ref="A43:G43"/>
    <mergeCell ref="A45:A46"/>
    <mergeCell ref="A47:G47"/>
    <mergeCell ref="A67:B67"/>
    <mergeCell ref="A68:G68"/>
    <mergeCell ref="A69:B69"/>
    <mergeCell ref="A70:B70"/>
    <mergeCell ref="C70:G70"/>
    <mergeCell ref="C67:G67"/>
    <mergeCell ref="A58:A59"/>
    <mergeCell ref="A60:A61"/>
    <mergeCell ref="A62:G62"/>
    <mergeCell ref="A65:G65"/>
    <mergeCell ref="A66:B66"/>
    <mergeCell ref="A79:A80"/>
    <mergeCell ref="A81:G81"/>
    <mergeCell ref="A82:A83"/>
    <mergeCell ref="A84:G84"/>
    <mergeCell ref="A85:A86"/>
    <mergeCell ref="A87:A88"/>
    <mergeCell ref="C97:G97"/>
    <mergeCell ref="A71:G71"/>
    <mergeCell ref="A72:B73"/>
    <mergeCell ref="G72:G73"/>
    <mergeCell ref="A74:G74"/>
    <mergeCell ref="A76:A77"/>
    <mergeCell ref="A78:G78"/>
    <mergeCell ref="A98:B98"/>
    <mergeCell ref="A99:G99"/>
    <mergeCell ref="A100:B100"/>
    <mergeCell ref="A101:B101"/>
    <mergeCell ref="C101:G101"/>
    <mergeCell ref="C98:G98"/>
    <mergeCell ref="A89:A90"/>
    <mergeCell ref="A91:A92"/>
    <mergeCell ref="A93:G93"/>
    <mergeCell ref="A96:G96"/>
    <mergeCell ref="A97:B97"/>
    <mergeCell ref="A110:A111"/>
    <mergeCell ref="A112:G112"/>
    <mergeCell ref="A113:A114"/>
    <mergeCell ref="A115:G115"/>
    <mergeCell ref="A116:A117"/>
    <mergeCell ref="A118:A119"/>
    <mergeCell ref="C128:G128"/>
    <mergeCell ref="A102:G102"/>
    <mergeCell ref="A103:B104"/>
    <mergeCell ref="G103:G104"/>
    <mergeCell ref="A105:G105"/>
    <mergeCell ref="A107:A108"/>
    <mergeCell ref="A109:G109"/>
    <mergeCell ref="A129:B129"/>
    <mergeCell ref="A130:G130"/>
    <mergeCell ref="A131:B131"/>
    <mergeCell ref="A132:B132"/>
    <mergeCell ref="C132:G132"/>
    <mergeCell ref="C129:G129"/>
    <mergeCell ref="A120:A121"/>
    <mergeCell ref="A122:A123"/>
    <mergeCell ref="A124:G124"/>
    <mergeCell ref="A127:G127"/>
    <mergeCell ref="A128:B128"/>
    <mergeCell ref="A141:A142"/>
    <mergeCell ref="A143:G143"/>
    <mergeCell ref="A144:A145"/>
    <mergeCell ref="A146:G146"/>
    <mergeCell ref="A147:A148"/>
    <mergeCell ref="A149:A150"/>
    <mergeCell ref="C159:G159"/>
    <mergeCell ref="A133:G133"/>
    <mergeCell ref="A134:B135"/>
    <mergeCell ref="G134:G135"/>
    <mergeCell ref="A136:G136"/>
    <mergeCell ref="A138:A139"/>
    <mergeCell ref="A140:G140"/>
    <mergeCell ref="A160:B160"/>
    <mergeCell ref="A161:G161"/>
    <mergeCell ref="A162:B162"/>
    <mergeCell ref="A163:B163"/>
    <mergeCell ref="C163:G163"/>
    <mergeCell ref="C160:G160"/>
    <mergeCell ref="A151:A152"/>
    <mergeCell ref="A153:A154"/>
    <mergeCell ref="A155:G155"/>
    <mergeCell ref="A158:G158"/>
    <mergeCell ref="A159:B159"/>
    <mergeCell ref="A172:A173"/>
    <mergeCell ref="A174:G174"/>
    <mergeCell ref="A175:A176"/>
    <mergeCell ref="A177:G177"/>
    <mergeCell ref="A178:A179"/>
    <mergeCell ref="A180:A181"/>
    <mergeCell ref="C190:G190"/>
    <mergeCell ref="A164:G164"/>
    <mergeCell ref="A165:B166"/>
    <mergeCell ref="G165:G166"/>
    <mergeCell ref="A167:G167"/>
    <mergeCell ref="A169:A170"/>
    <mergeCell ref="A171:G171"/>
    <mergeCell ref="A191:B191"/>
    <mergeCell ref="A192:G192"/>
    <mergeCell ref="A193:B193"/>
    <mergeCell ref="A194:B194"/>
    <mergeCell ref="C194:G194"/>
    <mergeCell ref="C191:G191"/>
    <mergeCell ref="A182:A183"/>
    <mergeCell ref="A184:A185"/>
    <mergeCell ref="A186:G186"/>
    <mergeCell ref="A189:G189"/>
    <mergeCell ref="A190:B190"/>
    <mergeCell ref="A203:A204"/>
    <mergeCell ref="A205:G205"/>
    <mergeCell ref="A206:A207"/>
    <mergeCell ref="A208:G208"/>
    <mergeCell ref="A209:A210"/>
    <mergeCell ref="A211:A212"/>
    <mergeCell ref="A195:G195"/>
    <mergeCell ref="A196:B197"/>
    <mergeCell ref="G196:G197"/>
    <mergeCell ref="A198:G198"/>
    <mergeCell ref="A200:A201"/>
    <mergeCell ref="A202:G202"/>
    <mergeCell ref="A222:B222"/>
    <mergeCell ref="A223:G223"/>
    <mergeCell ref="A224:B224"/>
    <mergeCell ref="A225:B225"/>
    <mergeCell ref="C225:G225"/>
    <mergeCell ref="C222:G222"/>
    <mergeCell ref="A213:A214"/>
    <mergeCell ref="A215:A216"/>
    <mergeCell ref="A217:G217"/>
    <mergeCell ref="A220:G220"/>
    <mergeCell ref="A221:B221"/>
    <mergeCell ref="C221:G221"/>
    <mergeCell ref="A234:A235"/>
    <mergeCell ref="A236:G236"/>
    <mergeCell ref="A237:A238"/>
    <mergeCell ref="A239:G239"/>
    <mergeCell ref="A240:A241"/>
    <mergeCell ref="A242:A243"/>
    <mergeCell ref="C252:G252"/>
    <mergeCell ref="A226:G226"/>
    <mergeCell ref="A227:B228"/>
    <mergeCell ref="G227:G228"/>
    <mergeCell ref="A229:G229"/>
    <mergeCell ref="A231:A232"/>
    <mergeCell ref="A233:G233"/>
    <mergeCell ref="A253:B253"/>
    <mergeCell ref="A254:G254"/>
    <mergeCell ref="A255:B255"/>
    <mergeCell ref="A256:B256"/>
    <mergeCell ref="C256:G256"/>
    <mergeCell ref="C253:G253"/>
    <mergeCell ref="A244:A245"/>
    <mergeCell ref="A246:A247"/>
    <mergeCell ref="A248:G248"/>
    <mergeCell ref="A251:G251"/>
    <mergeCell ref="A252:B252"/>
    <mergeCell ref="A265:A266"/>
    <mergeCell ref="A267:G267"/>
    <mergeCell ref="A268:A269"/>
    <mergeCell ref="A270:G270"/>
    <mergeCell ref="A271:A272"/>
    <mergeCell ref="A273:A274"/>
    <mergeCell ref="C283:G283"/>
    <mergeCell ref="A257:G257"/>
    <mergeCell ref="A258:B259"/>
    <mergeCell ref="G258:G259"/>
    <mergeCell ref="A260:G260"/>
    <mergeCell ref="A262:A263"/>
    <mergeCell ref="A264:G264"/>
    <mergeCell ref="A284:B284"/>
    <mergeCell ref="A285:G285"/>
    <mergeCell ref="A286:B286"/>
    <mergeCell ref="A287:B287"/>
    <mergeCell ref="C287:G287"/>
    <mergeCell ref="C284:G284"/>
    <mergeCell ref="A275:A276"/>
    <mergeCell ref="A277:A278"/>
    <mergeCell ref="A279:G279"/>
    <mergeCell ref="A282:G282"/>
    <mergeCell ref="A283:B283"/>
    <mergeCell ref="A296:A297"/>
    <mergeCell ref="A298:G298"/>
    <mergeCell ref="A299:A300"/>
    <mergeCell ref="A301:G301"/>
    <mergeCell ref="A302:A303"/>
    <mergeCell ref="A304:A305"/>
    <mergeCell ref="C314:G314"/>
    <mergeCell ref="A288:G288"/>
    <mergeCell ref="A289:B290"/>
    <mergeCell ref="G289:G290"/>
    <mergeCell ref="A291:G291"/>
    <mergeCell ref="A293:A294"/>
    <mergeCell ref="A295:G295"/>
    <mergeCell ref="A315:B315"/>
    <mergeCell ref="A316:G316"/>
    <mergeCell ref="A317:B317"/>
    <mergeCell ref="A318:B318"/>
    <mergeCell ref="C318:G318"/>
    <mergeCell ref="C315:G315"/>
    <mergeCell ref="A306:A307"/>
    <mergeCell ref="A308:A309"/>
    <mergeCell ref="A310:G310"/>
    <mergeCell ref="A313:G313"/>
    <mergeCell ref="A314:B314"/>
    <mergeCell ref="A344:G344"/>
    <mergeCell ref="A345:B345"/>
    <mergeCell ref="A327:A328"/>
    <mergeCell ref="A329:G329"/>
    <mergeCell ref="A330:A331"/>
    <mergeCell ref="A332:G332"/>
    <mergeCell ref="A333:A334"/>
    <mergeCell ref="A335:A336"/>
    <mergeCell ref="A319:G319"/>
    <mergeCell ref="A320:B321"/>
    <mergeCell ref="G320:G321"/>
    <mergeCell ref="A322:G322"/>
    <mergeCell ref="A324:A325"/>
    <mergeCell ref="A326:G326"/>
    <mergeCell ref="A368:A369"/>
    <mergeCell ref="A370:A371"/>
    <mergeCell ref="A372:G372"/>
    <mergeCell ref="G275:G276"/>
    <mergeCell ref="A358:A359"/>
    <mergeCell ref="A360:G360"/>
    <mergeCell ref="A361:A362"/>
    <mergeCell ref="A363:G363"/>
    <mergeCell ref="A364:A365"/>
    <mergeCell ref="A366:A367"/>
    <mergeCell ref="A350:G350"/>
    <mergeCell ref="A351:B352"/>
    <mergeCell ref="G351:G352"/>
    <mergeCell ref="A353:G353"/>
    <mergeCell ref="A355:A356"/>
    <mergeCell ref="A357:G357"/>
    <mergeCell ref="A346:B346"/>
    <mergeCell ref="A347:G347"/>
    <mergeCell ref="A348:B348"/>
    <mergeCell ref="A349:B349"/>
    <mergeCell ref="C349:G349"/>
    <mergeCell ref="A337:A338"/>
    <mergeCell ref="A339:A340"/>
    <mergeCell ref="A341:G34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8A5792F332F6E438D3671D312F09125" ma:contentTypeVersion="0" ma:contentTypeDescription="Create a new document." ma:contentTypeScope="" ma:versionID="c2104561eb31cb03d3d9a7db205ba917">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6659DBD6-9643-446F-82EA-8C14E57317B9}"/>
</file>

<file path=customXml/itemProps2.xml><?xml version="1.0" encoding="utf-8"?>
<ds:datastoreItem xmlns:ds="http://schemas.openxmlformats.org/officeDocument/2006/customXml" ds:itemID="{E313CEDB-6CC2-48DB-AF07-A32AFC86E590}"/>
</file>

<file path=customXml/itemProps3.xml><?xml version="1.0" encoding="utf-8"?>
<ds:datastoreItem xmlns:ds="http://schemas.openxmlformats.org/officeDocument/2006/customXml" ds:itemID="{C06D1C44-BE30-497A-8922-F13ECD601C3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UNICEF</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Freddy Salumu</dc:creator>
  <cp:lastModifiedBy>Camille Bor</cp:lastModifiedBy>
  <dcterms:created xsi:type="dcterms:W3CDTF">2014-08-14T12:39:12Z</dcterms:created>
  <dcterms:modified xsi:type="dcterms:W3CDTF">2014-09-17T10:30:32Z</dcterms:modified>
</cp:coreProperties>
</file>