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ibrahim\OneDrive - The Global Fund\Documents\Finance\HIGH IMPACT AFRICA 2\MOZAMBIQUE\Allocation Cycle 2020-2022\"/>
    </mc:Choice>
  </mc:AlternateContent>
  <xr:revisionPtr revIDLastSave="0" documentId="8_{5F79158B-7086-4A41-80A2-633940B487E4}" xr6:coauthVersionLast="41" xr6:coauthVersionMax="41" xr10:uidLastSave="{00000000-0000-0000-0000-000000000000}"/>
  <workbookProtection workbookPassword="CDD8" lockStructure="1"/>
  <bookViews>
    <workbookView xWindow="-110" yWindow="-110" windowWidth="19420" windowHeight="10420" activeTab="4" xr2:uid="{00000000-000D-0000-FFFF-FFFF00000000}"/>
  </bookViews>
  <sheets>
    <sheet name="Instructions" sheetId="8" r:id="rId1"/>
    <sheet name="Translations" sheetId="15" state="hidden" r:id="rId2"/>
    <sheet name="Dropdowns" sheetId="16" state="hidden" r:id="rId3"/>
    <sheet name="Cover Sheet" sheetId="9" r:id="rId4"/>
    <sheet name="HIV.Gap.Overview" sheetId="10" r:id="rId5"/>
    <sheet name="TB.Gap.Overview" sheetId="27" r:id="rId6"/>
    <sheet name="Malaria.Gap.Overview" sheetId="26" r:id="rId7"/>
    <sheet name="Government Health Spending" sheetId="13" r:id="rId8"/>
    <sheet name="HIV.Gap.Detail.Module" sheetId="2" r:id="rId9"/>
    <sheet name="HIV.Gap.Detail.NSP" sheetId="22" r:id="rId10"/>
    <sheet name="TB.Gap.Detail.Module" sheetId="19" r:id="rId11"/>
    <sheet name="TB.Gap.Detail.NSP" sheetId="24" r:id="rId12"/>
    <sheet name="Malaria.Gap.Detail.Module" sheetId="23" r:id="rId13"/>
    <sheet name="Malaria.Gap.Detail.NSP" sheetId="25" r:id="rId14"/>
  </sheets>
  <definedNames>
    <definedName name="_xlnm._FilterDatabase" localSheetId="2" hidden="1">Dropdowns!$I$3:$L$243</definedName>
    <definedName name="LangOffset">Translations!$C$1</definedName>
    <definedName name="_xlnm.Print_Area" localSheetId="9">'HIV.Gap.Detail.NSP'!$A$1:$S$22</definedName>
    <definedName name="_xlnm.Print_Area" localSheetId="12">'Malaria.Gap.Detail.Module'!$A$1:$S$16</definedName>
    <definedName name="_xlnm.Print_Area" localSheetId="13">'Malaria.Gap.Detail.NSP'!$A$1:$S$22</definedName>
    <definedName name="_xlnm.Print_Area" localSheetId="10">'TB.Gap.Detail.Module'!$A$1:$S$16</definedName>
    <definedName name="_xlnm.Print_Area" localSheetId="11">'TB.Gap.Detail.NSP'!$A$1:$S$22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3" l="1"/>
  <c r="D15" i="13"/>
  <c r="B15" i="13"/>
  <c r="E4" i="13" l="1"/>
  <c r="D30" i="27" l="1"/>
  <c r="C30" i="27"/>
  <c r="B30" i="27"/>
  <c r="E8" i="10" l="1"/>
  <c r="F8" i="10" s="1"/>
  <c r="G8" i="10" s="1"/>
  <c r="H8" i="10" s="1"/>
  <c r="I8" i="10" s="1"/>
  <c r="D12" i="10" l="1"/>
  <c r="E12" i="10" s="1"/>
  <c r="F12" i="10" s="1"/>
  <c r="G12" i="10" s="1"/>
  <c r="H12" i="10" s="1"/>
  <c r="I12" i="10" s="1"/>
  <c r="H211" i="16" l="1"/>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N22" i="25" l="1"/>
  <c r="O22" i="25"/>
  <c r="H22" i="25"/>
  <c r="I22" i="25"/>
  <c r="Q7" i="25"/>
  <c r="R7" i="25"/>
  <c r="S7" i="25"/>
  <c r="Q8" i="25"/>
  <c r="R8" i="25"/>
  <c r="S8" i="25"/>
  <c r="Q9" i="25"/>
  <c r="R9" i="25"/>
  <c r="S9" i="25"/>
  <c r="Q10" i="25"/>
  <c r="R10" i="25"/>
  <c r="S10" i="25"/>
  <c r="Q11" i="25"/>
  <c r="R11" i="25"/>
  <c r="S11" i="25"/>
  <c r="Q12" i="25"/>
  <c r="R12" i="25"/>
  <c r="S12" i="25"/>
  <c r="Q13" i="25"/>
  <c r="R13" i="25"/>
  <c r="S13" i="25"/>
  <c r="Q14" i="25"/>
  <c r="R14" i="25"/>
  <c r="S14" i="25"/>
  <c r="Q15" i="25"/>
  <c r="R15" i="25"/>
  <c r="S15" i="25"/>
  <c r="Q16" i="25"/>
  <c r="R16" i="25"/>
  <c r="S16" i="25"/>
  <c r="Q17" i="25"/>
  <c r="R17" i="25"/>
  <c r="S17" i="25"/>
  <c r="Q18" i="25"/>
  <c r="R18" i="25"/>
  <c r="S18" i="25"/>
  <c r="Q19" i="25"/>
  <c r="R19" i="25"/>
  <c r="S19" i="25"/>
  <c r="Q20" i="25"/>
  <c r="R20" i="25"/>
  <c r="S20" i="25"/>
  <c r="R6" i="25"/>
  <c r="S6" i="25"/>
  <c r="Q6" i="25"/>
  <c r="Q7" i="23"/>
  <c r="R7" i="23"/>
  <c r="S7" i="23"/>
  <c r="Q8" i="23"/>
  <c r="R8" i="23"/>
  <c r="S8" i="23"/>
  <c r="Q9" i="23"/>
  <c r="R9" i="23"/>
  <c r="S9" i="23"/>
  <c r="Q10" i="23"/>
  <c r="R10" i="23"/>
  <c r="S10" i="23"/>
  <c r="Q11" i="23"/>
  <c r="R11" i="23"/>
  <c r="S11" i="23"/>
  <c r="Q12" i="23"/>
  <c r="R12" i="23"/>
  <c r="S12" i="23"/>
  <c r="Q13" i="23"/>
  <c r="R13" i="23"/>
  <c r="S13" i="23"/>
  <c r="Q14" i="23"/>
  <c r="R14" i="23"/>
  <c r="S14" i="23"/>
  <c r="R6" i="23"/>
  <c r="S6" i="23"/>
  <c r="Q6" i="23"/>
  <c r="N16" i="23"/>
  <c r="O16" i="23"/>
  <c r="H16" i="23"/>
  <c r="I16" i="23"/>
  <c r="Q7" i="24"/>
  <c r="R7" i="24"/>
  <c r="S7" i="24"/>
  <c r="Q8" i="24"/>
  <c r="R8" i="24"/>
  <c r="S8" i="24"/>
  <c r="Q9" i="24"/>
  <c r="R9" i="24"/>
  <c r="S9" i="24"/>
  <c r="Q10" i="24"/>
  <c r="R10" i="24"/>
  <c r="S10" i="24"/>
  <c r="Q11" i="24"/>
  <c r="R11" i="24"/>
  <c r="S11" i="24"/>
  <c r="Q12" i="24"/>
  <c r="R12" i="24"/>
  <c r="S12" i="24"/>
  <c r="Q13" i="24"/>
  <c r="R13" i="24"/>
  <c r="S13" i="24"/>
  <c r="Q14" i="24"/>
  <c r="R14" i="24"/>
  <c r="S14" i="24"/>
  <c r="Q15" i="24"/>
  <c r="R15" i="24"/>
  <c r="S15" i="24"/>
  <c r="Q16" i="24"/>
  <c r="R16" i="24"/>
  <c r="S16" i="24"/>
  <c r="Q17" i="24"/>
  <c r="R17" i="24"/>
  <c r="S17" i="24"/>
  <c r="Q18" i="24"/>
  <c r="R18" i="24"/>
  <c r="S18" i="24"/>
  <c r="Q19" i="24"/>
  <c r="R19" i="24"/>
  <c r="S19" i="24"/>
  <c r="Q20" i="24"/>
  <c r="R20" i="24"/>
  <c r="S20" i="24"/>
  <c r="R6" i="24"/>
  <c r="S6" i="24"/>
  <c r="Q6" i="24"/>
  <c r="Q7" i="19"/>
  <c r="R7" i="19"/>
  <c r="S7" i="19"/>
  <c r="Q8" i="19"/>
  <c r="R8" i="19"/>
  <c r="S8" i="19"/>
  <c r="Q9" i="19"/>
  <c r="R9" i="19"/>
  <c r="S9" i="19"/>
  <c r="Q10" i="19"/>
  <c r="R10" i="19"/>
  <c r="S10" i="19"/>
  <c r="Q11" i="19"/>
  <c r="R11" i="19"/>
  <c r="S11" i="19"/>
  <c r="Q12" i="19"/>
  <c r="R12" i="19"/>
  <c r="S12" i="19"/>
  <c r="Q13" i="19"/>
  <c r="R13" i="19"/>
  <c r="S13" i="19"/>
  <c r="Q14" i="19"/>
  <c r="R14" i="19"/>
  <c r="S14" i="19"/>
  <c r="R6" i="19"/>
  <c r="S6" i="19"/>
  <c r="Q6" i="19"/>
  <c r="Q7" i="22"/>
  <c r="R7" i="22"/>
  <c r="S7" i="22"/>
  <c r="Q8" i="22"/>
  <c r="R8" i="22"/>
  <c r="S8" i="22"/>
  <c r="Q9" i="22"/>
  <c r="R9" i="22"/>
  <c r="S9" i="22"/>
  <c r="Q10" i="22"/>
  <c r="R10" i="22"/>
  <c r="S10" i="22"/>
  <c r="Q11" i="22"/>
  <c r="R11" i="22"/>
  <c r="S11" i="22"/>
  <c r="Q12" i="22"/>
  <c r="R12" i="22"/>
  <c r="S12" i="22"/>
  <c r="Q13" i="22"/>
  <c r="R13" i="22"/>
  <c r="S13" i="22"/>
  <c r="Q14" i="22"/>
  <c r="R14" i="22"/>
  <c r="S14" i="22"/>
  <c r="Q15" i="22"/>
  <c r="R15" i="22"/>
  <c r="S15" i="22"/>
  <c r="Q16" i="22"/>
  <c r="R16" i="22"/>
  <c r="S16" i="22"/>
  <c r="Q17" i="22"/>
  <c r="R17" i="22"/>
  <c r="S17" i="22"/>
  <c r="Q18" i="22"/>
  <c r="R18" i="22"/>
  <c r="S18" i="22"/>
  <c r="Q19" i="22"/>
  <c r="R19" i="22"/>
  <c r="S19" i="22"/>
  <c r="Q20" i="22"/>
  <c r="R20" i="22"/>
  <c r="S20" i="22"/>
  <c r="R6" i="22"/>
  <c r="S6" i="22"/>
  <c r="Q6" i="22"/>
  <c r="L22" i="24"/>
  <c r="M22" i="24"/>
  <c r="H22" i="24"/>
  <c r="I22" i="24"/>
  <c r="Q7"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19" i="2"/>
  <c r="S19" i="2"/>
  <c r="Q20" i="2"/>
  <c r="R20" i="2"/>
  <c r="S20" i="2"/>
  <c r="R6" i="2"/>
  <c r="S6" i="2"/>
  <c r="L16" i="19"/>
  <c r="M16" i="19"/>
  <c r="H16" i="19"/>
  <c r="I16" i="19"/>
  <c r="J16" i="19"/>
  <c r="H22" i="22"/>
  <c r="I22" i="22"/>
  <c r="H22" i="2"/>
  <c r="I22" i="2"/>
  <c r="L22" i="2"/>
  <c r="M22" i="2"/>
  <c r="Q6" i="2"/>
  <c r="B22" i="2"/>
  <c r="R22" i="2" l="1"/>
  <c r="S16" i="19"/>
  <c r="S22" i="2"/>
  <c r="Q22" i="2"/>
  <c r="N19" i="16" l="1"/>
  <c r="N20" i="16" s="1"/>
  <c r="N21" i="16" s="1"/>
  <c r="N22" i="16" s="1"/>
  <c r="N23" i="16" s="1"/>
  <c r="N24" i="16" s="1"/>
  <c r="I29" i="27" l="1"/>
  <c r="H29" i="27"/>
  <c r="G29" i="27"/>
  <c r="F29" i="27"/>
  <c r="E29" i="27"/>
  <c r="D29" i="27"/>
  <c r="C29" i="27"/>
  <c r="B29" i="27"/>
  <c r="I15" i="27"/>
  <c r="H15" i="27"/>
  <c r="G15" i="27"/>
  <c r="F15" i="27"/>
  <c r="F32" i="27" s="1"/>
  <c r="F33" i="27" s="1"/>
  <c r="F35" i="27" s="1"/>
  <c r="E15" i="27"/>
  <c r="D15" i="27"/>
  <c r="C15" i="27"/>
  <c r="B15" i="27"/>
  <c r="I29" i="26"/>
  <c r="H29" i="26"/>
  <c r="G29" i="26"/>
  <c r="F29" i="26"/>
  <c r="E29" i="26"/>
  <c r="D29" i="26"/>
  <c r="C29" i="26"/>
  <c r="B29" i="26"/>
  <c r="I15" i="26"/>
  <c r="H15" i="26"/>
  <c r="G15" i="26"/>
  <c r="F15" i="26"/>
  <c r="E15" i="26"/>
  <c r="E32" i="26" s="1"/>
  <c r="E33" i="26" s="1"/>
  <c r="E35" i="26" s="1"/>
  <c r="D15" i="26"/>
  <c r="C15" i="26"/>
  <c r="B15" i="26"/>
  <c r="G32" i="26" l="1"/>
  <c r="G33" i="26" s="1"/>
  <c r="G35" i="26" s="1"/>
  <c r="I32" i="27"/>
  <c r="I33" i="27" s="1"/>
  <c r="I35" i="27" s="1"/>
  <c r="H32" i="26"/>
  <c r="H33" i="26" s="1"/>
  <c r="H35" i="26" s="1"/>
  <c r="I32" i="26"/>
  <c r="I33" i="26" s="1"/>
  <c r="I35" i="26" s="1"/>
  <c r="H32" i="27"/>
  <c r="H33" i="27" s="1"/>
  <c r="H35" i="27" s="1"/>
  <c r="G32" i="27"/>
  <c r="G33" i="27" s="1"/>
  <c r="G35" i="27" s="1"/>
  <c r="F32" i="26"/>
  <c r="F33" i="26" s="1"/>
  <c r="F35" i="26" s="1"/>
  <c r="E32" i="27"/>
  <c r="E33" i="27" s="1"/>
  <c r="E35" i="27" s="1"/>
  <c r="C1" i="15"/>
  <c r="P22" i="25"/>
  <c r="M22" i="25"/>
  <c r="L22" i="25"/>
  <c r="K22" i="25"/>
  <c r="J22" i="25"/>
  <c r="G22" i="25"/>
  <c r="F22" i="25"/>
  <c r="E22" i="25"/>
  <c r="D22" i="25"/>
  <c r="C22" i="25"/>
  <c r="B22" i="25"/>
  <c r="P22" i="24"/>
  <c r="O22" i="24"/>
  <c r="N22" i="24"/>
  <c r="K22" i="24"/>
  <c r="J22" i="24"/>
  <c r="G22" i="24"/>
  <c r="F22" i="24"/>
  <c r="E22" i="24"/>
  <c r="D22" i="24"/>
  <c r="C22" i="24"/>
  <c r="B22" i="24"/>
  <c r="P16" i="23"/>
  <c r="M16" i="23"/>
  <c r="L16" i="23"/>
  <c r="K16" i="23"/>
  <c r="J16" i="23"/>
  <c r="G16" i="23"/>
  <c r="F16" i="23"/>
  <c r="E16" i="23"/>
  <c r="D16" i="23"/>
  <c r="C16" i="23"/>
  <c r="B16" i="23"/>
  <c r="P22" i="22"/>
  <c r="O22" i="22"/>
  <c r="N22" i="22"/>
  <c r="M22" i="22"/>
  <c r="J22" i="22"/>
  <c r="G22" i="22"/>
  <c r="F22" i="22"/>
  <c r="E22" i="22"/>
  <c r="D22" i="22"/>
  <c r="C22" i="22"/>
  <c r="B22" i="22"/>
  <c r="P16" i="19"/>
  <c r="O16" i="19"/>
  <c r="N16" i="19"/>
  <c r="K16" i="19"/>
  <c r="G16" i="19"/>
  <c r="F16" i="19"/>
  <c r="E16" i="19"/>
  <c r="D16" i="19"/>
  <c r="C16" i="19"/>
  <c r="B16" i="19"/>
  <c r="L2" i="10" l="1"/>
  <c r="L2" i="26"/>
  <c r="L1" i="23"/>
  <c r="B4" i="23" s="1"/>
  <c r="L1" i="24"/>
  <c r="B4" i="24" s="1"/>
  <c r="N4" i="24" s="1"/>
  <c r="M4" i="24" s="1"/>
  <c r="L4" i="24" s="1"/>
  <c r="K4" i="24" s="1"/>
  <c r="D10" i="9"/>
  <c r="D2" i="25" s="1"/>
  <c r="H4" i="16"/>
  <c r="H16" i="16"/>
  <c r="H28" i="16"/>
  <c r="H40" i="16"/>
  <c r="H52" i="16"/>
  <c r="H64" i="16"/>
  <c r="H76" i="16"/>
  <c r="H88" i="16"/>
  <c r="H100" i="16"/>
  <c r="H112" i="16"/>
  <c r="H124" i="16"/>
  <c r="H136" i="16"/>
  <c r="H148" i="16"/>
  <c r="H160" i="16"/>
  <c r="H172" i="16"/>
  <c r="H184" i="16"/>
  <c r="H196" i="16"/>
  <c r="H208" i="16"/>
  <c r="H3" i="16"/>
  <c r="H30" i="16"/>
  <c r="H138" i="16"/>
  <c r="H31" i="16"/>
  <c r="H151" i="16"/>
  <c r="H5" i="16"/>
  <c r="H17" i="16"/>
  <c r="H29" i="16"/>
  <c r="H41" i="16"/>
  <c r="H53" i="16"/>
  <c r="H65" i="16"/>
  <c r="H77" i="16"/>
  <c r="H89" i="16"/>
  <c r="H101" i="16"/>
  <c r="H113" i="16"/>
  <c r="H125" i="16"/>
  <c r="H137" i="16"/>
  <c r="H149" i="16"/>
  <c r="H161" i="16"/>
  <c r="H173" i="16"/>
  <c r="H185" i="16"/>
  <c r="H197" i="16"/>
  <c r="H209" i="16"/>
  <c r="H18" i="16"/>
  <c r="H126" i="16"/>
  <c r="H198" i="16"/>
  <c r="H79" i="16"/>
  <c r="H175" i="16"/>
  <c r="H6" i="16"/>
  <c r="H7" i="16"/>
  <c r="H8" i="16"/>
  <c r="H20" i="16"/>
  <c r="H32" i="16"/>
  <c r="H44" i="16"/>
  <c r="H56" i="16"/>
  <c r="H68" i="16"/>
  <c r="H80" i="16"/>
  <c r="H92" i="16"/>
  <c r="H104" i="16"/>
  <c r="H116" i="16"/>
  <c r="H128" i="16"/>
  <c r="H140" i="16"/>
  <c r="H152" i="16"/>
  <c r="H164" i="16"/>
  <c r="H176" i="16"/>
  <c r="H188" i="16"/>
  <c r="H200" i="16"/>
  <c r="H150" i="16"/>
  <c r="H91" i="16"/>
  <c r="H9" i="16"/>
  <c r="H21" i="16"/>
  <c r="H33" i="16"/>
  <c r="H45" i="16"/>
  <c r="H57" i="16"/>
  <c r="H69" i="16"/>
  <c r="H81" i="16"/>
  <c r="H93" i="16"/>
  <c r="H105" i="16"/>
  <c r="H117" i="16"/>
  <c r="H129" i="16"/>
  <c r="H141" i="16"/>
  <c r="H153" i="16"/>
  <c r="H165" i="16"/>
  <c r="H177" i="16"/>
  <c r="H189" i="16"/>
  <c r="H201" i="16"/>
  <c r="H78" i="16"/>
  <c r="H19" i="16"/>
  <c r="H139" i="16"/>
  <c r="H10" i="16"/>
  <c r="H22" i="16"/>
  <c r="H34" i="16"/>
  <c r="H46" i="16"/>
  <c r="H58" i="16"/>
  <c r="H70" i="16"/>
  <c r="H82" i="16"/>
  <c r="H94" i="16"/>
  <c r="H106" i="16"/>
  <c r="H118" i="16"/>
  <c r="H130" i="16"/>
  <c r="H142" i="16"/>
  <c r="H154" i="16"/>
  <c r="H166" i="16"/>
  <c r="H178" i="16"/>
  <c r="H190" i="16"/>
  <c r="H202" i="16"/>
  <c r="H66" i="16"/>
  <c r="H186" i="16"/>
  <c r="H43" i="16"/>
  <c r="H163" i="16"/>
  <c r="H11" i="16"/>
  <c r="H23" i="16"/>
  <c r="H35" i="16"/>
  <c r="H47" i="16"/>
  <c r="H59" i="16"/>
  <c r="H71" i="16"/>
  <c r="H83" i="16"/>
  <c r="H95" i="16"/>
  <c r="H107" i="16"/>
  <c r="H119" i="16"/>
  <c r="H131" i="16"/>
  <c r="H143" i="16"/>
  <c r="H155" i="16"/>
  <c r="H167" i="16"/>
  <c r="H179" i="16"/>
  <c r="H191" i="16"/>
  <c r="H203" i="16"/>
  <c r="H114" i="16"/>
  <c r="H115" i="16"/>
  <c r="H199" i="16"/>
  <c r="H12" i="16"/>
  <c r="H24" i="16"/>
  <c r="H36" i="16"/>
  <c r="H48" i="16"/>
  <c r="H60" i="16"/>
  <c r="H72" i="16"/>
  <c r="H84" i="16"/>
  <c r="H96" i="16"/>
  <c r="H108" i="16"/>
  <c r="H120" i="16"/>
  <c r="H132" i="16"/>
  <c r="H144" i="16"/>
  <c r="H156" i="16"/>
  <c r="H168" i="16"/>
  <c r="H180" i="16"/>
  <c r="H192" i="16"/>
  <c r="H204" i="16"/>
  <c r="H42" i="16"/>
  <c r="H174" i="16"/>
  <c r="H67" i="16"/>
  <c r="H13" i="16"/>
  <c r="H25" i="16"/>
  <c r="H37" i="16"/>
  <c r="H49" i="16"/>
  <c r="H61" i="16"/>
  <c r="H73" i="16"/>
  <c r="H85" i="16"/>
  <c r="H97" i="16"/>
  <c r="H109" i="16"/>
  <c r="H121" i="16"/>
  <c r="H133" i="16"/>
  <c r="H145" i="16"/>
  <c r="H157" i="16"/>
  <c r="H169" i="16"/>
  <c r="H181" i="16"/>
  <c r="H193" i="16"/>
  <c r="H205" i="16"/>
  <c r="H54" i="16"/>
  <c r="H162" i="16"/>
  <c r="H55" i="16"/>
  <c r="H187" i="16"/>
  <c r="H14" i="16"/>
  <c r="H26" i="16"/>
  <c r="H38" i="16"/>
  <c r="H50" i="16"/>
  <c r="H62" i="16"/>
  <c r="H74" i="16"/>
  <c r="H86" i="16"/>
  <c r="H98" i="16"/>
  <c r="H110" i="16"/>
  <c r="H122" i="16"/>
  <c r="H134" i="16"/>
  <c r="H146" i="16"/>
  <c r="H158" i="16"/>
  <c r="H170" i="16"/>
  <c r="H182" i="16"/>
  <c r="H194" i="16"/>
  <c r="H206" i="16"/>
  <c r="H102" i="16"/>
  <c r="H103" i="16"/>
  <c r="H15" i="16"/>
  <c r="H27" i="16"/>
  <c r="H39" i="16"/>
  <c r="H51" i="16"/>
  <c r="H63" i="16"/>
  <c r="H75" i="16"/>
  <c r="H87" i="16"/>
  <c r="H99" i="16"/>
  <c r="H111" i="16"/>
  <c r="H123" i="16"/>
  <c r="H135" i="16"/>
  <c r="H147" i="16"/>
  <c r="H159" i="16"/>
  <c r="H171" i="16"/>
  <c r="H183" i="16"/>
  <c r="H195" i="16"/>
  <c r="H207" i="16"/>
  <c r="H90" i="16"/>
  <c r="H127" i="16"/>
  <c r="Q22" i="24"/>
  <c r="Q16" i="19"/>
  <c r="Q22" i="22"/>
  <c r="R22" i="22"/>
  <c r="R16" i="23"/>
  <c r="R22" i="24"/>
  <c r="R22" i="25"/>
  <c r="S22" i="22"/>
  <c r="S22" i="24"/>
  <c r="S22" i="25"/>
  <c r="Q22" i="25"/>
  <c r="D9" i="9"/>
  <c r="L2" i="24"/>
  <c r="A25" i="26"/>
  <c r="A17" i="26"/>
  <c r="A27" i="27"/>
  <c r="A23" i="27"/>
  <c r="A19" i="27"/>
  <c r="A27" i="26"/>
  <c r="A23" i="26"/>
  <c r="A19" i="26"/>
  <c r="A26" i="27"/>
  <c r="A22" i="27"/>
  <c r="A26" i="26"/>
  <c r="A22" i="26"/>
  <c r="A18" i="26"/>
  <c r="A25" i="27"/>
  <c r="A21" i="27"/>
  <c r="A21" i="26"/>
  <c r="A28" i="27"/>
  <c r="A24" i="27"/>
  <c r="A20" i="27"/>
  <c r="A28" i="26"/>
  <c r="A24" i="26"/>
  <c r="A20" i="26"/>
  <c r="A16" i="26"/>
  <c r="AA49" i="16"/>
  <c r="AA44" i="16"/>
  <c r="AA38" i="16"/>
  <c r="AA33" i="16"/>
  <c r="AA28" i="16"/>
  <c r="AA22" i="16"/>
  <c r="AA17" i="16"/>
  <c r="AA12" i="16"/>
  <c r="AA6" i="16"/>
  <c r="AA48" i="16"/>
  <c r="AA42" i="16"/>
  <c r="AA37" i="16"/>
  <c r="AA32" i="16"/>
  <c r="AA26" i="16"/>
  <c r="AA21" i="16"/>
  <c r="AA16" i="16"/>
  <c r="AA10" i="16"/>
  <c r="AA5" i="16"/>
  <c r="AA46" i="16"/>
  <c r="AA41" i="16"/>
  <c r="AA36" i="16"/>
  <c r="AA30" i="16"/>
  <c r="AA25" i="16"/>
  <c r="AA20" i="16"/>
  <c r="AA14" i="16"/>
  <c r="AA9" i="16"/>
  <c r="AA4" i="16"/>
  <c r="AA50" i="16"/>
  <c r="AA45" i="16"/>
  <c r="AA40" i="16"/>
  <c r="AA34" i="16"/>
  <c r="AA29" i="16"/>
  <c r="AA24" i="16"/>
  <c r="AA18" i="16"/>
  <c r="AA13" i="16"/>
  <c r="AA8" i="16"/>
  <c r="AA47" i="16"/>
  <c r="AA43" i="16"/>
  <c r="AA39" i="16"/>
  <c r="AA35" i="16"/>
  <c r="AA31" i="16"/>
  <c r="AA27" i="16"/>
  <c r="AA23" i="16"/>
  <c r="AA19" i="16"/>
  <c r="AA15" i="16"/>
  <c r="AA11" i="16"/>
  <c r="AA7" i="16"/>
  <c r="Q16" i="23"/>
  <c r="S16" i="23"/>
  <c r="R16" i="19"/>
  <c r="E2" i="10" l="1"/>
  <c r="E2" i="27"/>
  <c r="E2" i="13"/>
  <c r="D2" i="19"/>
  <c r="D2" i="23"/>
  <c r="D2" i="2"/>
  <c r="D2" i="22"/>
  <c r="E2" i="26"/>
  <c r="D2" i="24"/>
  <c r="D8" i="9"/>
  <c r="E1" i="27" s="1"/>
  <c r="H4" i="23"/>
  <c r="G4" i="23" s="1"/>
  <c r="F4" i="23" s="1"/>
  <c r="E4" i="23" s="1"/>
  <c r="N4" i="23"/>
  <c r="M4" i="23" s="1"/>
  <c r="L4" i="23" s="1"/>
  <c r="K4" i="23" s="1"/>
  <c r="C4" i="23"/>
  <c r="C4" i="24"/>
  <c r="H4" i="24"/>
  <c r="G4" i="24" s="1"/>
  <c r="F4" i="24" s="1"/>
  <c r="E4" i="24" s="1"/>
  <c r="L2" i="25"/>
  <c r="L2" i="23"/>
  <c r="L2" i="19"/>
  <c r="L2" i="2"/>
  <c r="L1" i="27"/>
  <c r="D4" i="27" s="1"/>
  <c r="L1" i="25"/>
  <c r="B4" i="25" s="1"/>
  <c r="N4" i="25" s="1"/>
  <c r="M4" i="25" s="1"/>
  <c r="L4" i="25" s="1"/>
  <c r="K4" i="25" s="1"/>
  <c r="L2" i="22"/>
  <c r="L1" i="22"/>
  <c r="B4" i="22" s="1"/>
  <c r="L1" i="2"/>
  <c r="B4" i="2" s="1"/>
  <c r="Q4" i="2" s="1"/>
  <c r="L1" i="10"/>
  <c r="L1" i="26"/>
  <c r="E4" i="26" s="1"/>
  <c r="L2" i="27"/>
  <c r="L1" i="19"/>
  <c r="B4" i="19" s="1"/>
  <c r="Q4" i="23"/>
  <c r="Q4" i="24"/>
  <c r="D1" i="22" l="1"/>
  <c r="D1" i="25"/>
  <c r="E1" i="26"/>
  <c r="D1" i="19"/>
  <c r="E1" i="13"/>
  <c r="D1" i="24"/>
  <c r="E1" i="10"/>
  <c r="D1" i="2"/>
  <c r="D1" i="23"/>
  <c r="Q4" i="25"/>
  <c r="H4" i="25"/>
  <c r="G4" i="25" s="1"/>
  <c r="F4" i="25" s="1"/>
  <c r="E4" i="25" s="1"/>
  <c r="C4" i="25"/>
  <c r="I4" i="23"/>
  <c r="O4" i="23"/>
  <c r="I4" i="24"/>
  <c r="O4" i="24"/>
  <c r="H4" i="19"/>
  <c r="G4" i="19" s="1"/>
  <c r="F4" i="19" s="1"/>
  <c r="E4" i="19" s="1"/>
  <c r="N4" i="19"/>
  <c r="M4" i="19" s="1"/>
  <c r="L4" i="19" s="1"/>
  <c r="K4" i="19" s="1"/>
  <c r="Q4" i="19"/>
  <c r="C4" i="19"/>
  <c r="N4" i="22"/>
  <c r="M4" i="22" s="1"/>
  <c r="L4" i="22" s="1"/>
  <c r="K4" i="22" s="1"/>
  <c r="C4" i="22"/>
  <c r="I4" i="22" s="1"/>
  <c r="H4" i="22"/>
  <c r="G4" i="22" s="1"/>
  <c r="F4" i="22" s="1"/>
  <c r="E4" i="22" s="1"/>
  <c r="N4" i="2"/>
  <c r="C4" i="2"/>
  <c r="R4" i="2" s="1"/>
  <c r="H4" i="2"/>
  <c r="E4" i="27"/>
  <c r="F4" i="27" s="1"/>
  <c r="D4" i="26"/>
  <c r="C4" i="26" s="1"/>
  <c r="Q4" i="22"/>
  <c r="D5" i="27"/>
  <c r="C4" i="27"/>
  <c r="F4" i="26"/>
  <c r="E5" i="26"/>
  <c r="D4" i="24"/>
  <c r="R4" i="24"/>
  <c r="D4" i="23"/>
  <c r="R4" i="23"/>
  <c r="E5" i="27" l="1"/>
  <c r="D5" i="26"/>
  <c r="I4" i="25"/>
  <c r="O4" i="25"/>
  <c r="I4" i="19"/>
  <c r="O4" i="19"/>
  <c r="G4" i="2"/>
  <c r="M4" i="2"/>
  <c r="I4" i="2"/>
  <c r="R4" i="25"/>
  <c r="D4" i="25"/>
  <c r="S4" i="25" s="1"/>
  <c r="D4" i="19"/>
  <c r="F5" i="26"/>
  <c r="G4" i="26"/>
  <c r="B4" i="26"/>
  <c r="B5" i="26" s="1"/>
  <c r="C5" i="26"/>
  <c r="F5" i="27"/>
  <c r="G4" i="27"/>
  <c r="B4" i="27"/>
  <c r="B5" i="27" s="1"/>
  <c r="C5" i="27"/>
  <c r="S4" i="24"/>
  <c r="P4" i="24"/>
  <c r="J4" i="24"/>
  <c r="S4" i="23"/>
  <c r="P4" i="23"/>
  <c r="J4" i="23"/>
  <c r="J4" i="19" l="1"/>
  <c r="F4" i="2"/>
  <c r="L4" i="2"/>
  <c r="P4" i="19"/>
  <c r="J4" i="25"/>
  <c r="P4" i="25"/>
  <c r="S4" i="19"/>
  <c r="R4" i="19"/>
  <c r="O4" i="22"/>
  <c r="D4" i="22"/>
  <c r="R4" i="22"/>
  <c r="H4" i="27"/>
  <c r="G5" i="27"/>
  <c r="H4" i="26"/>
  <c r="G5" i="26"/>
  <c r="N17" i="16"/>
  <c r="A3" i="15"/>
  <c r="A4" i="15"/>
  <c r="C2" i="8" s="1"/>
  <c r="U9" i="16"/>
  <c r="N14" i="16"/>
  <c r="N7" i="16"/>
  <c r="U3" i="16"/>
  <c r="U13" i="16"/>
  <c r="U10" i="16"/>
  <c r="U6" i="16"/>
  <c r="N5" i="16"/>
  <c r="N10" i="16"/>
  <c r="N15" i="16"/>
  <c r="N13" i="16"/>
  <c r="N6" i="16"/>
  <c r="U5" i="16"/>
  <c r="U15" i="16"/>
  <c r="N11" i="16"/>
  <c r="N3" i="16"/>
  <c r="U4" i="16"/>
  <c r="U14" i="16"/>
  <c r="N4" i="16"/>
  <c r="N9" i="16"/>
  <c r="U11" i="16"/>
  <c r="AA3" i="16"/>
  <c r="E4" i="2" l="1"/>
  <c r="K4" i="2"/>
  <c r="S4" i="22"/>
  <c r="P4" i="22"/>
  <c r="J4" i="22"/>
  <c r="I4" i="27"/>
  <c r="I5" i="27" s="1"/>
  <c r="H5" i="27"/>
  <c r="H5" i="26"/>
  <c r="I4" i="26"/>
  <c r="I5" i="26" s="1"/>
  <c r="I12" i="13" l="1"/>
  <c r="H12" i="13"/>
  <c r="G12" i="13"/>
  <c r="F12" i="13"/>
  <c r="E12" i="13"/>
  <c r="D12" i="13"/>
  <c r="C12" i="13"/>
  <c r="B12" i="13"/>
  <c r="C1" i="13"/>
  <c r="I29" i="10"/>
  <c r="H29" i="10"/>
  <c r="G29" i="10"/>
  <c r="F29" i="10"/>
  <c r="E29" i="10"/>
  <c r="D29" i="10"/>
  <c r="C29" i="10"/>
  <c r="B29" i="10"/>
  <c r="I15" i="10"/>
  <c r="H15" i="10"/>
  <c r="G15" i="10"/>
  <c r="F15" i="10"/>
  <c r="E15" i="10"/>
  <c r="D15" i="10"/>
  <c r="C15" i="10"/>
  <c r="B15" i="10"/>
  <c r="C22" i="2"/>
  <c r="D22" i="2"/>
  <c r="E22" i="2"/>
  <c r="F22" i="2"/>
  <c r="G22" i="2"/>
  <c r="J22" i="2"/>
  <c r="K22" i="2"/>
  <c r="N22" i="2"/>
  <c r="O22" i="2"/>
  <c r="P22" i="2"/>
  <c r="F4" i="13" l="1"/>
  <c r="E5" i="13"/>
  <c r="F32" i="10"/>
  <c r="F33" i="10" s="1"/>
  <c r="F35" i="10" s="1"/>
  <c r="E32" i="10"/>
  <c r="E33" i="10" s="1"/>
  <c r="E35" i="10" s="1"/>
  <c r="G32" i="10"/>
  <c r="G33" i="10" s="1"/>
  <c r="G35" i="10" s="1"/>
  <c r="H32" i="10"/>
  <c r="H33" i="10" s="1"/>
  <c r="H35" i="10" s="1"/>
  <c r="I32" i="10"/>
  <c r="I33" i="10" s="1"/>
  <c r="I35" i="10" s="1"/>
  <c r="E4" i="10"/>
  <c r="E5" i="10" s="1"/>
  <c r="D4" i="13"/>
  <c r="D5" i="13" s="1"/>
  <c r="A5" i="15"/>
  <c r="A13" i="8" s="1"/>
  <c r="A9" i="15"/>
  <c r="A8" i="8" s="1"/>
  <c r="A13" i="15"/>
  <c r="A17" i="8" s="1"/>
  <c r="A17" i="15"/>
  <c r="A21" i="15"/>
  <c r="A26" i="8" s="1"/>
  <c r="A25" i="15"/>
  <c r="A30" i="8" s="1"/>
  <c r="A29" i="15"/>
  <c r="A34" i="8" s="1"/>
  <c r="A33" i="15"/>
  <c r="A38" i="8" s="1"/>
  <c r="A37" i="15"/>
  <c r="A43" i="8" s="1"/>
  <c r="A41" i="15"/>
  <c r="A47" i="8" s="1"/>
  <c r="A45" i="15"/>
  <c r="A52" i="8" s="1"/>
  <c r="A49" i="15"/>
  <c r="B10" i="8" s="1"/>
  <c r="A53" i="15"/>
  <c r="B15" i="8" s="1"/>
  <c r="A57" i="15"/>
  <c r="B19" i="8" s="1"/>
  <c r="A61" i="15"/>
  <c r="B27" i="8" s="1"/>
  <c r="A65" i="15"/>
  <c r="B31" i="8" s="1"/>
  <c r="A69" i="15"/>
  <c r="B37" i="8" s="1"/>
  <c r="A73" i="15"/>
  <c r="B42" i="8" s="1"/>
  <c r="A77" i="15"/>
  <c r="B46" i="8" s="1"/>
  <c r="A81" i="15"/>
  <c r="B50" i="8" s="1"/>
  <c r="A85" i="15"/>
  <c r="A89" i="15"/>
  <c r="A16" i="9" s="1"/>
  <c r="A93" i="15"/>
  <c r="A97" i="15"/>
  <c r="A101" i="15"/>
  <c r="A105" i="15"/>
  <c r="A109" i="15"/>
  <c r="A113" i="15"/>
  <c r="A117" i="15"/>
  <c r="A10" i="13" s="1"/>
  <c r="A121" i="15"/>
  <c r="A15" i="13" s="1"/>
  <c r="A125" i="15"/>
  <c r="A3" i="23" s="1"/>
  <c r="A129" i="15"/>
  <c r="Q3" i="2" s="1"/>
  <c r="A133" i="15"/>
  <c r="A9" i="2" s="1"/>
  <c r="A137" i="15"/>
  <c r="A13" i="2" s="1"/>
  <c r="A141" i="15"/>
  <c r="A17" i="2" s="1"/>
  <c r="A145" i="15"/>
  <c r="A3" i="25" s="1"/>
  <c r="A149" i="15"/>
  <c r="A9" i="19" s="1"/>
  <c r="A153" i="15"/>
  <c r="A13" i="19" s="1"/>
  <c r="A157" i="15"/>
  <c r="A8" i="23" s="1"/>
  <c r="A161" i="15"/>
  <c r="A12" i="23" s="1"/>
  <c r="A91" i="15"/>
  <c r="H1" i="27" s="1"/>
  <c r="A107" i="15"/>
  <c r="A119" i="15"/>
  <c r="A12" i="13" s="1"/>
  <c r="A127" i="15"/>
  <c r="A139" i="15"/>
  <c r="A15" i="2" s="1"/>
  <c r="A147" i="15"/>
  <c r="A7" i="19" s="1"/>
  <c r="A159" i="15"/>
  <c r="A10" i="23" s="1"/>
  <c r="A12" i="15"/>
  <c r="A28" i="15"/>
  <c r="A33" i="8" s="1"/>
  <c r="A40" i="15"/>
  <c r="A46" i="8" s="1"/>
  <c r="A44" i="15"/>
  <c r="A50" i="8" s="1"/>
  <c r="A52" i="15"/>
  <c r="B14" i="8" s="1"/>
  <c r="A64" i="15"/>
  <c r="B30" i="8" s="1"/>
  <c r="A76" i="15"/>
  <c r="B45" i="8" s="1"/>
  <c r="A84" i="15"/>
  <c r="A6" i="9" s="1"/>
  <c r="A6" i="15"/>
  <c r="A21" i="8" s="1"/>
  <c r="A10" i="15"/>
  <c r="A14" i="15"/>
  <c r="A18" i="8" s="1"/>
  <c r="A18" i="15"/>
  <c r="A23" i="8" s="1"/>
  <c r="A22" i="15"/>
  <c r="A26" i="15"/>
  <c r="A31" i="8" s="1"/>
  <c r="A30" i="15"/>
  <c r="A35" i="8" s="1"/>
  <c r="A34" i="15"/>
  <c r="A39" i="8" s="1"/>
  <c r="A38" i="15"/>
  <c r="A44" i="8" s="1"/>
  <c r="A42" i="15"/>
  <c r="A48" i="8" s="1"/>
  <c r="A46" i="15"/>
  <c r="A53" i="8" s="1"/>
  <c r="A50" i="15"/>
  <c r="B11" i="8" s="1"/>
  <c r="A54" i="15"/>
  <c r="B16" i="8" s="1"/>
  <c r="A58" i="15"/>
  <c r="B20" i="8" s="1"/>
  <c r="A62" i="15"/>
  <c r="B28" i="8" s="1"/>
  <c r="A66" i="15"/>
  <c r="B32" i="8" s="1"/>
  <c r="A70" i="15"/>
  <c r="B38" i="8" s="1"/>
  <c r="A74" i="15"/>
  <c r="B43" i="8" s="1"/>
  <c r="A78" i="15"/>
  <c r="B47" i="8" s="1"/>
  <c r="A82" i="15"/>
  <c r="B52" i="8" s="1"/>
  <c r="A86" i="15"/>
  <c r="J1" i="27" s="1"/>
  <c r="A90" i="15"/>
  <c r="A94" i="15"/>
  <c r="A98" i="15"/>
  <c r="A102" i="15"/>
  <c r="A106" i="15"/>
  <c r="A110" i="15"/>
  <c r="A114" i="15"/>
  <c r="A1" i="13" s="1"/>
  <c r="A118" i="15"/>
  <c r="A11" i="13" s="1"/>
  <c r="A122" i="15"/>
  <c r="H1" i="13" s="1"/>
  <c r="A126" i="15"/>
  <c r="B3" i="2" s="1"/>
  <c r="A130" i="15"/>
  <c r="A6" i="2" s="1"/>
  <c r="A134" i="15"/>
  <c r="A10" i="2" s="1"/>
  <c r="A138" i="15"/>
  <c r="A14" i="2" s="1"/>
  <c r="A142" i="15"/>
  <c r="A18" i="2" s="1"/>
  <c r="A146" i="15"/>
  <c r="A6" i="19" s="1"/>
  <c r="A150" i="15"/>
  <c r="A10" i="19" s="1"/>
  <c r="A154" i="15"/>
  <c r="A14" i="19" s="1"/>
  <c r="A158" i="15"/>
  <c r="A9" i="23" s="1"/>
  <c r="A162" i="15"/>
  <c r="A13" i="23" s="1"/>
  <c r="A7" i="15"/>
  <c r="A41" i="8" s="1"/>
  <c r="A11" i="15"/>
  <c r="A9" i="9" s="1"/>
  <c r="A15" i="15"/>
  <c r="A19" i="8" s="1"/>
  <c r="A19" i="15"/>
  <c r="A24" i="8" s="1"/>
  <c r="A23" i="15"/>
  <c r="A28" i="8" s="1"/>
  <c r="A27" i="15"/>
  <c r="A32" i="8" s="1"/>
  <c r="A31" i="15"/>
  <c r="A35" i="15"/>
  <c r="A40" i="8" s="1"/>
  <c r="A39" i="15"/>
  <c r="A45" i="8" s="1"/>
  <c r="A43" i="15"/>
  <c r="A49" i="8" s="1"/>
  <c r="A47" i="15"/>
  <c r="B8" i="8" s="1"/>
  <c r="A51" i="15"/>
  <c r="B12" i="8" s="1"/>
  <c r="A55" i="15"/>
  <c r="B17" i="8" s="1"/>
  <c r="A59" i="15"/>
  <c r="B22" i="8" s="1"/>
  <c r="A63" i="15"/>
  <c r="B29" i="8" s="1"/>
  <c r="A67" i="15"/>
  <c r="B34" i="8" s="1"/>
  <c r="A71" i="15"/>
  <c r="B39" i="8" s="1"/>
  <c r="A75" i="15"/>
  <c r="B44" i="8" s="1"/>
  <c r="A79" i="15"/>
  <c r="B48" i="8" s="1"/>
  <c r="A83" i="15"/>
  <c r="B53" i="8" s="1"/>
  <c r="A87" i="15"/>
  <c r="J2" i="27" s="1"/>
  <c r="A95" i="15"/>
  <c r="A99" i="15"/>
  <c r="A103" i="15"/>
  <c r="A111" i="15"/>
  <c r="A115" i="15"/>
  <c r="A8" i="13" s="1"/>
  <c r="A123" i="15"/>
  <c r="I1" i="13" s="1"/>
  <c r="A131" i="15"/>
  <c r="A7" i="2" s="1"/>
  <c r="A135" i="15"/>
  <c r="A11" i="2" s="1"/>
  <c r="A143" i="15"/>
  <c r="A19" i="2" s="1"/>
  <c r="A151" i="15"/>
  <c r="A11" i="19" s="1"/>
  <c r="A155" i="15"/>
  <c r="A6" i="23" s="1"/>
  <c r="A163" i="15"/>
  <c r="A14" i="23" s="1"/>
  <c r="A8" i="15"/>
  <c r="A51" i="8" s="1"/>
  <c r="A16" i="15"/>
  <c r="A20" i="8" s="1"/>
  <c r="A20" i="15"/>
  <c r="A25" i="8" s="1"/>
  <c r="A24" i="15"/>
  <c r="A29" i="8" s="1"/>
  <c r="A32" i="15"/>
  <c r="A37" i="8" s="1"/>
  <c r="A36" i="15"/>
  <c r="A42" i="8" s="1"/>
  <c r="A48" i="15"/>
  <c r="B9" i="8" s="1"/>
  <c r="A56" i="15"/>
  <c r="B18" i="8" s="1"/>
  <c r="A60" i="15"/>
  <c r="B24" i="8" s="1"/>
  <c r="A68" i="15"/>
  <c r="B36" i="8" s="1"/>
  <c r="A72" i="15"/>
  <c r="B40" i="8" s="1"/>
  <c r="A80" i="15"/>
  <c r="B49" i="8" s="1"/>
  <c r="A88" i="15"/>
  <c r="A15" i="9" s="1"/>
  <c r="A104" i="15"/>
  <c r="A120" i="15"/>
  <c r="A13" i="13" s="1"/>
  <c r="A136" i="15"/>
  <c r="A12" i="2" s="1"/>
  <c r="A152" i="15"/>
  <c r="A12" i="19" s="1"/>
  <c r="A92" i="15"/>
  <c r="H1" i="26" s="1"/>
  <c r="A108" i="15"/>
  <c r="A124" i="15"/>
  <c r="A140" i="15"/>
  <c r="A16" i="2" s="1"/>
  <c r="A156" i="15"/>
  <c r="A7" i="23" s="1"/>
  <c r="A96" i="15"/>
  <c r="A112" i="15"/>
  <c r="A128" i="15"/>
  <c r="A144" i="15"/>
  <c r="A20" i="2" s="1"/>
  <c r="A160" i="15"/>
  <c r="A11" i="23" s="1"/>
  <c r="A100" i="15"/>
  <c r="A116" i="15"/>
  <c r="A9" i="13" s="1"/>
  <c r="A132" i="15"/>
  <c r="A8" i="2" s="1"/>
  <c r="A148" i="15"/>
  <c r="A8" i="19" s="1"/>
  <c r="A164" i="15"/>
  <c r="D4" i="10"/>
  <c r="G4" i="13" l="1"/>
  <c r="F5" i="13"/>
  <c r="A11" i="26"/>
  <c r="A11" i="27"/>
  <c r="E3" i="26"/>
  <c r="E3" i="27"/>
  <c r="B3" i="26"/>
  <c r="B3" i="27"/>
  <c r="A13" i="26"/>
  <c r="A13" i="27"/>
  <c r="D2" i="26"/>
  <c r="D2" i="27"/>
  <c r="J3" i="26"/>
  <c r="J3" i="27"/>
  <c r="A8" i="26"/>
  <c r="A8" i="27"/>
  <c r="A6" i="26"/>
  <c r="A6" i="27"/>
  <c r="A33" i="26"/>
  <c r="A33" i="27"/>
  <c r="A14" i="26"/>
  <c r="A14" i="27"/>
  <c r="A9" i="26"/>
  <c r="A9" i="27"/>
  <c r="A34" i="26"/>
  <c r="A34" i="27"/>
  <c r="A1" i="26"/>
  <c r="A1" i="27"/>
  <c r="A15" i="26"/>
  <c r="A15" i="27"/>
  <c r="A10" i="26"/>
  <c r="A10" i="27"/>
  <c r="A35" i="26"/>
  <c r="A35" i="27"/>
  <c r="A4" i="26"/>
  <c r="A4" i="27"/>
  <c r="A32" i="26"/>
  <c r="A32" i="27"/>
  <c r="A29" i="26"/>
  <c r="A29" i="27"/>
  <c r="A5" i="26"/>
  <c r="A5" i="27"/>
  <c r="A30" i="26"/>
  <c r="A30" i="27"/>
  <c r="D1" i="26"/>
  <c r="D1" i="27"/>
  <c r="A12" i="26"/>
  <c r="A12" i="27"/>
  <c r="G1" i="26"/>
  <c r="G1" i="27"/>
  <c r="H2" i="25"/>
  <c r="J2" i="26"/>
  <c r="H1" i="25"/>
  <c r="J1" i="26"/>
  <c r="C4" i="10"/>
  <c r="D5" i="10"/>
  <c r="F4" i="10"/>
  <c r="F1" i="25"/>
  <c r="F1" i="19"/>
  <c r="C2" i="25"/>
  <c r="C2" i="19"/>
  <c r="C1" i="25"/>
  <c r="C1" i="19"/>
  <c r="A16" i="23"/>
  <c r="A22" i="25"/>
  <c r="A16" i="19"/>
  <c r="A22" i="24"/>
  <c r="A22" i="2"/>
  <c r="A22" i="22"/>
  <c r="G1" i="2"/>
  <c r="G1" i="22"/>
  <c r="G1" i="19"/>
  <c r="G1" i="24"/>
  <c r="G1" i="23"/>
  <c r="G1" i="25"/>
  <c r="K3" i="24"/>
  <c r="K3" i="25"/>
  <c r="B3" i="24"/>
  <c r="B3" i="25"/>
  <c r="A1" i="24"/>
  <c r="A1" i="25"/>
  <c r="E3" i="24"/>
  <c r="E3" i="25"/>
  <c r="Q3" i="24"/>
  <c r="Q3" i="25"/>
  <c r="C1" i="23"/>
  <c r="C1" i="24"/>
  <c r="F1" i="23"/>
  <c r="F1" i="24"/>
  <c r="H2" i="19"/>
  <c r="H2" i="24"/>
  <c r="H1" i="19"/>
  <c r="H1" i="24"/>
  <c r="C2" i="23"/>
  <c r="C2" i="24"/>
  <c r="A3" i="22"/>
  <c r="A3" i="24"/>
  <c r="B3" i="22"/>
  <c r="B3" i="23"/>
  <c r="K3" i="22"/>
  <c r="K3" i="23"/>
  <c r="A1" i="22"/>
  <c r="A1" i="23"/>
  <c r="H2" i="22"/>
  <c r="H2" i="23"/>
  <c r="H1" i="22"/>
  <c r="H1" i="23"/>
  <c r="E3" i="22"/>
  <c r="E3" i="23"/>
  <c r="Q3" i="22"/>
  <c r="Q3" i="23"/>
  <c r="F1" i="22"/>
  <c r="F1" i="2"/>
  <c r="C2" i="22"/>
  <c r="C2" i="2"/>
  <c r="C1" i="22"/>
  <c r="C1" i="2"/>
  <c r="H2" i="2"/>
  <c r="H1" i="2"/>
  <c r="A1" i="2"/>
  <c r="A1" i="19"/>
  <c r="E3" i="2"/>
  <c r="E3" i="19"/>
  <c r="Q3" i="19"/>
  <c r="B3" i="19"/>
  <c r="K3" i="2"/>
  <c r="K3" i="19"/>
  <c r="A3" i="2"/>
  <c r="A3" i="19"/>
  <c r="C4" i="13"/>
  <c r="C5" i="13" s="1"/>
  <c r="G1" i="13"/>
  <c r="D2" i="13"/>
  <c r="D1" i="13"/>
  <c r="D12" i="9"/>
  <c r="C12" i="9"/>
  <c r="A8" i="10"/>
  <c r="A15" i="10"/>
  <c r="A10" i="10"/>
  <c r="A35" i="10"/>
  <c r="A32" i="10"/>
  <c r="A29" i="10"/>
  <c r="A13" i="10"/>
  <c r="A30" i="10"/>
  <c r="A12" i="10"/>
  <c r="A11" i="10"/>
  <c r="A33" i="10"/>
  <c r="A14" i="10"/>
  <c r="A9" i="10"/>
  <c r="A34" i="10"/>
  <c r="A1" i="10"/>
  <c r="J3" i="10"/>
  <c r="J3" i="13"/>
  <c r="E3" i="10"/>
  <c r="E3" i="13"/>
  <c r="B3" i="10"/>
  <c r="B3" i="13"/>
  <c r="A6" i="10"/>
  <c r="A6" i="13"/>
  <c r="A5" i="10"/>
  <c r="A5" i="13"/>
  <c r="A4" i="10"/>
  <c r="A4" i="13"/>
  <c r="A14" i="9"/>
  <c r="J2" i="10"/>
  <c r="A13" i="9"/>
  <c r="J1" i="10"/>
  <c r="B12" i="9"/>
  <c r="H1" i="10"/>
  <c r="A12" i="9"/>
  <c r="G1" i="10"/>
  <c r="A10" i="9"/>
  <c r="D2" i="10"/>
  <c r="A8" i="9"/>
  <c r="D1" i="10"/>
  <c r="A15" i="8"/>
  <c r="A16" i="8"/>
  <c r="A14" i="8"/>
  <c r="C1" i="8"/>
  <c r="A22" i="8"/>
  <c r="A36" i="8"/>
  <c r="A27" i="8"/>
  <c r="H4" i="13" l="1"/>
  <c r="G5" i="13"/>
  <c r="G4" i="10"/>
  <c r="F5" i="10"/>
  <c r="B4" i="10"/>
  <c r="B5" i="10" s="1"/>
  <c r="C5" i="10"/>
  <c r="B4" i="13"/>
  <c r="B5" i="13" s="1"/>
  <c r="O4" i="2"/>
  <c r="D4" i="2"/>
  <c r="I4" i="13" l="1"/>
  <c r="I5" i="13" s="1"/>
  <c r="H5" i="13"/>
  <c r="J4" i="2"/>
  <c r="S4" i="2"/>
  <c r="H4" i="10"/>
  <c r="G5" i="10"/>
  <c r="P4" i="2"/>
  <c r="I4" i="10" l="1"/>
  <c r="I5" i="10" s="1"/>
  <c r="H5" i="10"/>
</calcChain>
</file>

<file path=xl/sharedStrings.xml><?xml version="1.0" encoding="utf-8"?>
<sst xmlns="http://schemas.openxmlformats.org/spreadsheetml/2006/main" count="3380" uniqueCount="1409">
  <si>
    <t>Total</t>
  </si>
  <si>
    <t>Other</t>
  </si>
  <si>
    <t>Program Management</t>
  </si>
  <si>
    <t>RSSH</t>
  </si>
  <si>
    <t>Programs to reduce human rights-related barriers to HIV services</t>
  </si>
  <si>
    <t>Other Prevention Programs</t>
  </si>
  <si>
    <t>Condoms</t>
  </si>
  <si>
    <t>Male Circumcision</t>
  </si>
  <si>
    <t xml:space="preserve">Prevention programs for other key and vulnerable populations </t>
  </si>
  <si>
    <t>Programs for TGs</t>
  </si>
  <si>
    <t>Programs for people who inject drugs (PWID) and their partners</t>
  </si>
  <si>
    <t>Programs for sex workers and their clients</t>
  </si>
  <si>
    <t xml:space="preserve">Programs for MSM </t>
  </si>
  <si>
    <t>PMTCT</t>
  </si>
  <si>
    <t>TB/HIV</t>
  </si>
  <si>
    <t>Treatment, care and support - ART</t>
  </si>
  <si>
    <t>Funding Gap</t>
  </si>
  <si>
    <t>Domestic</t>
  </si>
  <si>
    <t>Funding Need</t>
  </si>
  <si>
    <t>Module</t>
  </si>
  <si>
    <t>Fiscal Year in which implementation period ends</t>
  </si>
  <si>
    <t>Currency:</t>
  </si>
  <si>
    <t>Fiscal Year in which implementation period starts</t>
  </si>
  <si>
    <t>HIV/AIDS</t>
  </si>
  <si>
    <t>Country:</t>
  </si>
  <si>
    <t xml:space="preserve">Detailed Financial Gap </t>
  </si>
  <si>
    <t>NSP cost categories</t>
  </si>
  <si>
    <t>Key Population Programs</t>
  </si>
  <si>
    <t>MDR-TB: Treatment</t>
  </si>
  <si>
    <t>MDR-TB: Case Detection and Diagnosis</t>
  </si>
  <si>
    <t>TB Care and Prevention: Treatment</t>
  </si>
  <si>
    <t>TB Care and Prevention: Case Detection and Diagnosis</t>
  </si>
  <si>
    <t>TB</t>
  </si>
  <si>
    <t>Specific prevention intervention: Seasonal malaria chemoprophylaxis (SMC)</t>
  </si>
  <si>
    <t>Specific prevention intervention: Intermittent preventive treatment in pregnancy (IPTp)</t>
  </si>
  <si>
    <t>Case management - Treatment</t>
  </si>
  <si>
    <t>Case management - Diagnosis</t>
  </si>
  <si>
    <t>Vector Control: IRS</t>
  </si>
  <si>
    <t>Vector Control: LLIN</t>
  </si>
  <si>
    <t>Malaria</t>
  </si>
  <si>
    <t>Funding landscape table</t>
  </si>
  <si>
    <t>General Guidance</t>
  </si>
  <si>
    <t>A. All applicants are required to complete:</t>
  </si>
  <si>
    <t>Cover Sheet</t>
  </si>
  <si>
    <t>Country</t>
  </si>
  <si>
    <t>Select name of applicant country from drop-down menu</t>
  </si>
  <si>
    <t>Fiscal Cycle</t>
  </si>
  <si>
    <t>Select the country's fiscal cycle from drop-down menu</t>
  </si>
  <si>
    <t>Currency</t>
  </si>
  <si>
    <t>Select currency (either US Dollar or Euro) in which data is provided. Currency used should be the same as the one used for the funding request to the Global Fund</t>
  </si>
  <si>
    <t>For each component, select the fiscal year corresponding to the start of implementation period of the funding request</t>
  </si>
  <si>
    <t>For each component, select the fiscal year corresponding to the end of implementation period of the funding request</t>
  </si>
  <si>
    <t>Current funding request pertains to a program</t>
  </si>
  <si>
    <t>Detailed Financial Gap based on:</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</si>
  <si>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</si>
  <si>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Financial Gap Overview for Disease Programs</t>
  </si>
  <si>
    <t>Header: Exchange Rate</t>
  </si>
  <si>
    <t>Enter annual exchange rate used to convert local currency to reporting currency (local currency units per US Dollar/Euro)</t>
  </si>
  <si>
    <t>SECTION A: Total Funding needs for the National Strategic Plan</t>
  </si>
  <si>
    <t>LINE A: Total Funding needs for the National Strategic Plan</t>
  </si>
  <si>
    <t>Provide the annual amounts needed to fund the National Strategic Plan. The annual amounts should be based on national plans to address the overall disease response.</t>
  </si>
  <si>
    <t>SECTIONS B, C and D: Previous, current and anticipated resources to meet the funding needs of the National Strategic Plan</t>
  </si>
  <si>
    <t>Section B: Previous, Current and Anticipated Domestic Resources</t>
  </si>
  <si>
    <t xml:space="preserve">Domestic source B1: Loans </t>
  </si>
  <si>
    <t xml:space="preserve">Domestic source B2: Debt relief </t>
  </si>
  <si>
    <t>Domestic source B3: Government funding resources</t>
  </si>
  <si>
    <t>Domestic source B4: Social Health Insurance</t>
  </si>
  <si>
    <t>Domestic source B5: Private sector contributions (national)</t>
  </si>
  <si>
    <t>LINE B: Total DOMESTIC resources</t>
  </si>
  <si>
    <t>Each cell automatically calculates the total annual amounts of domestic resources (Lines B1-B5).</t>
  </si>
  <si>
    <t>Section C: Previous, Current and Anticipated External Resources (non-Global Fund)</t>
  </si>
  <si>
    <t>LINE C: Total EXTERNAL (non-Global Fund)</t>
  </si>
  <si>
    <t xml:space="preserve">Section D: Previous, Current and Anticipated External Resources (Global Fund)  </t>
  </si>
  <si>
    <t>LINE D: Total EXTERNAL (Global Fund)</t>
  </si>
  <si>
    <t xml:space="preserve">LINE E: Total Anticipated Resources </t>
  </si>
  <si>
    <t>Line E calculates automatically the total annual amounts of planned resources for the national strategic plan (Line B+C+D) for the implementation years of the funding request.</t>
  </si>
  <si>
    <t>LINE F: Total Anticipated Funding Gap</t>
  </si>
  <si>
    <t xml:space="preserve">Line F automatically calculates the total annual funding gap by deducting annual anticipated resources (Line E) from annual funding need (Line A) for the implementation years of the funding request. </t>
  </si>
  <si>
    <t>LINE G: Total Funding Request</t>
  </si>
  <si>
    <t>Enter annual funding requested from the Global Fund, the total of which should be within the country allocation communicated to the country.</t>
  </si>
  <si>
    <t xml:space="preserve">LINE H: Total Remaining Funding Gap </t>
  </si>
  <si>
    <t xml:space="preserve">Line H automatically calculates the total remaining funding gap by deducting the annual Global Fund request (Line G) from the anticipated funding gap (Line F) for the implementation years of the funding request. </t>
  </si>
  <si>
    <t>Overall Health Sector: Government Health Spending</t>
  </si>
  <si>
    <t>Header: Level of Government</t>
  </si>
  <si>
    <t>Domestic source I1: Loans</t>
  </si>
  <si>
    <t>Domestic source I2: Debt Relief</t>
  </si>
  <si>
    <t>Domestic source I3: Government Funding Resources</t>
  </si>
  <si>
    <t>Domestic source I4: Social Health Insurance</t>
  </si>
  <si>
    <t>LINE I: Total Government Health Spending</t>
  </si>
  <si>
    <t>Each cell automatically calculates the total annual amounts of annual government health spending</t>
  </si>
  <si>
    <t>LINE J: Share of Health in Government Expenditure (in %)</t>
  </si>
  <si>
    <t>Enter the annual share of health in government expenditure</t>
  </si>
  <si>
    <t>Detailed financial gap analysis based on Global Fund modules</t>
  </si>
  <si>
    <t>Detailed financial gap analysis based on NSP cost categories</t>
  </si>
  <si>
    <t>Please read the Instructions sheet carefully before completing this form</t>
  </si>
  <si>
    <t>Select country</t>
  </si>
  <si>
    <t>Select fiscal cycle</t>
  </si>
  <si>
    <t>Select currency</t>
  </si>
  <si>
    <t>Component</t>
  </si>
  <si>
    <t>Select year</t>
  </si>
  <si>
    <t>Current funding request pertains to a program:</t>
  </si>
  <si>
    <t>Select</t>
  </si>
  <si>
    <t>Select category</t>
  </si>
  <si>
    <t>Financial Gap Overview Table</t>
  </si>
  <si>
    <t>Current and previous</t>
  </si>
  <si>
    <t>Estimated</t>
  </si>
  <si>
    <t>Data Source / Comments</t>
  </si>
  <si>
    <t>Fiscal Year</t>
  </si>
  <si>
    <t>Fiscal Year (Specified)</t>
  </si>
  <si>
    <t>Exchange Rate (Local currency units per USD or EUR)</t>
  </si>
  <si>
    <t>LINE A: Total Funding needs for the National Strategic Plan (provide annual amounts)</t>
  </si>
  <si>
    <t>Domestic source B1: Loans</t>
  </si>
  <si>
    <t>Domestic source B2: Debt relief</t>
  </si>
  <si>
    <t>Domestic source B3: Government revenues</t>
  </si>
  <si>
    <t>Domestic source B4: Social health insurance</t>
  </si>
  <si>
    <t>LINE B: Total previous, current and anticipated DOMESTIC resources</t>
  </si>
  <si>
    <t>Select External Source</t>
  </si>
  <si>
    <t>LINE D: Total previous, current and anticipated Global Fund resources from existing grants (excluding amounts included in the funding request)</t>
  </si>
  <si>
    <t xml:space="preserve">LINE E: Total anticipated resources (annual amounts) </t>
  </si>
  <si>
    <t>LINE F: Annual anticipated funding gap (Line A-E)</t>
  </si>
  <si>
    <t>LINE G: Funding request within the country allocation</t>
  </si>
  <si>
    <t>LINE H: Total Remaining Funding Gap (annual amounts) (Line F-G)</t>
  </si>
  <si>
    <t>Health Sector: Government Health Spending</t>
  </si>
  <si>
    <t>Health Sector</t>
  </si>
  <si>
    <t>Health sector</t>
  </si>
  <si>
    <t>The data on government health spending pertains to:</t>
  </si>
  <si>
    <t>Select Level</t>
  </si>
  <si>
    <t xml:space="preserve">Domestic source I1: Loans </t>
  </si>
  <si>
    <t>LINE I: Total Government Health Sector Spending</t>
  </si>
  <si>
    <t>Language</t>
  </si>
  <si>
    <t>English</t>
  </si>
  <si>
    <t>French</t>
  </si>
  <si>
    <t>Spanish</t>
  </si>
  <si>
    <t>Russian</t>
  </si>
  <si>
    <t>C. Data Sources: Indicate source(s) of data along with comments on basis of estimates (if relevant) in the corresponding cell of the last column. The relevant source documents for data and should be submitted along with the funding request.</t>
  </si>
  <si>
    <t>LINES B, C and D: Previous, current and anticipated resources to meet the funding needs of the National Strategic Plan</t>
  </si>
  <si>
    <t>LINE C: Total previous, current and anticipated EXTERNAL Resources (non-Global Fund)</t>
  </si>
  <si>
    <t>Sélectionner le pays</t>
  </si>
  <si>
    <t>Seleccione país</t>
  </si>
  <si>
    <t>Выберите страну</t>
  </si>
  <si>
    <t>Австралия</t>
  </si>
  <si>
    <t>Австрия</t>
  </si>
  <si>
    <t>Азербайджан</t>
  </si>
  <si>
    <t>Аландские острова</t>
  </si>
  <si>
    <t>Албания</t>
  </si>
  <si>
    <t>Алжир</t>
  </si>
  <si>
    <t>Американское Самоа</t>
  </si>
  <si>
    <t>Ангилья</t>
  </si>
  <si>
    <t>Ангола</t>
  </si>
  <si>
    <t>Андорра</t>
  </si>
  <si>
    <t>Антигуа и Барбуда</t>
  </si>
  <si>
    <t>Аргентина</t>
  </si>
  <si>
    <t>Армения</t>
  </si>
  <si>
    <t>Аруба</t>
  </si>
  <si>
    <t>Афганистан</t>
  </si>
  <si>
    <t>Багамы</t>
  </si>
  <si>
    <t>Бангладеш</t>
  </si>
  <si>
    <t>Барбадос</t>
  </si>
  <si>
    <t>Бахрейн</t>
  </si>
  <si>
    <t>Белиз</t>
  </si>
  <si>
    <t>Белоруссия</t>
  </si>
  <si>
    <t>Бельгия</t>
  </si>
  <si>
    <t>Бенин</t>
  </si>
  <si>
    <t>Бермуды</t>
  </si>
  <si>
    <t>Болгария</t>
  </si>
  <si>
    <t>Боливия</t>
  </si>
  <si>
    <t>Бонэйр, Синт-Эстатиус и Саба</t>
  </si>
  <si>
    <t>Босния и Герцеговина</t>
  </si>
  <si>
    <t>Ботсвана</t>
  </si>
  <si>
    <t>Бразилия</t>
  </si>
  <si>
    <t>Британские Виргинские острова</t>
  </si>
  <si>
    <t>Бруней</t>
  </si>
  <si>
    <t>Буркина-Фасо</t>
  </si>
  <si>
    <t>Бурунди</t>
  </si>
  <si>
    <t>Бутан</t>
  </si>
  <si>
    <t>Вануату</t>
  </si>
  <si>
    <t>Ватикан</t>
  </si>
  <si>
    <t>Великобритания</t>
  </si>
  <si>
    <t>Венгрия</t>
  </si>
  <si>
    <t>Венесуэла</t>
  </si>
  <si>
    <t>Виргинские Острова (США)</t>
  </si>
  <si>
    <t>Восточный Тимор</t>
  </si>
  <si>
    <t>Вьетнам</t>
  </si>
  <si>
    <t>Габон</t>
  </si>
  <si>
    <t>Гайана</t>
  </si>
  <si>
    <t>Гаити</t>
  </si>
  <si>
    <t>Гамбия</t>
  </si>
  <si>
    <t>Гана</t>
  </si>
  <si>
    <t>Гваделупа</t>
  </si>
  <si>
    <t>Гватемала</t>
  </si>
  <si>
    <t>Гвиана</t>
  </si>
  <si>
    <t>Гвинея</t>
  </si>
  <si>
    <t>Гвинея-Бисау</t>
  </si>
  <si>
    <t>Германия</t>
  </si>
  <si>
    <t>Гернси</t>
  </si>
  <si>
    <t>Гибралтар</t>
  </si>
  <si>
    <t>Гондурас</t>
  </si>
  <si>
    <t>Гонконг</t>
  </si>
  <si>
    <t>Гренада</t>
  </si>
  <si>
    <t>Гренландия</t>
  </si>
  <si>
    <t>Греция</t>
  </si>
  <si>
    <t>Грузия</t>
  </si>
  <si>
    <t>Гуам</t>
  </si>
  <si>
    <t>Дания</t>
  </si>
  <si>
    <t>Джерси</t>
  </si>
  <si>
    <t>Джибути</t>
  </si>
  <si>
    <t>Доминика</t>
  </si>
  <si>
    <t>Доминиканская Республика</t>
  </si>
  <si>
    <t>Египет</t>
  </si>
  <si>
    <t>Замбия</t>
  </si>
  <si>
    <t>Занзибар</t>
  </si>
  <si>
    <t>Западная Сахара</t>
  </si>
  <si>
    <t>Зимбабве</t>
  </si>
  <si>
    <t>Йемен</t>
  </si>
  <si>
    <t>Израиль</t>
  </si>
  <si>
    <t>Индия</t>
  </si>
  <si>
    <t>Индонезия</t>
  </si>
  <si>
    <t>Иордания</t>
  </si>
  <si>
    <t>Ирак</t>
  </si>
  <si>
    <t>Иран</t>
  </si>
  <si>
    <t>Ирландия</t>
  </si>
  <si>
    <t>Исландия</t>
  </si>
  <si>
    <t>Испания</t>
  </si>
  <si>
    <t>Италия</t>
  </si>
  <si>
    <t>Кабо-Верде</t>
  </si>
  <si>
    <t>Казахстан</t>
  </si>
  <si>
    <t>Камбоджа</t>
  </si>
  <si>
    <t>Камерун</t>
  </si>
  <si>
    <t>Канада</t>
  </si>
  <si>
    <t>Катар</t>
  </si>
  <si>
    <t>Кения</t>
  </si>
  <si>
    <t>Кипр</t>
  </si>
  <si>
    <t>Киргизия</t>
  </si>
  <si>
    <t>Кирибати</t>
  </si>
  <si>
    <t>Китай</t>
  </si>
  <si>
    <t>Колумбия</t>
  </si>
  <si>
    <t>Коморы</t>
  </si>
  <si>
    <t>Конго</t>
  </si>
  <si>
    <t>Конго (Демократическая Республика)</t>
  </si>
  <si>
    <t>Корея</t>
  </si>
  <si>
    <t>Корея (Народно-Демократическая Республика)</t>
  </si>
  <si>
    <t xml:space="preserve">Косово </t>
  </si>
  <si>
    <t>Коста-Рика</t>
  </si>
  <si>
    <t>Кот-д’Ивуар</t>
  </si>
  <si>
    <t>Куба</t>
  </si>
  <si>
    <t>Кувейт</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</si>
  <si>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</si>
  <si>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</si>
  <si>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</si>
  <si>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</si>
  <si>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</si>
  <si>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</si>
  <si>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</si>
  <si>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</si>
  <si>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</si>
  <si>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</si>
  <si>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</si>
  <si>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</si>
  <si>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</si>
  <si>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Майотта</t>
  </si>
  <si>
    <t>Макао</t>
  </si>
  <si>
    <t>Македония</t>
  </si>
  <si>
    <t>Малави</t>
  </si>
  <si>
    <t>Малайзия</t>
  </si>
  <si>
    <t>Мали</t>
  </si>
  <si>
    <t>Мальдивы</t>
  </si>
  <si>
    <t>Мальта</t>
  </si>
  <si>
    <t>Марокко</t>
  </si>
  <si>
    <t>Мартиника</t>
  </si>
  <si>
    <t>Маршалловы Острова</t>
  </si>
  <si>
    <t>Мексика</t>
  </si>
  <si>
    <t>Микронезия</t>
  </si>
  <si>
    <t>Мозамбик</t>
  </si>
  <si>
    <t>Молдавия</t>
  </si>
  <si>
    <t>Монако</t>
  </si>
  <si>
    <t>Монголия</t>
  </si>
  <si>
    <t>Монтсеррат</t>
  </si>
  <si>
    <t>Мьянма</t>
  </si>
  <si>
    <t>Намибия</t>
  </si>
  <si>
    <t>Науру</t>
  </si>
  <si>
    <t>Непал</t>
  </si>
  <si>
    <t>Нигер</t>
  </si>
  <si>
    <t>Нигерия</t>
  </si>
  <si>
    <t>Нидерланды</t>
  </si>
  <si>
    <t>Никарагуа</t>
  </si>
  <si>
    <t>Ниуэ</t>
  </si>
  <si>
    <t>Новая Зеландия</t>
  </si>
  <si>
    <t>Новая Каледония</t>
  </si>
  <si>
    <t>Норвегия</t>
  </si>
  <si>
    <t>Объединенные Арабские Эмираты</t>
  </si>
  <si>
    <t>Оман</t>
  </si>
  <si>
    <t>Остров Мэн</t>
  </si>
  <si>
    <t>Остров Норфолк</t>
  </si>
  <si>
    <t>Острова Кайман</t>
  </si>
  <si>
    <t>Острова Кука</t>
  </si>
  <si>
    <t>Острова Питкэрн</t>
  </si>
  <si>
    <t>Острова Святой Елены, Вознесения и Тристан-да-Кунья</t>
  </si>
  <si>
    <t>Пакистан</t>
  </si>
  <si>
    <t>Палау</t>
  </si>
  <si>
    <t>Палестина (Государство)</t>
  </si>
  <si>
    <t>Панама</t>
  </si>
  <si>
    <t>Папуа - Новая Гвинея</t>
  </si>
  <si>
    <t>Парагвай</t>
  </si>
  <si>
    <t>Перу</t>
  </si>
  <si>
    <t>Польша</t>
  </si>
  <si>
    <t>Португалия</t>
  </si>
  <si>
    <t>Пуэрто-Рико</t>
  </si>
  <si>
    <t>Реюньон</t>
  </si>
  <si>
    <t>Россия</t>
  </si>
  <si>
    <t>Руанда</t>
  </si>
  <si>
    <t>Румыния</t>
  </si>
  <si>
    <t>Сальвадор</t>
  </si>
  <si>
    <t>Самоа</t>
  </si>
  <si>
    <t>Сан-Марино</t>
  </si>
  <si>
    <t>Сан-Томе и Принсипи</t>
  </si>
  <si>
    <t>Саудовская Аравия</t>
  </si>
  <si>
    <t>Свазиленд</t>
  </si>
  <si>
    <t>Северные Марианские Острова</t>
  </si>
  <si>
    <t>Сейшельские Острова</t>
  </si>
  <si>
    <t>Сенегал</t>
  </si>
  <si>
    <t>Сен-Пьер и Микелон</t>
  </si>
  <si>
    <t>Сент-Винсент и Гренадины</t>
  </si>
  <si>
    <t>Сент-Китс и Невис</t>
  </si>
  <si>
    <t>Сент-Люсия</t>
  </si>
  <si>
    <t>Сербия</t>
  </si>
  <si>
    <t>Сингапур</t>
  </si>
  <si>
    <t>Синт-Мартен</t>
  </si>
  <si>
    <t>Сирия</t>
  </si>
  <si>
    <t>Словакия</t>
  </si>
  <si>
    <t>Словения</t>
  </si>
  <si>
    <t>Соединённые Штаты Америки</t>
  </si>
  <si>
    <t>Соломоновы Острова</t>
  </si>
  <si>
    <t>Сомали</t>
  </si>
  <si>
    <t>Судан</t>
  </si>
  <si>
    <t>Суринам</t>
  </si>
  <si>
    <t>Сьерра-Леоне</t>
  </si>
  <si>
    <t>Таджикистан</t>
  </si>
  <si>
    <t>Тайвань</t>
  </si>
  <si>
    <t>Таиланд</t>
  </si>
  <si>
    <t>Танзания</t>
  </si>
  <si>
    <t>Тёркс и Кайкос</t>
  </si>
  <si>
    <t>Того</t>
  </si>
  <si>
    <t>Токелау</t>
  </si>
  <si>
    <t>Тонга</t>
  </si>
  <si>
    <t>Тринидад и Тобаго</t>
  </si>
  <si>
    <t>Тувалу</t>
  </si>
  <si>
    <t>Тунис</t>
  </si>
  <si>
    <t>Туркмения</t>
  </si>
  <si>
    <t>Турция</t>
  </si>
  <si>
    <t>Уганда</t>
  </si>
  <si>
    <t>Узбекистан</t>
  </si>
  <si>
    <t>Украина</t>
  </si>
  <si>
    <t>Уоллис и Футуна</t>
  </si>
  <si>
    <t>Уругвай</t>
  </si>
  <si>
    <t>Фареры</t>
  </si>
  <si>
    <t>Фиджи</t>
  </si>
  <si>
    <t>Филиппины</t>
  </si>
  <si>
    <t>Финляндия</t>
  </si>
  <si>
    <t>Фолклендские острова</t>
  </si>
  <si>
    <t>Франция</t>
  </si>
  <si>
    <t>Французская Полинезия</t>
  </si>
  <si>
    <t>Хорватия</t>
  </si>
  <si>
    <t>Центральноафриканская Республика</t>
  </si>
  <si>
    <t>Чад</t>
  </si>
  <si>
    <t>Черногория</t>
  </si>
  <si>
    <t>Чехия</t>
  </si>
  <si>
    <t>Чили</t>
  </si>
  <si>
    <t>Швейцария</t>
  </si>
  <si>
    <t>Швеция</t>
  </si>
  <si>
    <t>Шпицберген и Ян-Майен</t>
  </si>
  <si>
    <t>Шри-Ланка</t>
  </si>
  <si>
    <t>Эквадор</t>
  </si>
  <si>
    <t>Экваториальная Гвинея</t>
  </si>
  <si>
    <t>Эритрея</t>
  </si>
  <si>
    <t>Эстония</t>
  </si>
  <si>
    <t>Эфиопия</t>
  </si>
  <si>
    <t>Южно-Африканская Республика</t>
  </si>
  <si>
    <t>Южный Судан</t>
  </si>
  <si>
    <t>Ямайка</t>
  </si>
  <si>
    <t>Япония</t>
  </si>
  <si>
    <t>Afganistán</t>
  </si>
  <si>
    <t>Åland, Islas</t>
  </si>
  <si>
    <t>Albania</t>
  </si>
  <si>
    <t>Samoa Americana</t>
  </si>
  <si>
    <t>Andorra</t>
  </si>
  <si>
    <t>Angola</t>
  </si>
  <si>
    <t>Anguila</t>
  </si>
  <si>
    <t>Antigua y Barbuda</t>
  </si>
  <si>
    <t>Argentina</t>
  </si>
  <si>
    <t>Armenia</t>
  </si>
  <si>
    <t>Aruba</t>
  </si>
  <si>
    <t>Australia</t>
  </si>
  <si>
    <t>Austria</t>
  </si>
  <si>
    <t>Azerbaiyán</t>
  </si>
  <si>
    <t>Bahamas (las)</t>
  </si>
  <si>
    <t>Bahrein</t>
  </si>
  <si>
    <t>Bangladesh</t>
  </si>
  <si>
    <t>Barbados</t>
  </si>
  <si>
    <t>Belarús</t>
  </si>
  <si>
    <t>Bélgica</t>
  </si>
  <si>
    <t>Belice</t>
  </si>
  <si>
    <t>Benin</t>
  </si>
  <si>
    <t>Bermudas</t>
  </si>
  <si>
    <t>Bhután</t>
  </si>
  <si>
    <t>Bolivia (Estado Plurinacional)</t>
  </si>
  <si>
    <t>Bonaire, San Eustaquio y Saba</t>
  </si>
  <si>
    <t>Bosnia y Herzegovina</t>
  </si>
  <si>
    <t>Botswana</t>
  </si>
  <si>
    <t>Brasil</t>
  </si>
  <si>
    <t>Islas Vírgenes británicas</t>
  </si>
  <si>
    <t>Brunei Darussalam</t>
  </si>
  <si>
    <t>Bulgaria</t>
  </si>
  <si>
    <t>Burkina Faso</t>
  </si>
  <si>
    <t>Burundi</t>
  </si>
  <si>
    <t>Camboya</t>
  </si>
  <si>
    <t>Camerún</t>
  </si>
  <si>
    <t>Canadá</t>
  </si>
  <si>
    <t>Cabo Verde</t>
  </si>
  <si>
    <t>Islas Caimán</t>
  </si>
  <si>
    <t>República Centroafricana</t>
  </si>
  <si>
    <t>Chad</t>
  </si>
  <si>
    <t>Chile</t>
  </si>
  <si>
    <t>China</t>
  </si>
  <si>
    <t>Colombia</t>
  </si>
  <si>
    <t>Comoras</t>
  </si>
  <si>
    <t>Congo</t>
  </si>
  <si>
    <t>Congo (República Democrática)</t>
  </si>
  <si>
    <t>Islas Cook</t>
  </si>
  <si>
    <t>Costa Rica</t>
  </si>
  <si>
    <t>Côte d'Ivoire</t>
  </si>
  <si>
    <t>Croacia</t>
  </si>
  <si>
    <t>Cuba</t>
  </si>
  <si>
    <t>Curaçao</t>
  </si>
  <si>
    <t>Chipre</t>
  </si>
  <si>
    <t>República Checa</t>
  </si>
  <si>
    <t>Dinamarca</t>
  </si>
  <si>
    <t>Djibouti</t>
  </si>
  <si>
    <t>Dominica</t>
  </si>
  <si>
    <t>República Dominicana</t>
  </si>
  <si>
    <t>Ecuador</t>
  </si>
  <si>
    <t>Egipto</t>
  </si>
  <si>
    <t>El Salvador</t>
  </si>
  <si>
    <t>Guinea Ecuatorial</t>
  </si>
  <si>
    <t>Eritrea</t>
  </si>
  <si>
    <t>Estonia</t>
  </si>
  <si>
    <t>Etiopía</t>
  </si>
  <si>
    <t>Islas Feroe</t>
  </si>
  <si>
    <t>Islas Malvinas (Falkland)</t>
  </si>
  <si>
    <t>Fiji</t>
  </si>
  <si>
    <t>Finlandia</t>
  </si>
  <si>
    <t>Francia</t>
  </si>
  <si>
    <t>Guayana Francesa</t>
  </si>
  <si>
    <t>Polinesia Francesa</t>
  </si>
  <si>
    <t>Gabón</t>
  </si>
  <si>
    <t>Gambia</t>
  </si>
  <si>
    <t>Georgia</t>
  </si>
  <si>
    <t>Alemania</t>
  </si>
  <si>
    <t>Ghana</t>
  </si>
  <si>
    <t>Gibraltar</t>
  </si>
  <si>
    <t>Grecia</t>
  </si>
  <si>
    <t>Groenlandia</t>
  </si>
  <si>
    <t>Granada</t>
  </si>
  <si>
    <t>Guadeloupe</t>
  </si>
  <si>
    <t>Guam</t>
  </si>
  <si>
    <t>Guatemala</t>
  </si>
  <si>
    <t>Guernsey</t>
  </si>
  <si>
    <t>Guinea</t>
  </si>
  <si>
    <t>Guinea Bissau</t>
  </si>
  <si>
    <t>Guyana</t>
  </si>
  <si>
    <t>Haití</t>
  </si>
  <si>
    <t>Santa Sede</t>
  </si>
  <si>
    <t>Honduras</t>
  </si>
  <si>
    <t>Hong Kong</t>
  </si>
  <si>
    <t>Hungría</t>
  </si>
  <si>
    <t>Islandia</t>
  </si>
  <si>
    <t>India</t>
  </si>
  <si>
    <t>Indonesia</t>
  </si>
  <si>
    <t>Irán (República Islámica)</t>
  </si>
  <si>
    <t>Iraq</t>
  </si>
  <si>
    <t>Irlanda</t>
  </si>
  <si>
    <t>Isla de Man</t>
  </si>
  <si>
    <t>Israel</t>
  </si>
  <si>
    <t>Italia</t>
  </si>
  <si>
    <t>Jamaica</t>
  </si>
  <si>
    <t>Japón</t>
  </si>
  <si>
    <t>Jersey</t>
  </si>
  <si>
    <t>Jordania</t>
  </si>
  <si>
    <t>Kazajstán</t>
  </si>
  <si>
    <t>Kenya</t>
  </si>
  <si>
    <t>Kiribati</t>
  </si>
  <si>
    <t>Corea (República Popular Democrática)</t>
  </si>
  <si>
    <t>Corea (lRepública)</t>
  </si>
  <si>
    <t>Kosovo</t>
  </si>
  <si>
    <t>Kuwait</t>
  </si>
  <si>
    <t>Kirguistán</t>
  </si>
  <si>
    <t>Lao, (República Democrática Popular)</t>
  </si>
  <si>
    <t>Letonia</t>
  </si>
  <si>
    <t>Líbano</t>
  </si>
  <si>
    <t>Lesotho</t>
  </si>
  <si>
    <t>Liberia</t>
  </si>
  <si>
    <t>Libia</t>
  </si>
  <si>
    <t>Liechtenstein</t>
  </si>
  <si>
    <t>Lituania</t>
  </si>
  <si>
    <t>Luxemburgo</t>
  </si>
  <si>
    <t>Macao</t>
  </si>
  <si>
    <t>Macedonia (ex República Yugoslava)</t>
  </si>
  <si>
    <t>Madagascar</t>
  </si>
  <si>
    <t>Malawi</t>
  </si>
  <si>
    <t>Malasia</t>
  </si>
  <si>
    <t>Maldivas</t>
  </si>
  <si>
    <t>Malí</t>
  </si>
  <si>
    <t>Malta</t>
  </si>
  <si>
    <t>Islas Marshall</t>
  </si>
  <si>
    <t>Martinique</t>
  </si>
  <si>
    <t>Mauritania</t>
  </si>
  <si>
    <t>Mauricio</t>
  </si>
  <si>
    <t>Mayotte</t>
  </si>
  <si>
    <t>México</t>
  </si>
  <si>
    <t>Micronesia (Estados Federados)</t>
  </si>
  <si>
    <t>Moldova (lRepública)</t>
  </si>
  <si>
    <t>Mónaco</t>
  </si>
  <si>
    <t>Mongolia</t>
  </si>
  <si>
    <t>Montenegro</t>
  </si>
  <si>
    <t>Montserrat</t>
  </si>
  <si>
    <t>Marruecos</t>
  </si>
  <si>
    <t>Mozambique</t>
  </si>
  <si>
    <t>Myanmar</t>
  </si>
  <si>
    <t>Namibia</t>
  </si>
  <si>
    <t>Nauru</t>
  </si>
  <si>
    <t>Nepal</t>
  </si>
  <si>
    <t>Países Bajos</t>
  </si>
  <si>
    <t>Nueva Caledonia</t>
  </si>
  <si>
    <t>Nueva Zelandia</t>
  </si>
  <si>
    <t>Nicaragua</t>
  </si>
  <si>
    <t>Níger</t>
  </si>
  <si>
    <t>Nigeria</t>
  </si>
  <si>
    <t>Niue</t>
  </si>
  <si>
    <t>Isla Norfolk</t>
  </si>
  <si>
    <t>Islas Marianas del Norte</t>
  </si>
  <si>
    <t>Noruega</t>
  </si>
  <si>
    <t>Omán</t>
  </si>
  <si>
    <t>Pakistán</t>
  </si>
  <si>
    <t>Palau</t>
  </si>
  <si>
    <t>Palestina (Estado)</t>
  </si>
  <si>
    <t>Panamá</t>
  </si>
  <si>
    <t>Papua Nueva Guinea</t>
  </si>
  <si>
    <t>Paraguay</t>
  </si>
  <si>
    <t>Perú</t>
  </si>
  <si>
    <t>Filipinas</t>
  </si>
  <si>
    <t>Pitcairn</t>
  </si>
  <si>
    <t>Polonia</t>
  </si>
  <si>
    <t>Portugal</t>
  </si>
  <si>
    <t>Puerto Rico</t>
  </si>
  <si>
    <t>Qatar</t>
  </si>
  <si>
    <t>Reunión</t>
  </si>
  <si>
    <t>Rumania</t>
  </si>
  <si>
    <t>Rusia (Federación)</t>
  </si>
  <si>
    <t>Rwanda</t>
  </si>
  <si>
    <t>Santa Helena, Ascensión y Tristán de Acuña</t>
  </si>
  <si>
    <t>Saint Kitts y Nevis</t>
  </si>
  <si>
    <t>Santa Lucía</t>
  </si>
  <si>
    <t>San Pedro y Miquelón</t>
  </si>
  <si>
    <t>San Vicente y las Granadinas</t>
  </si>
  <si>
    <t>Samoa</t>
  </si>
  <si>
    <t>San Marino</t>
  </si>
  <si>
    <t>Santo Tomé y Príncipe</t>
  </si>
  <si>
    <t>Arabia Saudita</t>
  </si>
  <si>
    <t>Senegal</t>
  </si>
  <si>
    <t>Serbia</t>
  </si>
  <si>
    <t>Seychelles</t>
  </si>
  <si>
    <t>Sierra leona</t>
  </si>
  <si>
    <t>Singapur</t>
  </si>
  <si>
    <t>Sint Maarten (parte neerlandesa)</t>
  </si>
  <si>
    <t>Eslovaquia</t>
  </si>
  <si>
    <t>Eslovenia</t>
  </si>
  <si>
    <t>Islas Salomón</t>
  </si>
  <si>
    <t>Somalia</t>
  </si>
  <si>
    <t>Sudáfrica</t>
  </si>
  <si>
    <t>Sudán del Sur</t>
  </si>
  <si>
    <t>España</t>
  </si>
  <si>
    <t>Sri Lanka</t>
  </si>
  <si>
    <t>Sudán</t>
  </si>
  <si>
    <t>Suriname</t>
  </si>
  <si>
    <t>Svalbard y Jan Mayen</t>
  </si>
  <si>
    <t>Swazilandia</t>
  </si>
  <si>
    <t>Suecia</t>
  </si>
  <si>
    <t>Suiza</t>
  </si>
  <si>
    <t>Siria (República Árabe)</t>
  </si>
  <si>
    <t>Taiwán</t>
  </si>
  <si>
    <t>Tayikistán</t>
  </si>
  <si>
    <t>Tanzania (República Unida)</t>
  </si>
  <si>
    <t>Tailandia</t>
  </si>
  <si>
    <t>Timor-Leste</t>
  </si>
  <si>
    <t>Togo</t>
  </si>
  <si>
    <t>Tokelau</t>
  </si>
  <si>
    <t>Tonga</t>
  </si>
  <si>
    <t>Trinidad y Tabago</t>
  </si>
  <si>
    <t>Túnez</t>
  </si>
  <si>
    <t>Turquía</t>
  </si>
  <si>
    <t>Turkmenistán</t>
  </si>
  <si>
    <t>Islas Turcas y Caicos</t>
  </si>
  <si>
    <t>Tuvalu</t>
  </si>
  <si>
    <t>Uganda</t>
  </si>
  <si>
    <t>Ucrania</t>
  </si>
  <si>
    <t>Emiratos Árabes Unidos</t>
  </si>
  <si>
    <t>Reino Unido de Gran Bretaña e Irlanda del Norte</t>
  </si>
  <si>
    <t>Estados Unidos de América</t>
  </si>
  <si>
    <t>Islas Vírgenes (Estados Unidos)</t>
  </si>
  <si>
    <t>Uruguay</t>
  </si>
  <si>
    <t>Uzbekistán</t>
  </si>
  <si>
    <t>Vanuatu</t>
  </si>
  <si>
    <t>Venezuela</t>
  </si>
  <si>
    <t>Viet Nam</t>
  </si>
  <si>
    <t>Wallis y Futuna</t>
  </si>
  <si>
    <t>Sahara Occidental</t>
  </si>
  <si>
    <t>Yemen</t>
  </si>
  <si>
    <t>Zambia</t>
  </si>
  <si>
    <t>Zanzibar</t>
  </si>
  <si>
    <t>Zimbabwe</t>
  </si>
  <si>
    <t>Afghanistan</t>
  </si>
  <si>
    <t>Îles Åland</t>
  </si>
  <si>
    <t>Albanie</t>
  </si>
  <si>
    <t>Algérie</t>
  </si>
  <si>
    <t>Samoa américaines</t>
  </si>
  <si>
    <t>Andorre</t>
  </si>
  <si>
    <t>Anguilla</t>
  </si>
  <si>
    <t>Antigua-et-Barbuda</t>
  </si>
  <si>
    <t>Argentine</t>
  </si>
  <si>
    <t>Arménie</t>
  </si>
  <si>
    <t>Australie</t>
  </si>
  <si>
    <t>Autriche</t>
  </si>
  <si>
    <t>Azerbaïdjan</t>
  </si>
  <si>
    <t>Bahamas</t>
  </si>
  <si>
    <t>Bahreïn</t>
  </si>
  <si>
    <t>Barbade</t>
  </si>
  <si>
    <t>Biélorussie</t>
  </si>
  <si>
    <t>Belgique</t>
  </si>
  <si>
    <t>Belize</t>
  </si>
  <si>
    <t>Bénin</t>
  </si>
  <si>
    <t>Bermudes</t>
  </si>
  <si>
    <t>Bhoutan</t>
  </si>
  <si>
    <t>Bosnie-Herzégovine</t>
  </si>
  <si>
    <t>Brésil</t>
  </si>
  <si>
    <t>Îles Vierges britanniques</t>
  </si>
  <si>
    <t>Bulgarie</t>
  </si>
  <si>
    <t>Cambodge</t>
  </si>
  <si>
    <t>Cameroun</t>
  </si>
  <si>
    <t>Canada</t>
  </si>
  <si>
    <t>Cap-Vert</t>
  </si>
  <si>
    <t>République centrafricaine</t>
  </si>
  <si>
    <t>Tchad</t>
  </si>
  <si>
    <t>Chili</t>
  </si>
  <si>
    <t>Chine</t>
  </si>
  <si>
    <t>Colombie</t>
  </si>
  <si>
    <t>Comores</t>
  </si>
  <si>
    <t>Congo (République démocratique)</t>
  </si>
  <si>
    <t>Îles Cook</t>
  </si>
  <si>
    <t>Croatie</t>
  </si>
  <si>
    <t>Chypre</t>
  </si>
  <si>
    <t>République tchèque</t>
  </si>
  <si>
    <t>Danemark</t>
  </si>
  <si>
    <t>Dominique</t>
  </si>
  <si>
    <t>République dominicaine</t>
  </si>
  <si>
    <t>Équateur</t>
  </si>
  <si>
    <t>Égypte</t>
  </si>
  <si>
    <t>Salvador</t>
  </si>
  <si>
    <t>Guinée équatoriale</t>
  </si>
  <si>
    <t>Érythrée</t>
  </si>
  <si>
    <t>Estonie</t>
  </si>
  <si>
    <t>Éthiopie</t>
  </si>
  <si>
    <t>Îles Féroé</t>
  </si>
  <si>
    <t>Malouines (Falkland)</t>
  </si>
  <si>
    <t>Fidji</t>
  </si>
  <si>
    <t>Finlande</t>
  </si>
  <si>
    <t>France</t>
  </si>
  <si>
    <t>Polynésie française</t>
  </si>
  <si>
    <t>Gabon</t>
  </si>
  <si>
    <t>Gambie</t>
  </si>
  <si>
    <t>Géorgie</t>
  </si>
  <si>
    <t>Allemagne</t>
  </si>
  <si>
    <t>Grèce</t>
  </si>
  <si>
    <t>Groenland</t>
  </si>
  <si>
    <t>Grenade</t>
  </si>
  <si>
    <t>Guernesey</t>
  </si>
  <si>
    <t>Guinée</t>
  </si>
  <si>
    <t>Guinée-Bissau</t>
  </si>
  <si>
    <t>Haïti</t>
  </si>
  <si>
    <t>Hongrie</t>
  </si>
  <si>
    <t>Islande</t>
  </si>
  <si>
    <t>Inde</t>
  </si>
  <si>
    <t>Indonésie</t>
  </si>
  <si>
    <t>Iran</t>
  </si>
  <si>
    <t>Irak</t>
  </si>
  <si>
    <t>Irlande</t>
  </si>
  <si>
    <t>Île de Man</t>
  </si>
  <si>
    <t>Israël</t>
  </si>
  <si>
    <t>Italie</t>
  </si>
  <si>
    <t>Jamaïque</t>
  </si>
  <si>
    <t>Japon</t>
  </si>
  <si>
    <t>Jordanie</t>
  </si>
  <si>
    <t>Kazakhstan</t>
  </si>
  <si>
    <t>Corée du Nord</t>
  </si>
  <si>
    <t>Corée du Sud</t>
  </si>
  <si>
    <t>Koweït</t>
  </si>
  <si>
    <t>Kirghizistan</t>
  </si>
  <si>
    <t>Laos</t>
  </si>
  <si>
    <t>Lettonie</t>
  </si>
  <si>
    <t>Liban</t>
  </si>
  <si>
    <t>Libye</t>
  </si>
  <si>
    <t>Lituanie</t>
  </si>
  <si>
    <t>Luxembourg</t>
  </si>
  <si>
    <t>Malaisie</t>
  </si>
  <si>
    <t>Maldives</t>
  </si>
  <si>
    <t>Mali</t>
  </si>
  <si>
    <t>Malte</t>
  </si>
  <si>
    <t>Îles Marshall</t>
  </si>
  <si>
    <t>Mauritanie</t>
  </si>
  <si>
    <t>Maurice</t>
  </si>
  <si>
    <t>Mexique</t>
  </si>
  <si>
    <t>Micronésie</t>
  </si>
  <si>
    <t>Moldavie</t>
  </si>
  <si>
    <t>Monaco</t>
  </si>
  <si>
    <t>Mongolie</t>
  </si>
  <si>
    <t>Monténégro</t>
  </si>
  <si>
    <t>Maroc</t>
  </si>
  <si>
    <t>Birmanie</t>
  </si>
  <si>
    <t>Namibie</t>
  </si>
  <si>
    <t>Népal</t>
  </si>
  <si>
    <t>Pays-Bas</t>
  </si>
  <si>
    <t>Nouvelle-Calédonie</t>
  </si>
  <si>
    <t>Nouvelle-Zélande</t>
  </si>
  <si>
    <t>Niger</t>
  </si>
  <si>
    <t>Île Norfolk</t>
  </si>
  <si>
    <t>Îles Mariannes du Nord</t>
  </si>
  <si>
    <t>Norvège</t>
  </si>
  <si>
    <t>Oman</t>
  </si>
  <si>
    <t>Pakistan</t>
  </si>
  <si>
    <t>Palaos</t>
  </si>
  <si>
    <t>Palestine</t>
  </si>
  <si>
    <t>Panama</t>
  </si>
  <si>
    <t>Papouasie-Nouvelle-Guinée</t>
  </si>
  <si>
    <t>Pérou</t>
  </si>
  <si>
    <t>Philippines</t>
  </si>
  <si>
    <t>Îles Pitcairn</t>
  </si>
  <si>
    <t>Pologne</t>
  </si>
  <si>
    <t>Porto Rico</t>
  </si>
  <si>
    <t>Réunion</t>
  </si>
  <si>
    <t>Roumanie</t>
  </si>
  <si>
    <t>Russie</t>
  </si>
  <si>
    <t>Sainte-Hélène, Ascension et Tristan da Cunha</t>
  </si>
  <si>
    <t>Saint-Christophe-et-Niévès</t>
  </si>
  <si>
    <t>Sainte-Lucie</t>
  </si>
  <si>
    <t>Saint-Pierre-et-Miquelon</t>
  </si>
  <si>
    <t>Saint-Marin</t>
  </si>
  <si>
    <t>Sao Tomé-et-Principe</t>
  </si>
  <si>
    <t>Arabie saoudite</t>
  </si>
  <si>
    <t>Sénégal</t>
  </si>
  <si>
    <t>Serbie</t>
  </si>
  <si>
    <t>Sierra Leone</t>
  </si>
  <si>
    <t>Singapour</t>
  </si>
  <si>
    <t>Sint Maarten</t>
  </si>
  <si>
    <t>Slovaquie</t>
  </si>
  <si>
    <t>Slovénie</t>
  </si>
  <si>
    <t>Salomon</t>
  </si>
  <si>
    <t>Somalie</t>
  </si>
  <si>
    <t>Afrique du Sud</t>
  </si>
  <si>
    <t>Soudan du Sud</t>
  </si>
  <si>
    <t>Espagne</t>
  </si>
  <si>
    <t>Soudan</t>
  </si>
  <si>
    <t>Swaziland</t>
  </si>
  <si>
    <t>Suède</t>
  </si>
  <si>
    <t>Suisse</t>
  </si>
  <si>
    <t>Syrie</t>
  </si>
  <si>
    <t>Taïwan</t>
  </si>
  <si>
    <t>Tadjikistan</t>
  </si>
  <si>
    <t>Thaïlande</t>
  </si>
  <si>
    <t>Timor oriental</t>
  </si>
  <si>
    <t>Trinité-et-Tobago</t>
  </si>
  <si>
    <t>Tunisie</t>
  </si>
  <si>
    <t>Turquie</t>
  </si>
  <si>
    <t>Turkménistan</t>
  </si>
  <si>
    <t>Îles Turques-et-Caïques</t>
  </si>
  <si>
    <t>Ouganda</t>
  </si>
  <si>
    <t>Ukraine</t>
  </si>
  <si>
    <t>Émirats arabes unis</t>
  </si>
  <si>
    <t>Royaume-Uni</t>
  </si>
  <si>
    <t>États-Unis</t>
  </si>
  <si>
    <t>Îles Vierges des États-Unis</t>
  </si>
  <si>
    <t>Ouzbékistan</t>
  </si>
  <si>
    <t>Viêt Nam</t>
  </si>
  <si>
    <t>Wallis-et-Futuna</t>
  </si>
  <si>
    <t>Sahara occidental</t>
  </si>
  <si>
    <t>Yémen</t>
  </si>
  <si>
    <t>Zambie</t>
  </si>
  <si>
    <t>Aland Islands</t>
  </si>
  <si>
    <t>United Arab Emirates</t>
  </si>
  <si>
    <t>American Samoa</t>
  </si>
  <si>
    <t>Antigua and Barbuda</t>
  </si>
  <si>
    <t>Azerbaijan</t>
  </si>
  <si>
    <t>Belgium</t>
  </si>
  <si>
    <t>Bonaire, Sint Eustatius and Saba</t>
  </si>
  <si>
    <t>Bonaire, Saint-Eustache et Saba</t>
  </si>
  <si>
    <t>Bahrain</t>
  </si>
  <si>
    <t>Bosnia and Herzegovina</t>
  </si>
  <si>
    <t>Belarus</t>
  </si>
  <si>
    <t>Bermuda</t>
  </si>
  <si>
    <t>Bolivia (Plurinational State)</t>
  </si>
  <si>
    <t>Bolivie (Etat Plurinational)</t>
  </si>
  <si>
    <t>Brazil</t>
  </si>
  <si>
    <t>Brunéi Darussalam</t>
  </si>
  <si>
    <t>Bhutan</t>
  </si>
  <si>
    <t>Central African Republic</t>
  </si>
  <si>
    <t>Switzerland</t>
  </si>
  <si>
    <t>Cameroon</t>
  </si>
  <si>
    <t>Congo (Democratic Republic)</t>
  </si>
  <si>
    <t>Cook Islands</t>
  </si>
  <si>
    <t>Comoros</t>
  </si>
  <si>
    <t>Cape Verde</t>
  </si>
  <si>
    <t>Curacao</t>
  </si>
  <si>
    <t>Cayman Islands</t>
  </si>
  <si>
    <t>Îles Caïmans</t>
  </si>
  <si>
    <t>Cyprus</t>
  </si>
  <si>
    <t>Czechia</t>
  </si>
  <si>
    <t>Germany</t>
  </si>
  <si>
    <t>Denmark</t>
  </si>
  <si>
    <t>Dominican Republic</t>
  </si>
  <si>
    <t>Algeria</t>
  </si>
  <si>
    <t>Egypt</t>
  </si>
  <si>
    <t>Western Sahara</t>
  </si>
  <si>
    <t>Spain</t>
  </si>
  <si>
    <t>Ethiopia</t>
  </si>
  <si>
    <t>Finland</t>
  </si>
  <si>
    <t>Falkland Islands (Malvinas)</t>
  </si>
  <si>
    <t>Faeroe Islands</t>
  </si>
  <si>
    <t>Micronesia (Federated States)</t>
  </si>
  <si>
    <t>United Kingdom</t>
  </si>
  <si>
    <t>Guinea-Bissau</t>
  </si>
  <si>
    <t>Equatorial Guinea</t>
  </si>
  <si>
    <t>Greece</t>
  </si>
  <si>
    <t>Grenada</t>
  </si>
  <si>
    <t>Greenland</t>
  </si>
  <si>
    <t>French Guiana</t>
  </si>
  <si>
    <t>Guyane</t>
  </si>
  <si>
    <t>Croatia</t>
  </si>
  <si>
    <t>Haiti</t>
  </si>
  <si>
    <t>Hungary</t>
  </si>
  <si>
    <t>Isle of Man</t>
  </si>
  <si>
    <t>Ireland</t>
  </si>
  <si>
    <t>Iran (Islamic Republic)</t>
  </si>
  <si>
    <t>Iceland</t>
  </si>
  <si>
    <t>Italy</t>
  </si>
  <si>
    <t>Jordan</t>
  </si>
  <si>
    <t>Japan</t>
  </si>
  <si>
    <t>Kyrgyzstan</t>
  </si>
  <si>
    <t>Cambodia</t>
  </si>
  <si>
    <t>Saint Kitts and Nevis</t>
  </si>
  <si>
    <t>Korea (Republic)</t>
  </si>
  <si>
    <t>Lao (Peoples Democratic Republic)</t>
  </si>
  <si>
    <t>Lebanon</t>
  </si>
  <si>
    <t>Libya</t>
  </si>
  <si>
    <t>Saint Lucia</t>
  </si>
  <si>
    <t>Lithuania</t>
  </si>
  <si>
    <t>Latvia</t>
  </si>
  <si>
    <t>Morocco</t>
  </si>
  <si>
    <t>Moldova</t>
  </si>
  <si>
    <t>Mexico</t>
  </si>
  <si>
    <t>Marshall Islands</t>
  </si>
  <si>
    <t>Macedonia (Former Yugoslav Republic)</t>
  </si>
  <si>
    <t>Macédoine (Ex-République Yougoslave)</t>
  </si>
  <si>
    <t>Northern Mariana Islands</t>
  </si>
  <si>
    <t>Mauritius</t>
  </si>
  <si>
    <t>Malaysia</t>
  </si>
  <si>
    <t>New Caledonia</t>
  </si>
  <si>
    <t>Norfolk Island</t>
  </si>
  <si>
    <t>Netherlands</t>
  </si>
  <si>
    <t>Norway</t>
  </si>
  <si>
    <t>New Zealand</t>
  </si>
  <si>
    <t>Peru</t>
  </si>
  <si>
    <t>Papua New Guinea</t>
  </si>
  <si>
    <t>Poland</t>
  </si>
  <si>
    <t>Korea (Democratic Peoples Republic)</t>
  </si>
  <si>
    <t>French Polynesia</t>
  </si>
  <si>
    <t>Romania</t>
  </si>
  <si>
    <t>Russian Federation</t>
  </si>
  <si>
    <t>Saudi Arabia</t>
  </si>
  <si>
    <t>Sudan</t>
  </si>
  <si>
    <t>Singapore</t>
  </si>
  <si>
    <t>Saint Helena</t>
  </si>
  <si>
    <t>Svalbard and Jan Mayen Islands</t>
  </si>
  <si>
    <t>Svalbard et ile Jan Mayen</t>
  </si>
  <si>
    <t>Solomon Islands</t>
  </si>
  <si>
    <t>Saint Pierre and Miquelon</t>
  </si>
  <si>
    <t>South Sudan</t>
  </si>
  <si>
    <t>Sao Tome and Principe</t>
  </si>
  <si>
    <t>Slovakia</t>
  </si>
  <si>
    <t>Slovenia</t>
  </si>
  <si>
    <t>Sweden</t>
  </si>
  <si>
    <t>Sint Maarten (Dutch part)</t>
  </si>
  <si>
    <t>Syrian Arab Republic</t>
  </si>
  <si>
    <t>Turks and Caicos Islands</t>
  </si>
  <si>
    <t>Thailand</t>
  </si>
  <si>
    <t>Tajikistan</t>
  </si>
  <si>
    <t>Turkmenistan</t>
  </si>
  <si>
    <t>Trinidad and Tobago</t>
  </si>
  <si>
    <t>Tunisia</t>
  </si>
  <si>
    <t>Turkey</t>
  </si>
  <si>
    <t>Taiwan</t>
  </si>
  <si>
    <t>Tanzania (United Republic)</t>
  </si>
  <si>
    <t>Tanzanie (République Unie)</t>
  </si>
  <si>
    <t>United States</t>
  </si>
  <si>
    <t>Uzbekistan</t>
  </si>
  <si>
    <t>Holy See</t>
  </si>
  <si>
    <t>Saint-Siège (Vatican)</t>
  </si>
  <si>
    <t>Saint Vincent and Grenadines</t>
  </si>
  <si>
    <t>Saint-Vincent-et-les Grenadines</t>
  </si>
  <si>
    <t>British Virgin Islands</t>
  </si>
  <si>
    <t>United States Virgin Islands</t>
  </si>
  <si>
    <t>Wallis and Futuna Islands</t>
  </si>
  <si>
    <t>South Africa</t>
  </si>
  <si>
    <t>January - December</t>
  </si>
  <si>
    <t>April - March</t>
  </si>
  <si>
    <t>July - June</t>
  </si>
  <si>
    <t>October - September</t>
  </si>
  <si>
    <t>Janvier - Décembre</t>
  </si>
  <si>
    <t>Avril - Mars</t>
  </si>
  <si>
    <t>Juillet - Juin</t>
  </si>
  <si>
    <t>Octobre - Septembre</t>
  </si>
  <si>
    <t>Enero - Diciembre</t>
  </si>
  <si>
    <t>Abril - Marzo</t>
  </si>
  <si>
    <t>Julio - Junio</t>
  </si>
  <si>
    <t>Octubre - Septiembre</t>
  </si>
  <si>
    <t>январь - декабрь</t>
  </si>
  <si>
    <t>апрель - март</t>
  </si>
  <si>
    <t>июль - июнь</t>
  </si>
  <si>
    <t>октябрь - сентябрь</t>
  </si>
  <si>
    <t>Select disease</t>
  </si>
  <si>
    <t>Sélectionner l’exercice financier</t>
  </si>
  <si>
    <t xml:space="preserve">Выберите финансовый год </t>
  </si>
  <si>
    <t>Seleccione el año fiscal</t>
  </si>
  <si>
    <t xml:space="preserve">Malaria Consortium </t>
  </si>
  <si>
    <t>African Development Bank (AFD)</t>
  </si>
  <si>
    <t>Asian Development Bank (ADB)</t>
  </si>
  <si>
    <t xml:space="preserve">Bill and Melinda Gates Foundation </t>
  </si>
  <si>
    <t>Clinton Foundation</t>
  </si>
  <si>
    <t>Economic Community Of West African States (ECOWAS)</t>
  </si>
  <si>
    <t>European Union/European Commsion</t>
  </si>
  <si>
    <t>Food and Agriculture Organization (FAO)</t>
  </si>
  <si>
    <t>International Committee of the Red Cross (ICRC)</t>
  </si>
  <si>
    <t>International Labor Organization (ILO)</t>
  </si>
  <si>
    <t>International Organization for Migration (IOM)</t>
  </si>
  <si>
    <t>Korea</t>
  </si>
  <si>
    <t>Medicins Sans Frontiers (MSF)</t>
  </si>
  <si>
    <t>STOP TB Partnership</t>
  </si>
  <si>
    <t>Joint United Nations Programme on HIV/AIDS (UNAIDS)</t>
  </si>
  <si>
    <t>United Nations Development Programme (UNDP)</t>
  </si>
  <si>
    <t>United Nations Population Fund (UNFPA)</t>
  </si>
  <si>
    <t>United Nations High Commissioner for Refugees (UNHCR)</t>
  </si>
  <si>
    <t>The United Nations Children's Fund (UNICEF)</t>
  </si>
  <si>
    <t>United Nations Development Fund for Women (UNIFEM)</t>
  </si>
  <si>
    <t>International Drug Purchase Facility (UNITAID)</t>
  </si>
  <si>
    <t>United States Government (USG)</t>
  </si>
  <si>
    <t>World Food Programme (WFP)</t>
  </si>
  <si>
    <t>World Health Organization (WHO)</t>
  </si>
  <si>
    <t>World Bank (WB)</t>
  </si>
  <si>
    <t xml:space="preserve">Unspecified - not disagregated by sources </t>
  </si>
  <si>
    <t>Global Fund Modules</t>
  </si>
  <si>
    <t>NSP Categories</t>
  </si>
  <si>
    <t>Central Government</t>
  </si>
  <si>
    <t>Central and Subnational Government</t>
  </si>
  <si>
    <t>USD</t>
  </si>
  <si>
    <t>EUR</t>
  </si>
  <si>
    <t>Sélectionner la devise</t>
  </si>
  <si>
    <t>Seleccione moneda</t>
  </si>
  <si>
    <t>Выберите валюту</t>
  </si>
  <si>
    <t>долл. США</t>
  </si>
  <si>
    <t>евро</t>
  </si>
  <si>
    <t>Yes</t>
  </si>
  <si>
    <t>No</t>
  </si>
  <si>
    <t>Detailed Financial Gap</t>
  </si>
  <si>
    <t>Non-Global Fund External</t>
  </si>
  <si>
    <t>Enter annual RSSH investments by government that are specifically committed to access the 'co-financing incentive' of the 2017-19 allocation and/or the 'co-financing incentive' of the 2020-22 allocation that has been agreed with the Global Fund Secretariat during Country Dialogue</t>
  </si>
  <si>
    <t>(1)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t>
  </si>
  <si>
    <t>(2) The 'Government Health Spending' worksheet, including specific government commitments for strengthening health systems that will allow access to the Global Fund’s co-financing incentive.</t>
  </si>
  <si>
    <t>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t>
  </si>
  <si>
    <t>For each component, select 'Yes' or “No” if funding is requested from the Global Fund through the current submission.</t>
  </si>
  <si>
    <t>Enter the annual amounts raised by the government through loans from external sources or private creditors which are earmarked for the national strategic plan in: (a) implementation years of the funding request, and (b) previous three years.</t>
  </si>
  <si>
    <t>Enter the annual amounts raised by the government through debt relief proceeds which are earmarked for the national strategic plan in: (a) implementation years of the funding request, and (b) previous three years.</t>
  </si>
  <si>
    <t>Enter the annual amounts provided from government revenues for implementing the national strategic plan in: (a) implementation years of the funding request, and (b) previous three years.</t>
  </si>
  <si>
    <t>Enter the annual amounts provided from social health insurance mechanisms for implementing the national strategic plan in: (a) implementation years of the funding request, and (b) previous three years.</t>
  </si>
  <si>
    <t>Enter the annual amounts raised from private sector in the country for implementing the national strategic plan in: (a) implementation years of the funding request, and (b) previous three years.</t>
  </si>
  <si>
    <t>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t>
  </si>
  <si>
    <t>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t>
  </si>
  <si>
    <t>Using the drop-down menu indicate whether the reported data on government health spending pertains only to central government entities or if it also includes health spending by sub-national governments.</t>
  </si>
  <si>
    <t>LINE K: Total Government Commitments for Resilient and Sustainable Systems for Health (RSSH) to Access Co-Financing Incentive</t>
  </si>
  <si>
    <t>Enter the annual amounts raised by the government through loans from external sources or private creditors for health spending in: (a) implementation years of the funding request, and (b) previous four years.</t>
  </si>
  <si>
    <t>Enter the annual amounts raised by the government through debt relief proceeds for health spending in: (a) implementation years of the funding request, and (b) previous three years.</t>
  </si>
  <si>
    <t>Enter the annual amounts provided from government revenues for health spending in: (a) implementation years of the funding request, and (b) previous three years.</t>
  </si>
  <si>
    <t>Enter the annual amounts provided from social health insurance for health spending in: (a) implementation years of the funding request, and (b) previous three years.</t>
  </si>
  <si>
    <t>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t>
  </si>
  <si>
    <t>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t>
  </si>
  <si>
    <t>LINE K: Total Government Commitments for resilient and sustainable systems for health (RSSH)</t>
  </si>
  <si>
    <t>Tableau du paysage de financement</t>
  </si>
  <si>
    <t>Fiche de présentation</t>
  </si>
  <si>
    <t>Aperçu des déficits de financement relatifs aux programmes de lutte contre les maladies</t>
  </si>
  <si>
    <t>Secteur de la santé en général : Dépenses publiques de santé</t>
  </si>
  <si>
    <t>Détail des déficits de financement</t>
  </si>
  <si>
    <t>Orientations générales</t>
  </si>
  <si>
    <t>Pays</t>
  </si>
  <si>
    <t>Cycle financier</t>
  </si>
  <si>
    <t>Devise</t>
  </si>
  <si>
    <t>Exercice financier de début de la période de mise en œuvre</t>
  </si>
  <si>
    <t>Exercice financier de fin de la période de mise en œuvre</t>
  </si>
  <si>
    <t>La demande de financement en cours concerne un programme.</t>
  </si>
  <si>
    <t>Détail du déficit de financement fondé sur :</t>
  </si>
  <si>
    <t>Titre : Taux de change</t>
  </si>
  <si>
    <t>SECTION A : Montant total des besoins de financement du plan stratégique national</t>
  </si>
  <si>
    <t>LIGNE A : Montant total des besoins de financement du plan stratégique national</t>
  </si>
  <si>
    <t>SECTIONS B, C et D : Ressources antérieures, actuelles et prévisionnelles requises pour répondre aux besoins de financement du plan stratégique national</t>
  </si>
  <si>
    <t>Section B : Ressources nationales antérieures, actuelles et prévisionnelles</t>
  </si>
  <si>
    <t xml:space="preserve">Source nationale B1 : Prêts </t>
  </si>
  <si>
    <t xml:space="preserve">Source nationale B2 : Allégement de la dette </t>
  </si>
  <si>
    <t>Source nationale B3 : Ressources publiques de financement</t>
  </si>
  <si>
    <t>Source nationale B4 : Sécurité sociale</t>
  </si>
  <si>
    <t>Source nationale B5 : Contributions du secteur privé (national)</t>
  </si>
  <si>
    <t>LIGNE B : Montant total des ressources NATIONALES</t>
  </si>
  <si>
    <t>Section C : Ressources externes antérieures, actuelles et prévisionnelles (hors Fonds mondial)</t>
  </si>
  <si>
    <t>LIGNE C : Montant total des ressources EXTERNES (hors Fonds mondial)</t>
  </si>
  <si>
    <t xml:space="preserve">Section D : Ressources externes antérieures, actuelles et prévisionnelles (Fonds mondial)  </t>
  </si>
  <si>
    <t>LIGNE D : Montant total des ressources EXTERNES (Fonds mondial)</t>
  </si>
  <si>
    <t xml:space="preserve">LIGNE E : Montant total des ressources prévisionnelles </t>
  </si>
  <si>
    <t>LIGNE F : Montant total du déficit de financement prévisionnel</t>
  </si>
  <si>
    <t>LIGNE G : Montant total de la demande de financement</t>
  </si>
  <si>
    <t xml:space="preserve">LIGNE H : Montant total du déficit de financement restant à couvrir </t>
  </si>
  <si>
    <t>Titre : Niveau de gouvernement</t>
  </si>
  <si>
    <t>Source nationale I1 : Prêts</t>
  </si>
  <si>
    <t>Source nationale I2 : Allégement de la dette</t>
  </si>
  <si>
    <t>Source nationale I3 : Ressources publiques de financement</t>
  </si>
  <si>
    <t>Source nationale I4 : Sécurité sociale</t>
  </si>
  <si>
    <t>LIGNE I : Montant total des dépenses publiques de santé</t>
  </si>
  <si>
    <t>LIGNE J : Part de la santé dans les dépenses publiques (en %)</t>
  </si>
  <si>
    <t>LIGNE K : Montant total des engagements publics en faveur de systèmes résistants et pérennes pour la santé (SRPS)</t>
  </si>
  <si>
    <t>Analyse détaillée des déficits de financement fondée sur les modules du Fonds mondial</t>
  </si>
  <si>
    <t>Analyse détaillée des déficits de financement fondée sur les catégories de coûts du plan stratégique national</t>
  </si>
  <si>
    <t>A. Tous les candidats sont tenus de remplir :</t>
  </si>
  <si>
    <t>1) La feuille de calcul « Aperçu des déficits de financement » pour toutes les composantes de maladies sollicitant le soutien du Fonds mondial. Ce document peut être actualisé ultérieurement si différentes composantes accèdent au financement à des périodes différentes ou si certains engagements ne sont pas encore finalisés. Concernant ces composantes, il faut entrer le montant budgétisé des ressources nationales pour l'année de soumission et les dépenses réelles des années antérieures.</t>
  </si>
  <si>
    <t>2) La feuille de calcul « Dépenses publiques de santé » comprenant les engagements spécifiques des pouvoirs publics en matière de renforcement des systèmes de santé qui donneront accès à l'incitation au cofinancement du Fonds mondial.</t>
  </si>
  <si>
    <t>B. La feuille de calcul « Aperçu des déficits de financement » fait apparaître les déficits de financement existant dans les domaines clés des programmes. Elle doit être remplie par tous les pays à fort impact (selon la classification du Fonds mondial) ainsi que par les pays à revenu intermédiaire de la tranche supérieure pour les composantes de maladies accédant au financement dans la soumission en cours. Les autres candidats sont également encouragés à fournir ces informations. Pour évaluer les déficits, les candidats peuvent s’appuyer soit sur les modules du Fonds mondial, soit sur les catégories de coûts/domaines stratégiques de leur plan stratégique national.</t>
  </si>
  <si>
    <t>C. Sources des données : Indiquer dans la cellule correspondante de la dernière colonne la ou les source(s) des données ainsi que les éventuels commentaires sur le fondement des estimations. Les documents-sources pertinents doivent être soumis avec la demande de financement.</t>
  </si>
  <si>
    <t>Sélectionner le nom du pays candidat dans le menu déroulant.</t>
  </si>
  <si>
    <t>Sélectionner le cycle financier du pays dans le menu déroulant.</t>
  </si>
  <si>
    <t>Sélectionner la devise (dollar US ou euro) dans laquelle les données sont présentées. La devise utilisée doit être la même que celle employée dans la demande de financement soumise au Fonds mondial.</t>
  </si>
  <si>
    <t>Pour chaque composante, sélectionner l'exercice correspondant au début de la période de mise en œuvre de la demande de financement.</t>
  </si>
  <si>
    <t>Pour chaque composante, sélectionner l'exercice correspondant à la fin de la période de mise en œuvre de la demande de financement.</t>
  </si>
  <si>
    <t>Pour chaque composante, sélectionner « Oui » si le financement est demandé au Fonds mondial dans le cadre de la soumission en cours ou « Non » dans le cas contraire.</t>
  </si>
  <si>
    <t xml:space="preserve">Pour la ou les composante(s) de maladie(s) bénéficiant d’un financement dans le cadre de la soumission en cours, indiquer si le détail des déficits de financement est évalué à l'aide des modules du Fonds mondial ou des catégories du plan stratégique national. Applicable uniquement aux pays à fort impact et à ceux à revenu intermédiaire de la tranche supérieure. </t>
  </si>
  <si>
    <t>Saisir le taux de change annuel utilisé pour convertir la devise locale dans la devise de présentation (unités de monnaie locale par dollars US/euros).</t>
  </si>
  <si>
    <t>Indiquer les montants annuels requis pour financer le plan stratégique national. Les montants annuels doivent être basés sur les plans nationaux de lutte globale contre les maladies.</t>
  </si>
  <si>
    <t>Saisir les montants annuels levés par les pouvoirs publics grâce à des prêts provenant de sources externes ou de créanciers privés et réservés au plan stratégique national au cours a) des années de mise en œuvre de la demande de financement et b) des trois années précédentes.</t>
  </si>
  <si>
    <t>Saisir les montants annuels levés par les pouvoirs publics grâce aux revenus dégagés par l'allégement de la dette et réservés au plan stratégique national au cours a) des années de mise en œuvre de la demande de financement et b) des trois années précédentes.</t>
  </si>
  <si>
    <t>Saisir les montants annuels issus des recettes publiques consacrés à la mise en œuvre du plan stratégique national au cours a) des années de mise en œuvre de la demande de financement et b) des trois années précédentes.</t>
  </si>
  <si>
    <t>Saisir les montants annuels provenant des mécanismes de sécurité sociale alloués à la mise en œuvre du plan stratégique national au cours a) des années de mise en œuvre de la demande de financement et b) des trois années précédentes.</t>
  </si>
  <si>
    <t>Saisir les montants annuels provenant du secteur privé national alloués à la mise en œuvre du plan stratégique national au cours a) des années de mise en œuvre de la demande de financement et b) des trois années précédentes.</t>
  </si>
  <si>
    <t>Chaque cellule calcule automatiquement le montant annuel total des ressources nationales (lignes B1-B5).</t>
  </si>
  <si>
    <t>Saisir le total des montants annuels versés par chaque donateur externe (à l'exception du Fonds mondial) en faveur du plan stratégique national au cours a) des années de mise en œuvre de la demande de financement et b) des trois années précédentes. Chaque cellule de la ligne C calcule automatiquement le total des montants annuels des ressources externes.</t>
  </si>
  <si>
    <t>Saisir le total des montants annuels de toutes les subventions existantes du Fonds mondial relevant de la même composante a) disponibles au cours de l'exercice de la période suivante de mise en œuvre mais ne figurant pas dans la demande de financement et b) au cours des trois années précédentes. Indiquer les dépenses réelles encourues pendant les années antérieures et les budgets approuvés pour l'année en cours et les suivantes. Chaque cellule de la ligne D calcule automatiquement le total des montants annuels provenant du Fonds mondial.</t>
  </si>
  <si>
    <t>La ligne E calcule automatiquement le total des montants annuels des ressources prévisionnelles allouées au plan stratégique national (lignes B+C+D) pour les années de mise en œuvre de la demande de financement.</t>
  </si>
  <si>
    <t xml:space="preserve">La ligne F calcule automatiquement le déficit annuel de financement en déduisant les ressources annuelles prévisionnelles (ligne E) du besoin annuel de financement (ligne A) pour les années de mise en œuvre de la demande de financement. </t>
  </si>
  <si>
    <t>Saisir le montant du financement annuel demandé au Fonds mondial. Le total ne doit pas dépasser la somme allouée communiquée au pays.</t>
  </si>
  <si>
    <t xml:space="preserve">La ligne H calcule automatiquement le total du déficit de financement restant à couvrir en déduisant la demande annuelle soumise au Fonds mondial (ligne G) du déficit de financement prévisionnel (ligne F) pour les années de mise en œuvre de la demande de financement. </t>
  </si>
  <si>
    <t>À l’aide du menu déroulant, indiquer si les données communiquées sur les dépenses publiques de santé concernent uniquement des entités publiques centrales ou si elles incluent également les dépenses de santé des autorités infranationales.</t>
  </si>
  <si>
    <t>Saisir les montants annuels levés par les pouvoirs publics grâce à des prêts auprès de sources externes ou de créanciers privés en faveur des dépenses de santé au cours a) des années de mise en œuvre de la demande de financement et b) des quatre années précédentes.</t>
  </si>
  <si>
    <t>Saisir les montants annuels levés par les pouvoirs publics grâce aux revenus dégagés par l'allégement de la dette en faveur des dépenses de santé au cours a) des années de mise en œuvre de la demande de financement et b) des trois années précédentes.</t>
  </si>
  <si>
    <t>Saisir les montants annuels provenant des recettes publiques alloués aux dépenses de santé au cours a) des années de mise en œuvre de la demande de financement et b) des trois années précédentes.</t>
  </si>
  <si>
    <t>Saisir les montants annuels provenant des mécanismes de sécurité sociale alloués aux dépenses de santé au cours a) des années de mise en œuvre de la demande de financement et b) des trois années précédentes.</t>
  </si>
  <si>
    <t>Chaque cellule calcule automatiquement les totaux annuels des dépenses publiques de santé.</t>
  </si>
  <si>
    <t>Saisir la part annuelle de la santé dans les dépenses publiques.</t>
  </si>
  <si>
    <t>Saisir les investissements publics annuels en faveur du renforcement de systèmes de santé résistants et pérennes spécifiquement engagés en vue d’obtenir « l'incitation au cofinancement » de l'allocation 2017-2019 et/ou « l'incitation au cofinancement » de l'allocation 2020-2022 convenue(s) avec le Secrétariat du Fonds mondial dans le cadre du dialogue au niveau du pays.</t>
  </si>
  <si>
    <t>Pour chaque module applicable, saisir le besoin de financement relatif aux années de mise en œuvre de la demande de financement ainsi que le financement estimé émanant des ressources nationales et hors Fonds mondial à disposition au cours a) des années de mise en œuvre de la demande de financement et b) des trois années précédentes. Voir le manuel consacré au Cadre modulaire pour obtenir la description du contenu de chaque module du Fonds mondial. Outre ces modules, les catégories « gestion des programmes » et « autre » permettent d'indiquer les contributions et les déficits applicables.</t>
  </si>
  <si>
    <t>Saisir les catégories de coûts du plan stratégique national. Pour chaque catégorie, saisir le besoin de financement relatif aux années de mise en œuvre de la demande de financement ainsi que le financement estimé émanant des ressources nationales et hors Fonds mondial à disposition au cours a) des années de mise en œuvre de la demande de financement et b) des trois années précédentes.</t>
  </si>
  <si>
    <t>Lire attentivement la fiche d'instructions avant de remplir ce formulaire.</t>
  </si>
  <si>
    <t>Composante</t>
  </si>
  <si>
    <t>La demande de financement en cours concerne un programme :</t>
  </si>
  <si>
    <t>VIH/sida</t>
  </si>
  <si>
    <t>Tuberculose</t>
  </si>
  <si>
    <t>Paludisme</t>
  </si>
  <si>
    <t>Aperçu des déficits de financement</t>
  </si>
  <si>
    <t>Exercice financier</t>
  </si>
  <si>
    <t>Exercice financier (précisé)</t>
  </si>
  <si>
    <t>Taux de change (unités de monnaie locale par dollars US/euros)</t>
  </si>
  <si>
    <t>LIGNE A : Total des besoins de financement au titre du plan stratégique national (fournir les montants annuels)</t>
  </si>
  <si>
    <t>LIGNES B, C et D : Ressources antérieures, actuelles et prévisionnelles requises pour répondre aux besoins de financement du plan stratégique national</t>
  </si>
  <si>
    <t>Source nationale B1 : Prêts</t>
  </si>
  <si>
    <t>Source nationale B2 : Allégement de la dette</t>
  </si>
  <si>
    <t>Source nationale B3 : Recettes publiques</t>
  </si>
  <si>
    <t>LIGNE B : Montant total des ressources NATIONALES antérieures, actuelles et prévisionnelles</t>
  </si>
  <si>
    <t>LIGNE C : Montant total des ressources externes antérieures, actuelles et prévisionnelles (hors Fonds mondial)</t>
  </si>
  <si>
    <t>LIGNE D : Montant total des ressources antérieures, actuelles et prévisionnelles du Fonds mondial provenant de subventions existantes (hors montants figurant dans la demande de financement)</t>
  </si>
  <si>
    <t xml:space="preserve">LIGNE E : Montant total des ressources prévisionnelles (montants annuels) </t>
  </si>
  <si>
    <t>LIGNE F : Montant annuel prévisionnel du déficit de financement (ligne A-E)</t>
  </si>
  <si>
    <t>LIGNE G : Montant de la demande de financement dans les limites de la somme allouée au pays</t>
  </si>
  <si>
    <t>LIGNE H : Total du solde du déficit de financement (montants annuels) (Ligne F-G)</t>
  </si>
  <si>
    <t>Actuel et antérieur</t>
  </si>
  <si>
    <t>Estimé</t>
  </si>
  <si>
    <t>Source des données/Commentaires</t>
  </si>
  <si>
    <t>Secteur de la santé : Dépenses publiques de santé</t>
  </si>
  <si>
    <t xml:space="preserve">Source nationale I1 : Prêts </t>
  </si>
  <si>
    <t>LIGNE I : Total des dépenses publiques de santé</t>
  </si>
  <si>
    <t>LIGNE K : Total des engagements publics en faveur de systèmes résistants et pérennes pour la santé (SRPS) donnant accès à l'incitation au cofinancement</t>
  </si>
  <si>
    <t>Secteur de la santé</t>
  </si>
  <si>
    <t>Les données sur les dépenses publiques de santé concernent :</t>
  </si>
  <si>
    <t xml:space="preserve">Détail des déficits de financement </t>
  </si>
  <si>
    <t>Besoin de financement</t>
  </si>
  <si>
    <t>National</t>
  </si>
  <si>
    <t>Externe hors Fonds mondial</t>
  </si>
  <si>
    <t>Déficit de financement</t>
  </si>
  <si>
    <t>Traitement, soins et prise en charge – Antirétroviraux</t>
  </si>
  <si>
    <t>Tuberculose/VIH</t>
  </si>
  <si>
    <t>PTME</t>
  </si>
  <si>
    <t xml:space="preserve">Programmes à l'intention des HSH </t>
  </si>
  <si>
    <t>Programmes à l'intention des travailleurs du sexe et de leurs clients</t>
  </si>
  <si>
    <t>Programmes à l'intention des consommateurs de drogues injectables et de leurs partenaires</t>
  </si>
  <si>
    <t>Programmes à l'intention des personnes transgenres</t>
  </si>
  <si>
    <t xml:space="preserve">Programmes de prévention à l'intention d’autres populations clés et vulnérables </t>
  </si>
  <si>
    <t>Circoncision masculine</t>
  </si>
  <si>
    <t>Préservatifs</t>
  </si>
  <si>
    <t>Autres programmes de prévention</t>
  </si>
  <si>
    <t>Programmes visant à réduire les obstacles à l'accès aux services VIH relevant des droits de l'Homme</t>
  </si>
  <si>
    <t>SRPS</t>
  </si>
  <si>
    <t>Gestion des programmes</t>
  </si>
  <si>
    <t>Autre</t>
  </si>
  <si>
    <t>Catégories de coûts du plan stratégique national</t>
  </si>
  <si>
    <t>Soins et prévention de la tuberculose : Dépistage et diagnostic des cas</t>
  </si>
  <si>
    <t>Soins et prévention de la tuberculose : Traitement</t>
  </si>
  <si>
    <t>Tuberculose multirésistante : Dépistage et diagnostic des cas</t>
  </si>
  <si>
    <t>Tuberculose multirésistante : Traitement</t>
  </si>
  <si>
    <t>Programmes ciblant des populations-clés</t>
  </si>
  <si>
    <t>Lutte antivectorielle : MILD</t>
  </si>
  <si>
    <t>Lutte antivectorielle : PID</t>
  </si>
  <si>
    <t>Gestion des cas – Diagnostic</t>
  </si>
  <si>
    <t>Gestion des cas – Traitement</t>
  </si>
  <si>
    <t>Intervention de prévention spécifique : Traitement préventif intermittent pendant la grossesse (TPIg)</t>
  </si>
  <si>
    <t>Intervention de prévention spécifique : Chimioprophylaxie saisonnière du paludisme (SMC)</t>
  </si>
  <si>
    <t>Tabla del panorama de financiamiento</t>
  </si>
  <si>
    <t>Portada</t>
  </si>
  <si>
    <t>Resumen de deficiencias financieras para programas de enfermedades</t>
  </si>
  <si>
    <t>Sector de la salud general: gasto público en salud</t>
  </si>
  <si>
    <t>Deficiencias financieras detalladas</t>
  </si>
  <si>
    <t>Directrices generales</t>
  </si>
  <si>
    <t>País</t>
  </si>
  <si>
    <t>Ciclo fiscal</t>
  </si>
  <si>
    <t>Moneda</t>
  </si>
  <si>
    <t>Año fiscal en que comienza el período de ejecución</t>
  </si>
  <si>
    <t>Año fiscal en que termina el período de ejecución</t>
  </si>
  <si>
    <t>La siguiente solicitud hace referencia a un programa en especifico</t>
  </si>
  <si>
    <t>Deficiencias financieras detalladas basadas en:</t>
  </si>
  <si>
    <t xml:space="preserve">Encabezamiento: Tipo de cambio </t>
  </si>
  <si>
    <t>SECCIÓN A: Total de necesidades financieras para el Plan Estratégico Nacional (PNE)</t>
  </si>
  <si>
    <t>LÍNEA  A: Total de necesidades financieras para el Plan Estratégico Nacional (PNE)</t>
  </si>
  <si>
    <t xml:space="preserve">SECCIONES B, C y D: Recursos previos, actuales y anticipados para hacer frente a las necesidades de financiamiento del Plan Estratégico Nacional  </t>
  </si>
  <si>
    <t xml:space="preserve">SECCIÓN B:  Recursos nacionales previos, actuales y previstos </t>
  </si>
  <si>
    <t xml:space="preserve">Fuente nacional B1: Préstamos </t>
  </si>
  <si>
    <t xml:space="preserve">Fuente nacional B2: Alivio de la deuda </t>
  </si>
  <si>
    <t>Fuente nacional B3: Recursos de financiamiento gubernamentales</t>
  </si>
  <si>
    <t>Fuente nacional B4: Seguro de Salud Social</t>
  </si>
  <si>
    <t>Fuente nacional B5: Contribuciones del sector privado (nacional)</t>
  </si>
  <si>
    <t>LÍNEA B: Recursos NACIONALES totales</t>
  </si>
  <si>
    <t>SECCIÓN C: Recursos externos previos, actuales y previstos (ajenos al Fondo Mundial)</t>
  </si>
  <si>
    <t>LÍNEA C: Recursos EXTERNOS totales (ajenos al Fondo Mundial)</t>
  </si>
  <si>
    <t>SECCIÓN D: Recursos externos previos, actuales y previstos (Fondo Mundial)</t>
  </si>
  <si>
    <t>LÍNEA D: Recursos EXTERNOS totales (Fondo Mundial))</t>
  </si>
  <si>
    <t xml:space="preserve">LÍNEA E: Recursos previstos totales </t>
  </si>
  <si>
    <t xml:space="preserve">LÍNEA F: Total de deficiencias financieras previstas </t>
  </si>
  <si>
    <t>LÍNEA G: Monto total del financiamiento</t>
  </si>
  <si>
    <t xml:space="preserve">LÍNEA H: Monto total  - Deficiencia financiera restante </t>
  </si>
  <si>
    <t>Encabezamiento: Nivel de gasto público</t>
  </si>
  <si>
    <t>Encabezamiento: Tipo de cambio</t>
  </si>
  <si>
    <t>Fuente nacional I1: Préstamos</t>
  </si>
  <si>
    <t>Fuente nacional I2: Alivio de la deuda</t>
  </si>
  <si>
    <t>Fuente nacional I3: Recursos de financiamiento gubernamentales</t>
  </si>
  <si>
    <t>Fuente nacional I4: Seguro de Salud Social</t>
  </si>
  <si>
    <t>LÍNEA I: Gasto público total en salud</t>
  </si>
  <si>
    <t>LÍNEA J: Proporción del gasto público en salud (en %)</t>
  </si>
  <si>
    <t>LÍNEA K: Compromisos totales del Gobierno para los sistemas de salud resistentes y sostenibles (SSRS)</t>
  </si>
  <si>
    <t xml:space="preserve">Análisis detallado de las deficiencias financieras basado en los módulos del Fondo Mundial </t>
  </si>
  <si>
    <t>Análisis detallado de las deficiencias financieras basado en  las categorías de costos del lan Estratégico Nacional (PEN)</t>
  </si>
  <si>
    <t>A. Todos los solicitantes deben completar:</t>
  </si>
  <si>
    <t xml:space="preserve">(1) La hoja de cálculo  "Resumen de las deficiencias financieras" para todos los componentes de enfermedad solicita el apoyo del Fondo Mundial. La hoja de calculo puede ser actualizada en una etapa posterior si diferentes componentes acceden al financiamiento en períodos diferentes o si aún no han finalizado determinados compromisos. Los montos presupuestados de recursos nacionales para el año de presentación y los gastos actuales reales de años anteriores deben introducirse para estos componentes </t>
  </si>
  <si>
    <t>(2) La hoja de cálculo de ‘Gasto público en salud’, incluye mlos compromisos específicos del Gobierno para fortalecer los sistemas de salud que permitirán el acceso al incentivo de cofinanciamiento del Fondo Mundial.</t>
  </si>
  <si>
    <r>
      <t>B. La hoja de cálculo de Deficiencias financieras detalladas proporciona un panorama de deficiencias de financiamiento disponibles en áreas programáticas claves. Debe ser completado por todos los países de alto impacto (según la clasificación del Fondo Mundial), y  países de ingresos mediano alto, para aquellos componentes de enfermedad que acceden al financiamiento en la presentación actual.  Se recomienda, asímismo, a otros solicitantesproporcionarr esta información. Los solicitantes puede optar por utilizar los módulos del Fondo Mundial o bien las categorías de</t>
    </r>
    <r>
      <rPr>
        <sz val="10"/>
        <color rgb="FFFF0000"/>
        <rFont val="Arial"/>
        <family val="2"/>
      </rPr>
      <t xml:space="preserve"> costos y/o áreas estratégicas </t>
    </r>
    <r>
      <rPr>
        <sz val="10"/>
        <color theme="1"/>
        <rFont val="Arial"/>
        <family val="2"/>
      </rPr>
      <t>de su propio Plan Estratégico Nacional (PEN) como base para evaluar las deficiencias.</t>
    </r>
  </si>
  <si>
    <t>C. Fuentes de datos: indican la(s) fuente(s) de datos junto con comentarios en base a estimaciones (si procede) en la casilla correspondiente de la última columna. Los documentos fuente pertinentes deben presentarse junto con la solicitud de financiamiento.</t>
  </si>
  <si>
    <t xml:space="preserve">Seleccionar el nombre del país del solicitante usando el menú desplegable </t>
  </si>
  <si>
    <t>Seleccionar el ciclo fiscal del país usando el menú desplegable.</t>
  </si>
  <si>
    <t xml:space="preserve">Seleccionar la moneda (Dolar o Euro) en la que se proporcionan los datos. La moneda utilizada debe ser la misma que la incluida en la solicitud de financiamiento al Fondo Mundial. </t>
  </si>
  <si>
    <t xml:space="preserve">Para cada componente seleccionar el año fiscal correspondiente al inicio del período de ejecución de la solicitud de financiamiento. </t>
  </si>
  <si>
    <t>Para cada componente seleccionar el año fiscal correspondiente a la finalización del período de ejecución de la solicitud de financiamiento.</t>
  </si>
  <si>
    <t>Para cada componente seleccionar “Sí” o “No” si el financiamiento se solicita al Fondo Mundial mediante la presentación actual.</t>
  </si>
  <si>
    <t xml:space="preserve">Para los componentes de enfermedad que acceden al financiamiento a través de la presentación actual, indicar si la deficiencia financiera detallada se evalúa utilizando módulos del Fondo Mundial o categorías del  Plan Estratégico Nacional (PEN). Aplicable solo para países de alto impacto y de ingresos mediano alto. </t>
  </si>
  <si>
    <t>Introducir el tipo de cambio anual utilizado para convertir la moneda local a la divisa de referencia (unidades de moneda local por US$/Euro).</t>
  </si>
  <si>
    <t>Proporcionar los montos anuales necesarios para financiar el Plan Estratégico Nacional(PEN). Los montos anuales deben basarse en los planes nacionales para abordar la respuesta general a la enfermedad.</t>
  </si>
  <si>
    <t>Introducir los montos anuales recaudados por el Gobierno mediante préstamos procedentes de fuentes externas o de acreedores privados que están asignados para el Plan Estratégico Nacional (PNE) en: (a) años de ejecución de la solicitud de financiamiento, y (b) tres años previos.</t>
  </si>
  <si>
    <r>
      <t>Introducir los montos anuales recaudados por el Gobierno mediante procedimientos de s</t>
    </r>
    <r>
      <rPr>
        <sz val="10"/>
        <color rgb="FFFF0000"/>
        <rFont val="Arial"/>
        <family val="2"/>
      </rPr>
      <t>aneamiento</t>
    </r>
    <r>
      <rPr>
        <sz val="10"/>
        <color theme="1"/>
        <rFont val="Arial"/>
        <family val="2"/>
      </rPr>
      <t xml:space="preserve"> de la deuda que están asignados para el Plan Estratégico Nacional en: (a) años de ejecución de la solicitud de financiamiento, y (b) tres años previos.</t>
    </r>
  </si>
  <si>
    <t>Introducir los montos anuales proporcionados por los ingresos del Gobierno para la ejecución del Plan Estratégico Nacional (PNE) en: (a) años de ejecución de la solicitud de financiamiento, y (b) tres años previos.</t>
  </si>
  <si>
    <t>Introducir los montos anuales proporcionados por los mecanismos de seguro social de la salud para la ejecución  del Plan Estratégico Nacional (PEN) en: (a) años de ejecución de la solicitud de financiamiento, y (b) tres años previos.</t>
  </si>
  <si>
    <t>Introducir los montos anuales recaudados del sector privado en el país para la ejecución del Plan Estratégico Nacional (PEN) en: (a) años de ejecución de la solicitud de financiamiento, y (b) tres años previos.</t>
  </si>
  <si>
    <t>Cada casilla calcula automáticamente el monto total anual de recursos nacionales (líneas B1-B5).</t>
  </si>
  <si>
    <t>Introducir los montos anuales totales proporcionados por cada donante externo (excluido el Fondo Mundial) para el Plan Estratégico Nacional en: (a) años de ejecución de la solicitud de financiamiento, y (b) tres años previos. Cada casilla en la linea C calcula automáticamente los montos anuales totales obtenidos de recursos externos.</t>
  </si>
  <si>
    <t>Introducir los montos anuales totales de todas la subvenciones del Fondo Mundial para el mismo componente: (a) disponibles en el año fiscal del siguiente periodo de ejecución, pero no incluidos en la solicitud de financiamiento, y (b) tres años previos. Indicar los gatos reales en los últimos años y los presupuestos aprobados para el año en curso y los próximos años. Cada casilla en la linea D calcula automáticamente los montos anuales totales del Fondo Mundial.</t>
  </si>
  <si>
    <t>La línea E calcula automáticamente los montos anuales totales de los recursos previstos para el Plan Estratégico Nacional (PEN) (Línea B+C+D) para los años de ejecución de la solicitud de financiamiento.</t>
  </si>
  <si>
    <t xml:space="preserve">La línea F calcula automáticamente la deficiencia de financiamiento anual mediante la deducción de los recursos anuales previstos (línea E) de las necesidades anuales de financiamiento (Línea A) para los años de ejecución de la solicitud de financiamiento. </t>
  </si>
  <si>
    <t>Introducir el financiamiento anual solicitado al Fondo Mundial, (Línea G) que debe ajustarse al monto total asignado comunicado al país.</t>
  </si>
  <si>
    <t xml:space="preserve">La Línea H, calcula automáticamente el monto total de la deficiencia financiera restant, mediante la deducción de la solicitud anual al Fondo Mundial (Línea G) de la deficiencia de financiamiento prevista (Línea F) para los años de ejecución de la solicitud de financiamiento. </t>
  </si>
  <si>
    <t>Utilizar el menú desplegable para indicar si los datos notificados sobre el gasto público en salud se refieren solo a entidades del gobierno central o si incluyen también el gasto en salud de los gobiernos subnacionales.</t>
  </si>
  <si>
    <t>Introducir el tipo de cambio anual utilizado para convertir la moneda local a la divisa de referencia (unidades de moneda local por US$ /Euro)</t>
  </si>
  <si>
    <t>Introducir los montos anuales recaudados por el Gobierno mediante préstamos procedentes de fuentes externas o de acreedores privados para el gasto en material de salud en: (a) años de ejecución de la solicitud de financiamiento y (b) cuatro años previos.</t>
  </si>
  <si>
    <t>Introducir los montos anuales recaudados por el Gobierno mediante procedimientos de alivio de la deuda para gastos en salud en: (a) años de ejecución de la solicitud de financiamiento y (b) tres años previos.</t>
  </si>
  <si>
    <t>Introducir los montos anuales conseguidos a partir de ingresos gubernamentales para gastos en salud en: (a) años de ejecución de la solicitud de financiamiento y (b) tres años previos.</t>
  </si>
  <si>
    <t>Introducir los montos obtenidos del seguro social de salud para gastos en salud en: (a) años de ejecución de la solicitud de financiamiento y (b) tres años previos.</t>
  </si>
  <si>
    <t>Cada casilla calcula automáticamente los montos anuales totales del gasto público anual en salud.</t>
  </si>
  <si>
    <t>Introducir el porcentaje anual del gasto público en salud.</t>
  </si>
  <si>
    <t xml:space="preserve">Introducir las inversiones anuales del Gobierno en SSRS que han sido comprometidas específicamente para acceder al ‘incentivo de cofinanciamiento' de la asignación de recursos 2017-19 y/o el ‘incentivo de cofinanciamiento' de la asignación de recursos 2020-22 que han sido acordado con la Secretaría del Fondo Mundial durante el diálogo de país. </t>
  </si>
  <si>
    <t>Introducir la necesidad de financiamiento en los años de ejecución de la solicitud de financiamiento; y financiamiento estimado disponible en (a) años de ejecución de la solicitud de financiamiento y (b) tres años previos, obtenidos de recursos nacionales y ajenos al Fondo Mundial para cada modulo pertinente. Consultar el Manual del Marco Modular para las definiciones de lo que se incluye en cada modulo del Fondo Mundial. Además de los módulos del Fondo Mundial, se proporcionan categorías de 'gestión de programas' y ‘otros” para recoger contribuciones y deficiencias pertinentes.</t>
  </si>
  <si>
    <t>Introducir las categorías de costos del Plan Estratégico Nacional. Introducir la necesidad de financiamiento en los años de ejecución de la solicitud de financiamiento; y el financiamiento estimado disponible de recursos nacionales y ajenos al Fondo Mundial en (a) años de ejecución de la solicitud de financiamiento y (b) tres años previos, para cada categoría.</t>
  </si>
  <si>
    <t xml:space="preserve">Leer atentamente la hoja de instrucciones antes de rellenar este formulario </t>
  </si>
  <si>
    <t>Componente</t>
  </si>
  <si>
    <t>La solicitud de financiamiento actual se refiere a un programa:</t>
  </si>
  <si>
    <t>VIH/Sida</t>
  </si>
  <si>
    <t>Tuberculosis</t>
  </si>
  <si>
    <t xml:space="preserve">Tabla del resumen de las deficiencias financieras </t>
  </si>
  <si>
    <t>Año fiscal</t>
  </si>
  <si>
    <t>Año fiscal (especificado)</t>
  </si>
  <si>
    <t>Tipo de cambio (unidades de moneda local por US$ o EUR)</t>
  </si>
  <si>
    <t>LÍNEA A: Necesidades de financiamiento totales para el Plan Estratégico Nacional (proporcionar montos anuales)</t>
  </si>
  <si>
    <t xml:space="preserve">LÍNEAS B, C y D: Recursos previos, actuales y previstos para hacer frente a las necesidades de financiamiento del Plan Estratégico Nacional </t>
  </si>
  <si>
    <t>Fuente nacional B4: Seguro de salud social</t>
  </si>
  <si>
    <t xml:space="preserve">LÍNEA B: Recursos NACIONALES totales previos, actuales y previstos </t>
  </si>
  <si>
    <t xml:space="preserve">LÍNEA C: Recursos EXTERNOS totales previos, actuales y previstos (ajenos al Fondo Mundial) </t>
  </si>
  <si>
    <t>LÍNEA D: Recursos totales previos, actuales y previstos del Fondo Mundial de subvenciones existentes (excluidos los montos incluidos en la solicitud de financiamiento)</t>
  </si>
  <si>
    <t xml:space="preserve">LÍNEA E: Recursos totales previstos (montos anuales) </t>
  </si>
  <si>
    <t>LÍNEA F: Deficiencias financieras anuales prevista (Línea A-E)</t>
  </si>
  <si>
    <t xml:space="preserve">LÍNEA G: Solicitud de financiamiento dentro de la asignación del país </t>
  </si>
  <si>
    <t>LÍNEA H: Deficiencias financieras totales restantes (montos anuales) (Línea F-G)</t>
  </si>
  <si>
    <t>Actuales y previos</t>
  </si>
  <si>
    <t>Estimados</t>
  </si>
  <si>
    <t>Fuente / comentarios de datos</t>
  </si>
  <si>
    <t>Sector de la salud: Gasto público en salud</t>
  </si>
  <si>
    <t xml:space="preserve">Fuente nacional I1: Préstamos </t>
  </si>
  <si>
    <t xml:space="preserve">Fuente nacional I2: Alivio de la deuda </t>
  </si>
  <si>
    <t>Fuente nacional I4: Seguro de salud social</t>
  </si>
  <si>
    <t>LÍNEA I: Gasto público total en el sector de la salud</t>
  </si>
  <si>
    <t xml:space="preserve">LÍNEA K: Compromisos totales del Gobierno para que los sistemas de salud resistentes y sostenibles (SSRS) accedan al incentivo de cofinanciamiento </t>
  </si>
  <si>
    <t>Sector Salud</t>
  </si>
  <si>
    <t>Los datos sobre gastos públicos en salud se refieren a:</t>
  </si>
  <si>
    <t xml:space="preserve">Deficiencias financieras detalladas </t>
  </si>
  <si>
    <t>Módulo</t>
  </si>
  <si>
    <t>Necesidad de financiamiento</t>
  </si>
  <si>
    <t>Nacional</t>
  </si>
  <si>
    <t>Recursos externos no vinculados al Fondo Mundial</t>
  </si>
  <si>
    <t>Deficiencias financieras</t>
  </si>
  <si>
    <t>Tratamiento, atención y apoyo - TAR</t>
  </si>
  <si>
    <t>Tuberculosis/HIV</t>
  </si>
  <si>
    <t>PTMI</t>
  </si>
  <si>
    <t xml:space="preserve">Programas para SHS </t>
  </si>
  <si>
    <t xml:space="preserve">Programas para trabajadores sexuales y sus clientes </t>
  </si>
  <si>
    <t>Programas para usuarios de drogas inyectables (PWID) y sus parejas</t>
  </si>
  <si>
    <t xml:space="preserve">Programas para personas transgénero </t>
  </si>
  <si>
    <t xml:space="preserve">Programas de prevención para otras poblaciones clave y vulnerables </t>
  </si>
  <si>
    <t>Circuncisión masculina</t>
  </si>
  <si>
    <t>Preservativos</t>
  </si>
  <si>
    <t xml:space="preserve">Otros programas de prevención </t>
  </si>
  <si>
    <t xml:space="preserve">Programas para reducir las barreras reducir las barreras relacionadas con los derechos humanos al acceso a los servicios de VIH </t>
  </si>
  <si>
    <t>SSRS</t>
  </si>
  <si>
    <t xml:space="preserve">Gestión de programas </t>
  </si>
  <si>
    <t>Otros</t>
  </si>
  <si>
    <t>Categorías de costos de PEN</t>
  </si>
  <si>
    <t>Atención y prevención de la tuberculosis: detección de casos y diagnóstico</t>
  </si>
  <si>
    <t>Atención y prevención de la tuberculosis: tratamiento</t>
  </si>
  <si>
    <t>TB-MR: detección de casos y diagnóstico</t>
  </si>
  <si>
    <t>TB-MR: tratamiento</t>
  </si>
  <si>
    <t>Tuberculosis/VIH</t>
  </si>
  <si>
    <t xml:space="preserve">Programas de poblaciones clave </t>
  </si>
  <si>
    <t>Gestión de programas</t>
  </si>
  <si>
    <t>Control de vectores: LLIN</t>
  </si>
  <si>
    <t>Control de vectores: IRS</t>
  </si>
  <si>
    <t>Gestión de casos – Diagnóstico</t>
  </si>
  <si>
    <t>Gestión de casos - Tratamiento</t>
  </si>
  <si>
    <t>Intervención de prevención específica: tratamiento intermitente preventivo en el embarazo (IPTp)</t>
  </si>
  <si>
    <t>Intervención de prevención específica: quimioprofilaxis de la malaria estacional (SMC)</t>
  </si>
  <si>
    <t>Eswatini</t>
  </si>
  <si>
    <t>North Macedonia</t>
  </si>
  <si>
    <t>Macédoine du Nord</t>
  </si>
  <si>
    <t>Argelia</t>
  </si>
  <si>
    <t>Macedonia del Norte</t>
  </si>
  <si>
    <t>Sélectionnez le pays</t>
  </si>
  <si>
    <t>Seleccionar el país</t>
  </si>
  <si>
    <t>Choisir la maladie</t>
  </si>
  <si>
    <t>VIH et sida</t>
  </si>
  <si>
    <t>Choisir le niveau</t>
  </si>
  <si>
    <t>Gouvernement central</t>
  </si>
  <si>
    <t>Autorités centrales et infranationales</t>
  </si>
  <si>
    <t>Choisir</t>
  </si>
  <si>
    <t>Oui</t>
  </si>
  <si>
    <t>Non</t>
  </si>
  <si>
    <t>Choisir le cycle budgétaire</t>
  </si>
  <si>
    <t>Janvier - décembre</t>
  </si>
  <si>
    <t>Avril - mars</t>
  </si>
  <si>
    <t>Juillet - juin</t>
  </si>
  <si>
    <t>Octobre - septembre</t>
  </si>
  <si>
    <t>Choisir la catégorie</t>
  </si>
  <si>
    <t>Modules du Fonds mondial</t>
  </si>
  <si>
    <t>Catégories du PSN</t>
  </si>
  <si>
    <t>Choisir la monnaie</t>
  </si>
  <si>
    <t>Choisir l'année</t>
  </si>
  <si>
    <t>Choisir la source extérieure</t>
  </si>
  <si>
    <t>Banque africaine de développement (BafD)</t>
  </si>
  <si>
    <t>Banque asiatique de développement (BAD)</t>
  </si>
  <si>
    <t>Fondation Bill et Melinda Gates</t>
  </si>
  <si>
    <t>Fondation Clinton</t>
  </si>
  <si>
    <t>Communauté économique des États de l'Afrique de l'Ouest (CEDEAO)</t>
  </si>
  <si>
    <t>Union européenne / Commission européenne</t>
  </si>
  <si>
    <t>Organisation des Nations Unies pour l'alimentation et l'agriculture (FAO)</t>
  </si>
  <si>
    <t>Comité international de la Croix-Rouge (CICR)</t>
  </si>
  <si>
    <t>Mécanisme international d'achat de médicaments (UNITAID)</t>
  </si>
  <si>
    <t>Organisation internationale du Travail (OIT)</t>
  </si>
  <si>
    <t>Organisation internationale pour les migrations (OIM)</t>
  </si>
  <si>
    <t>Programme commun des Nations Unies sur le VIH/sida (ONUSIDA)</t>
  </si>
  <si>
    <t>Corée</t>
  </si>
  <si>
    <t>Malaria Consortium</t>
  </si>
  <si>
    <t>Médecins Sans Frontières (MSF)</t>
  </si>
  <si>
    <t>Partenariat Halte à la tuberculose</t>
  </si>
  <si>
    <t>Fonds des Nations Unies pour l'enfance (UNICEF)</t>
  </si>
  <si>
    <t>Fonds de développement des Nations Unies pour la femme (UNIFEM)</t>
  </si>
  <si>
    <t>Programme des Nations Unies pour le développement (PNUD)</t>
  </si>
  <si>
    <t>Haut-Commissariat des Nations Unies pour les réfugiés (HCR)</t>
  </si>
  <si>
    <t>Fonds des Nations Unies pour la population (FNUAP)</t>
  </si>
  <si>
    <t>Gouvernement des États-Unis</t>
  </si>
  <si>
    <t>Banque mondiale</t>
  </si>
  <si>
    <t>Programme alimentaire mondial (PAM)</t>
  </si>
  <si>
    <t>Organisation mondiale de la Santé (OMS)</t>
  </si>
  <si>
    <t>Non précisé - non ventilé par source</t>
  </si>
  <si>
    <t>Seleccionar enfermedad</t>
  </si>
  <si>
    <t>tuberculosis</t>
  </si>
  <si>
    <t>Seleccionar nivel</t>
  </si>
  <si>
    <t>Gobierno central</t>
  </si>
  <si>
    <t>Gobierno central y subnacional</t>
  </si>
  <si>
    <t xml:space="preserve">Seleccionar </t>
  </si>
  <si>
    <t>Sí</t>
  </si>
  <si>
    <t>Seleccionar ciclo fiscal</t>
  </si>
  <si>
    <t>Seleccionar categoría</t>
  </si>
  <si>
    <t>Módulos del Fondo Mundial</t>
  </si>
  <si>
    <t>Categorías de PEN</t>
  </si>
  <si>
    <t>Seleccionar moneda</t>
  </si>
  <si>
    <t>Seleccionar año</t>
  </si>
  <si>
    <t>Seleccionar fuente externa</t>
  </si>
  <si>
    <t>Banco de Desarrollo Africano (BDA)</t>
  </si>
  <si>
    <t>Banco Asiático de Desarrollo (BAD)</t>
  </si>
  <si>
    <t>Fundación Bill y Melinda Gates</t>
  </si>
  <si>
    <t>Fundación Clinton</t>
  </si>
  <si>
    <t>Comunidad Económica de Estados de África Occidental (ECOWAS)</t>
  </si>
  <si>
    <t>Unión Europea/Comisión Europea</t>
  </si>
  <si>
    <t>Organización de las Naciones Unidas para la Alimentación y la Agricultura (FAO)</t>
  </si>
  <si>
    <t>Comité Internacional de la Cruz Roja (CICR)</t>
  </si>
  <si>
    <t>Mecanismo Internacional de Compra de Medicamentos (UNITAID)</t>
  </si>
  <si>
    <t>Organización Internacional del Trabajo (OIT)</t>
  </si>
  <si>
    <t>Organización Internacional para las Migraciones (OIM)</t>
  </si>
  <si>
    <t>Programa Conjunto de las Naciones Unidas sobre el VIH/Sida (ONUSIDA)</t>
  </si>
  <si>
    <t>Corea</t>
  </si>
  <si>
    <t>Consorcio de la Malaria</t>
  </si>
  <si>
    <t>Médicos Sin Fronteras (MSF)</t>
  </si>
  <si>
    <t>Holanda</t>
  </si>
  <si>
    <t>Alianza Alto a la Tuberculosis</t>
  </si>
  <si>
    <t>Fondo de las Naciones Unidas para la Infancia (UNICEF)</t>
  </si>
  <si>
    <t>Reino Unido</t>
  </si>
  <si>
    <t>Fondo de Desarrollo de las Naciones Unidas para la Mujer (UNIFEM)</t>
  </si>
  <si>
    <t>Programa de las Naciones Unidas para el Desarrollo (PNUD)</t>
  </si>
  <si>
    <t>Alto Comisionado de las Naciones Unidas para los Refugiados (ACNUR)</t>
  </si>
  <si>
    <t>Fondo de Población de las Naciones Unidas (UNFPA)</t>
  </si>
  <si>
    <t>Gobierno de los Estados Unidos (USG)</t>
  </si>
  <si>
    <t>Banco Mundial</t>
  </si>
  <si>
    <t>Programa Mundial de Alimentos (PMA)</t>
  </si>
  <si>
    <t>Organización Mundial de la Salud (OMS)</t>
  </si>
  <si>
    <t>No especificado - no desglosado por fuentes</t>
  </si>
  <si>
    <t>Latest update: October 2019</t>
  </si>
  <si>
    <t>Dernière mise à jour : octobre 2019</t>
  </si>
  <si>
    <t>Última actualización: octubre 2019</t>
  </si>
  <si>
    <t>Gov spent $18,870,607 in 2018 (NASA). Another $10m on ART + HTS in 2019. Trends show 4%+/year (NASA).</t>
  </si>
  <si>
    <t xml:space="preserve">2018 = COP17; 2019 = COP18; 2020 = COP19; 2021 = COP20. Future years cold COP20 amount constant. </t>
  </si>
  <si>
    <t>2018-2019: Estimated flat expenditure from COP17 (New Funds) for HIV/TB joint activties. 2020-2024: USAID's Mozambique TB Response Project ($20m 5 years)</t>
  </si>
  <si>
    <t>2018-2019: World Bank project (2017-2021). Funds reported by the TB program at the MoH
2020-2021: Southern Africa TB and Health System Strengthening Project of World Bank ($23m for 2020-2021)</t>
  </si>
  <si>
    <t xml:space="preserve">The Government commits to invest considerable resources ($1,292,307,000) for health in Mozambique over the 2021-2023 period. This will include critical infrastructure and human resources that benefit the TB program. However, it is not possible to disaggregate the specific TB contribution here.   </t>
  </si>
  <si>
    <t xml:space="preserve">STAR catalytic funding (implemented by PSI) to kick-start HIV self-testing activities +/- $ 1’070’000 </t>
  </si>
  <si>
    <t>ILO Mozambique contributes $50,000/yr on Workplace HTS (demand &amp; awareness creation; trainings for peers)</t>
  </si>
  <si>
    <t>UNESCO, UNODC and UN Women all contribute smaller amounts: 405,846, 70,000 &amp; 189,473 over 2018-21</t>
  </si>
  <si>
    <t>Information for 2018-2023 provided by the UN Family: $6,030,010 over 2018-2021</t>
  </si>
  <si>
    <t>Information for 2018-2023 provided by the UN Family: $3,480,596 over 2018-2021</t>
  </si>
  <si>
    <t>Information for 2018-2023 provided by the UN Family: $2,289,650 over 2018-2021</t>
  </si>
  <si>
    <t>Information for 2018-2023 provided by the UN Family: $5,934,493 over 2018-2021</t>
  </si>
  <si>
    <t>Information for 2018-2023 provided by the UN Family: $4,157,243 over 2018-2021</t>
  </si>
  <si>
    <t>Information for 2018-2023 provided by the UN Family: $9,379,237 over 2018-2021</t>
  </si>
  <si>
    <t>Information for 2018-2023 provided by the UN Family: $1,187,935 over 2018-2021</t>
  </si>
  <si>
    <t>Current grant 2018-2020 calculated as MOH HIV grant, FDC grant, and CCS TB/HIV grant (human rights + program management + RSSH HMIS module only).
New grant 2021-2023 includes all HIV modules and proportional (%) amount of RSSH and program management</t>
  </si>
  <si>
    <t>Total government spending in 2018 was 186191.20 MZN Million (about $3,077,178,657 (average exchange rate of 0.016527 for 2018)</t>
  </si>
  <si>
    <t>Co-financing letter; See Page 69-73 in Narrative Request Form</t>
  </si>
  <si>
    <t>Includes SMI, HIV, integrated services  and NGOs: 168,685,169 MZN in 2019 &amp; 145,560,290 MZN in 2020</t>
  </si>
  <si>
    <t>MSF invested 44,029,660 MZN in TB in 2019 and 57,544,182 in 2020</t>
  </si>
  <si>
    <t>Estimated cost of national response in 2020 is $505,280,146. This will grow by $94,318,900 / year until 2025 in the PEN V NSP scenario (See Table 13 on Page 68-69 of Know Your Epidemic Report https://bit.ly/2KbWOis)</t>
  </si>
  <si>
    <t>Current grant 2018-2020 calculated as MOH TB grant + CSO PR (CSS) grant TB care and prevention module only</t>
  </si>
  <si>
    <t>The NSP for TB Elimination 2021-2024 in an evolving draft. It is estimated to require $150 million over five years (2021-2025), frontloaded for procurement of mecidines and diagnostic commodities.</t>
  </si>
  <si>
    <t>Includes all modules in funding request, except for TB care and prevention, MDR-TB, and TB/HIV</t>
  </si>
  <si>
    <t>Includes the following modules: 1)TB care and prevention, 2) MDR-TB, and 3) TB/HIV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</si>
</sst>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color theme="1"/>
      <name val="Arial"/>
      <family val="2"/>
    </font>
    <font>
      <sz val="9"/>
      <color theme="1"/>
      <name val="Arial"/>
      <family val="2"/>
    </font>
    <font>
      <sz val="9"/>
      <color rgb="FFFF0000"/>
      <name val="Arial"/>
      <family val="2"/>
    </font>
    <font>
      <sz val="10"/>
      <name val="Arial"/>
      <family val="2"/>
    </font>
    <font>
      <b/>
      <sz val="9"/>
      <color indexed="18"/>
      <name val="Arial"/>
      <family val="2"/>
    </font>
    <font>
      <sz val="10"/>
      <color theme="1"/>
      <name val="Arial"/>
      <family val="2"/>
    </font>
    <font>
      <b/>
      <sz val="10"/>
      <color indexed="18"/>
      <name val="Arial"/>
      <family val="2"/>
    </font>
    <font>
      <i/>
      <sz val="10"/>
      <name val="Arial"/>
      <family val="2"/>
    </font>
    <font>
      <b/>
      <i/>
      <sz val="8"/>
      <name val="Arial"/>
      <family val="2"/>
    </font>
    <font>
      <b/>
      <sz val="8"/>
      <name val="Arial"/>
      <family val="2"/>
    </font>
    <font>
      <b/>
      <sz val="12"/>
      <name val="Arial"/>
      <family val="2"/>
    </font>
    <font>
      <b/>
      <sz val="11"/>
      <color theme="1"/>
      <name val="Arial"/>
      <family val="2"/>
    </font>
    <font>
      <b/>
      <sz val="11"/>
      <color rgb="FF000080"/>
      <name val="Arial"/>
      <family val="2"/>
    </font>
    <font>
      <b/>
      <sz val="10"/>
      <name val="Arial"/>
      <family val="2"/>
    </font>
    <font>
      <b/>
      <sz val="10"/>
      <color rgb="FFFF0000"/>
      <name val="Arial"/>
      <family val="2"/>
    </font>
    <font>
      <b/>
      <sz val="11"/>
      <name val="Arial"/>
      <family val="2"/>
    </font>
    <font>
      <b/>
      <sz val="10"/>
      <color rgb="FF000080"/>
      <name val="Arial"/>
      <family val="2"/>
    </font>
    <font>
      <sz val="11"/>
      <color indexed="9"/>
      <name val="Arial"/>
      <family val="2"/>
    </font>
    <font>
      <sz val="11"/>
      <name val="Arial"/>
      <family val="2"/>
    </font>
    <font>
      <sz val="13"/>
      <color theme="1"/>
      <name val="Arial"/>
      <family val="2"/>
    </font>
    <font>
      <b/>
      <sz val="11"/>
      <color rgb="FFC00000"/>
      <name val="Arial"/>
      <family val="2"/>
    </font>
    <font>
      <i/>
      <sz val="11"/>
      <color indexed="16"/>
      <name val="Arial"/>
      <family val="2"/>
    </font>
    <font>
      <sz val="11"/>
      <color indexed="16"/>
      <name val="Arial"/>
      <family val="2"/>
    </font>
    <font>
      <b/>
      <sz val="11"/>
      <color theme="3"/>
      <name val="Arial"/>
      <family val="2"/>
    </font>
    <font>
      <sz val="12"/>
      <name val="Arial"/>
      <family val="2"/>
    </font>
    <font>
      <i/>
      <sz val="8"/>
      <name val="Arial"/>
      <family val="2"/>
    </font>
    <font>
      <b/>
      <i/>
      <sz val="10"/>
      <color theme="0" tint="-0.499984740745262"/>
      <name val="Arial"/>
      <family val="2"/>
    </font>
    <font>
      <sz val="9"/>
      <name val="Arial"/>
      <family val="2"/>
    </font>
    <font>
      <b/>
      <i/>
      <sz val="10"/>
      <name val="Arial"/>
      <family val="2"/>
    </font>
    <font>
      <b/>
      <i/>
      <sz val="9"/>
      <color theme="0" tint="-0.499984740745262"/>
      <name val="Arial"/>
      <family val="2"/>
    </font>
    <font>
      <sz val="11"/>
      <color rgb="FFFF0000"/>
      <name val="Arial"/>
      <family val="2"/>
    </font>
    <font>
      <sz val="11"/>
      <color theme="0"/>
      <name val="Arial"/>
      <family val="2"/>
    </font>
    <font>
      <b/>
      <sz val="11"/>
      <color rgb="FFFF0000"/>
      <name val="Arial"/>
      <family val="2"/>
    </font>
    <font>
      <b/>
      <sz val="10"/>
      <color theme="0"/>
      <name val="Arial"/>
      <family val="2"/>
    </font>
    <font>
      <b/>
      <sz val="10"/>
      <color rgb="FFFFFF00"/>
      <name val="Arial"/>
      <family val="2"/>
    </font>
    <font>
      <b/>
      <sz val="10"/>
      <color rgb="FF0070C0"/>
      <name val="Arial"/>
      <family val="2"/>
    </font>
    <font>
      <b/>
      <sz val="12"/>
      <color rgb="FFFF0000"/>
      <name val="Arial"/>
      <family val="2"/>
    </font>
    <font>
      <i/>
      <sz val="8"/>
      <color theme="4" tint="-0.499984740745262"/>
      <name val="Arial"/>
      <family val="2"/>
    </font>
    <font>
      <sz val="10"/>
      <color rgb="FF000000"/>
      <name val="Arial"/>
      <family val="2"/>
    </font>
    <font>
      <sz val="10"/>
      <color rgb="FFFF0000"/>
      <name val="Arial"/>
      <family val="2"/>
    </font>
  </fonts>
  <fills count="14">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indexed="62"/>
        <bgColor indexed="64"/>
      </patternFill>
    </fill>
    <fill>
      <patternFill patternType="solid">
        <fgColor theme="0"/>
        <bgColor indexed="64"/>
      </patternFill>
    </fill>
    <fill>
      <patternFill patternType="solid">
        <fgColor theme="9" tint="0.59999389629810485"/>
        <bgColor indexed="64"/>
      </patternFill>
    </fill>
    <fill>
      <patternFill patternType="solid">
        <fgColor rgb="FF12487D"/>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0070C0"/>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1" fillId="0" borderId="0"/>
    <xf numFmtId="0" fontId="4" fillId="0" borderId="0"/>
    <xf numFmtId="0" fontId="4" fillId="0" borderId="0"/>
    <xf numFmtId="9" fontId="1" fillId="0" borderId="0" applyFont="0" applyFill="0" applyBorder="0" applyAlignment="0" applyProtection="0"/>
  </cellStyleXfs>
  <cellXfs count="191">
    <xf numFmtId="0" fontId="0" fillId="0" borderId="0" xfId="0"/>
    <xf numFmtId="0" fontId="1" fillId="0" borderId="0" xfId="1"/>
    <xf numFmtId="0" fontId="2" fillId="0" borderId="0" xfId="1" applyFont="1"/>
    <xf numFmtId="0" fontId="3" fillId="0" borderId="0" xfId="1" applyFont="1"/>
    <xf numFmtId="3" fontId="4" fillId="2" borderId="1" xfId="2" applyNumberFormat="1" applyFont="1" applyFill="1" applyBorder="1" applyAlignment="1" applyProtection="1">
      <alignment horizontal="center" vertical="center" wrapText="1"/>
      <protection hidden="1"/>
    </xf>
    <xf numFmtId="0" fontId="5" fillId="3" borderId="1" xfId="2" applyFont="1" applyFill="1" applyBorder="1" applyAlignment="1" applyProtection="1">
      <alignment horizontal="left" vertical="center" wrapText="1"/>
      <protection hidden="1"/>
    </xf>
    <xf numFmtId="0" fontId="1" fillId="0" borderId="0" xfId="1" applyProtection="1"/>
    <xf numFmtId="0" fontId="4" fillId="4" borderId="2" xfId="2" applyFont="1" applyFill="1" applyBorder="1" applyAlignment="1" applyProtection="1">
      <alignment vertical="center" wrapText="1"/>
      <protection hidden="1"/>
    </xf>
    <xf numFmtId="0" fontId="4" fillId="4" borderId="3" xfId="2" applyFont="1" applyFill="1" applyBorder="1" applyAlignment="1" applyProtection="1">
      <alignment vertical="center" wrapText="1"/>
      <protection hidden="1"/>
    </xf>
    <xf numFmtId="0" fontId="4" fillId="4" borderId="4" xfId="2" applyFont="1" applyFill="1" applyBorder="1" applyAlignment="1" applyProtection="1">
      <alignment vertical="center" wrapText="1"/>
      <protection hidden="1"/>
    </xf>
    <xf numFmtId="0" fontId="4" fillId="4" borderId="5" xfId="2" applyFont="1" applyFill="1" applyBorder="1" applyAlignment="1" applyProtection="1">
      <alignment vertical="center" wrapText="1"/>
      <protection hidden="1"/>
    </xf>
    <xf numFmtId="3" fontId="6" fillId="2" borderId="1" xfId="1" applyNumberFormat="1" applyFont="1" applyFill="1" applyBorder="1" applyAlignment="1" applyProtection="1">
      <alignment horizontal="center" vertical="center"/>
      <protection hidden="1"/>
    </xf>
    <xf numFmtId="0" fontId="7" fillId="3" borderId="1" xfId="2" applyFont="1" applyFill="1" applyBorder="1" applyAlignment="1" applyProtection="1">
      <alignment horizontal="center" vertical="center" wrapText="1"/>
      <protection hidden="1"/>
    </xf>
    <xf numFmtId="0" fontId="1" fillId="0" borderId="0" xfId="1" applyProtection="1">
      <protection hidden="1"/>
    </xf>
    <xf numFmtId="0" fontId="9" fillId="0" borderId="1"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center" vertical="center" wrapText="1"/>
      <protection hidden="1"/>
    </xf>
    <xf numFmtId="0" fontId="7" fillId="3" borderId="1" xfId="2" applyFont="1" applyFill="1" applyBorder="1" applyAlignment="1" applyProtection="1">
      <alignment horizontal="left" vertical="center" wrapText="1"/>
    </xf>
    <xf numFmtId="3" fontId="17" fillId="3" borderId="7" xfId="3" applyNumberFormat="1" applyFont="1" applyFill="1" applyBorder="1" applyAlignment="1">
      <alignment horizontal="left" vertical="center" wrapText="1"/>
    </xf>
    <xf numFmtId="0" fontId="1" fillId="0" borderId="0" xfId="1" applyAlignment="1">
      <alignment vertical="center"/>
    </xf>
    <xf numFmtId="0" fontId="1" fillId="0" borderId="0" xfId="1" applyBorder="1"/>
    <xf numFmtId="0" fontId="18" fillId="0" borderId="0" xfId="1" applyFont="1" applyFill="1" applyBorder="1" applyAlignment="1" applyProtection="1"/>
    <xf numFmtId="0" fontId="16" fillId="0" borderId="0" xfId="2" applyFont="1" applyFill="1" applyBorder="1" applyAlignment="1" applyProtection="1">
      <alignment vertical="center" wrapText="1"/>
      <protection hidden="1"/>
    </xf>
    <xf numFmtId="0" fontId="20" fillId="0" borderId="0" xfId="1" applyFont="1"/>
    <xf numFmtId="0" fontId="21" fillId="0" borderId="0" xfId="1" applyFont="1" applyFill="1" applyBorder="1" applyAlignment="1" applyProtection="1"/>
    <xf numFmtId="0" fontId="22" fillId="0" borderId="0" xfId="1" applyFont="1" applyBorder="1" applyAlignment="1" applyProtection="1">
      <alignment vertical="center"/>
    </xf>
    <xf numFmtId="0" fontId="23" fillId="0" borderId="0" xfId="1" applyFont="1" applyBorder="1" applyAlignment="1" applyProtection="1">
      <alignment vertical="center"/>
    </xf>
    <xf numFmtId="0" fontId="7" fillId="3" borderId="1" xfId="2" applyFont="1" applyFill="1" applyBorder="1" applyAlignment="1" applyProtection="1">
      <alignment horizontal="center" vertical="center" wrapText="1"/>
    </xf>
    <xf numFmtId="0" fontId="24" fillId="0" borderId="0" xfId="1" applyFont="1"/>
    <xf numFmtId="0" fontId="25" fillId="0" borderId="0" xfId="2" applyFont="1" applyProtection="1"/>
    <xf numFmtId="0" fontId="26" fillId="3" borderId="8" xfId="2" applyFont="1" applyFill="1" applyBorder="1" applyAlignment="1" applyProtection="1">
      <alignment horizontal="left" vertical="top" wrapText="1"/>
      <protection hidden="1"/>
    </xf>
    <xf numFmtId="0" fontId="4" fillId="0" borderId="0" xfId="2" applyProtection="1"/>
    <xf numFmtId="0" fontId="8" fillId="3" borderId="8" xfId="2" applyFont="1" applyFill="1" applyBorder="1" applyAlignment="1" applyProtection="1">
      <alignment horizontal="left" vertical="center" wrapText="1"/>
      <protection hidden="1"/>
    </xf>
    <xf numFmtId="0" fontId="27" fillId="0" borderId="1" xfId="2" applyFont="1" applyFill="1" applyBorder="1" applyAlignment="1" applyProtection="1">
      <alignment horizontal="center" vertical="center" wrapText="1"/>
      <protection hidden="1"/>
    </xf>
    <xf numFmtId="0" fontId="28" fillId="4" borderId="3" xfId="2" applyFont="1" applyFill="1" applyBorder="1" applyAlignment="1" applyProtection="1">
      <alignment vertical="center" wrapText="1"/>
      <protection hidden="1"/>
    </xf>
    <xf numFmtId="0" fontId="28" fillId="4" borderId="2" xfId="2" applyFont="1" applyFill="1" applyBorder="1" applyAlignment="1" applyProtection="1">
      <alignment vertical="center" wrapText="1"/>
      <protection hidden="1"/>
    </xf>
    <xf numFmtId="0" fontId="4" fillId="0" borderId="0" xfId="2" applyFont="1" applyFill="1" applyProtection="1"/>
    <xf numFmtId="0" fontId="30" fillId="0" borderId="1" xfId="2" applyFont="1" applyFill="1" applyBorder="1" applyAlignment="1" applyProtection="1">
      <alignment horizontal="left" vertical="center" wrapText="1"/>
      <protection hidden="1"/>
    </xf>
    <xf numFmtId="0" fontId="7" fillId="3" borderId="1" xfId="2" applyFont="1" applyFill="1" applyBorder="1" applyAlignment="1" applyProtection="1">
      <alignment horizontal="left" vertical="center" wrapText="1"/>
      <protection hidden="1"/>
    </xf>
    <xf numFmtId="3" fontId="4" fillId="2" borderId="1" xfId="2" applyNumberFormat="1" applyFont="1" applyFill="1" applyBorder="1" applyAlignment="1" applyProtection="1">
      <alignment horizontal="center" vertical="center"/>
      <protection hidden="1"/>
    </xf>
    <xf numFmtId="0" fontId="28" fillId="4" borderId="3" xfId="2" applyFont="1" applyFill="1" applyBorder="1" applyAlignment="1" applyProtection="1">
      <alignment horizontal="center" vertical="center" wrapText="1"/>
      <protection hidden="1"/>
    </xf>
    <xf numFmtId="0" fontId="28" fillId="4" borderId="2" xfId="2" applyFont="1" applyFill="1" applyBorder="1" applyAlignment="1" applyProtection="1">
      <alignment horizontal="center" vertical="center" wrapText="1"/>
      <protection hidden="1"/>
    </xf>
    <xf numFmtId="0" fontId="4" fillId="0" borderId="0" xfId="2" applyFont="1" applyProtection="1"/>
    <xf numFmtId="3" fontId="4" fillId="2" borderId="8" xfId="2" applyNumberFormat="1" applyFont="1" applyFill="1" applyBorder="1" applyAlignment="1" applyProtection="1">
      <alignment horizontal="center" vertical="center" wrapText="1"/>
      <protection hidden="1"/>
    </xf>
    <xf numFmtId="9" fontId="0" fillId="0" borderId="0" xfId="4" applyFont="1"/>
    <xf numFmtId="0" fontId="6" fillId="0" borderId="0" xfId="0" applyFont="1"/>
    <xf numFmtId="0" fontId="1" fillId="0" borderId="0" xfId="1" applyAlignment="1">
      <alignment vertical="top"/>
    </xf>
    <xf numFmtId="0" fontId="1" fillId="0" borderId="0" xfId="1" applyFill="1" applyAlignment="1">
      <alignment vertical="top"/>
    </xf>
    <xf numFmtId="0" fontId="1" fillId="5" borderId="0" xfId="1" applyFill="1" applyAlignment="1">
      <alignment vertical="top"/>
    </xf>
    <xf numFmtId="0" fontId="15" fillId="11" borderId="1" xfId="1" applyFont="1" applyFill="1" applyBorder="1" applyAlignment="1" applyProtection="1">
      <alignment horizontal="left" vertical="top"/>
    </xf>
    <xf numFmtId="0" fontId="34" fillId="12" borderId="1" xfId="1" applyFont="1" applyFill="1" applyBorder="1" applyAlignment="1" applyProtection="1">
      <alignment horizontal="left" vertical="top"/>
    </xf>
    <xf numFmtId="0" fontId="35" fillId="9" borderId="1" xfId="1" applyFont="1" applyFill="1" applyBorder="1" applyAlignment="1" applyProtection="1">
      <alignment horizontal="left" vertical="top"/>
    </xf>
    <xf numFmtId="0" fontId="36" fillId="9" borderId="1" xfId="1" applyFont="1" applyFill="1" applyBorder="1" applyAlignment="1" applyProtection="1">
      <alignment horizontal="left" vertical="top"/>
    </xf>
    <xf numFmtId="0" fontId="6" fillId="0" borderId="0" xfId="1" applyFont="1" applyAlignment="1" applyProtection="1">
      <alignment horizontal="left" vertical="top"/>
    </xf>
    <xf numFmtId="0" fontId="6" fillId="0" borderId="0" xfId="1" applyFont="1" applyFill="1" applyAlignment="1">
      <alignment vertical="top"/>
    </xf>
    <xf numFmtId="0" fontId="3" fillId="10" borderId="0" xfId="0" applyFont="1" applyFill="1" applyBorder="1" applyAlignment="1" applyProtection="1">
      <alignment horizontal="center" vertical="center" wrapText="1"/>
    </xf>
    <xf numFmtId="0" fontId="19" fillId="10" borderId="0" xfId="0" applyFont="1" applyFill="1" applyBorder="1" applyAlignment="1" applyProtection="1">
      <alignment horizontal="center" vertical="center" wrapText="1"/>
    </xf>
    <xf numFmtId="0" fontId="31" fillId="0" borderId="0" xfId="1" applyFont="1" applyFill="1" applyBorder="1" applyAlignment="1">
      <alignment horizontal="center"/>
    </xf>
    <xf numFmtId="0" fontId="33" fillId="0" borderId="0" xfId="1" applyFont="1" applyFill="1" applyBorder="1" applyAlignment="1">
      <alignment vertical="center"/>
    </xf>
    <xf numFmtId="0" fontId="17" fillId="3" borderId="1" xfId="1" applyFont="1" applyFill="1" applyBorder="1" applyAlignment="1">
      <alignment horizontal="left" vertical="center" wrapText="1"/>
    </xf>
    <xf numFmtId="3" fontId="17" fillId="3" borderId="1" xfId="3" applyNumberFormat="1" applyFont="1" applyFill="1" applyBorder="1" applyAlignment="1">
      <alignment horizontal="left" vertical="center" wrapText="1"/>
    </xf>
    <xf numFmtId="0" fontId="17" fillId="3" borderId="5" xfId="1" applyFont="1" applyFill="1" applyBorder="1" applyAlignment="1">
      <alignment horizontal="left" vertical="center" wrapText="1"/>
    </xf>
    <xf numFmtId="3" fontId="17" fillId="3" borderId="5" xfId="3" applyNumberFormat="1" applyFont="1" applyFill="1" applyBorder="1" applyAlignment="1">
      <alignment horizontal="left" vertical="center" wrapText="1"/>
    </xf>
    <xf numFmtId="0" fontId="1" fillId="0" borderId="0" xfId="1" applyAlignment="1">
      <alignment horizontal="left"/>
    </xf>
    <xf numFmtId="0" fontId="37" fillId="0" borderId="0" xfId="1" applyFont="1" applyFill="1" applyBorder="1" applyAlignment="1">
      <alignment horizontal="center" vertical="center" wrapText="1"/>
    </xf>
    <xf numFmtId="0" fontId="38" fillId="3" borderId="8" xfId="2" applyFont="1" applyFill="1" applyBorder="1" applyAlignment="1" applyProtection="1">
      <alignment horizontal="left" vertical="top" wrapText="1"/>
      <protection hidden="1"/>
    </xf>
    <xf numFmtId="0" fontId="6" fillId="0" borderId="0" xfId="1" applyFont="1" applyFill="1" applyBorder="1" applyAlignment="1" applyProtection="1">
      <alignment horizontal="left" vertical="top"/>
    </xf>
    <xf numFmtId="0" fontId="32" fillId="0" borderId="0" xfId="1" applyFont="1"/>
    <xf numFmtId="0" fontId="30" fillId="5" borderId="6" xfId="2" applyFont="1" applyFill="1" applyBorder="1" applyAlignment="1" applyProtection="1">
      <alignment horizontal="left" vertical="center" wrapText="1"/>
      <protection hidden="1"/>
    </xf>
    <xf numFmtId="4" fontId="29" fillId="0" borderId="1" xfId="2" applyNumberFormat="1" applyFont="1" applyFill="1" applyBorder="1" applyAlignment="1" applyProtection="1">
      <alignment horizontal="center" vertical="center" wrapText="1"/>
      <protection locked="0"/>
    </xf>
    <xf numFmtId="3" fontId="4" fillId="0" borderId="1" xfId="2" applyNumberFormat="1" applyFont="1" applyFill="1" applyBorder="1" applyAlignment="1" applyProtection="1">
      <alignment horizontal="center" vertical="center" wrapText="1"/>
      <protection locked="0"/>
    </xf>
    <xf numFmtId="3" fontId="6" fillId="0" borderId="6" xfId="1" applyNumberFormat="1" applyFont="1" applyBorder="1" applyAlignment="1" applyProtection="1">
      <alignment horizontal="center" vertical="center"/>
      <protection locked="0"/>
    </xf>
    <xf numFmtId="2" fontId="29" fillId="0" borderId="1" xfId="2" applyNumberFormat="1" applyFont="1" applyFill="1" applyBorder="1" applyAlignment="1" applyProtection="1">
      <alignment horizontal="center" vertical="center" wrapText="1"/>
      <protection locked="0"/>
    </xf>
    <xf numFmtId="9" fontId="4" fillId="0" borderId="1" xfId="2" applyNumberFormat="1" applyFont="1" applyFill="1" applyBorder="1" applyAlignment="1" applyProtection="1">
      <alignment horizontal="center" vertical="center" wrapText="1"/>
      <protection locked="0"/>
    </xf>
    <xf numFmtId="3" fontId="6" fillId="0" borderId="1" xfId="1" applyNumberFormat="1" applyFont="1" applyFill="1" applyBorder="1" applyAlignment="1" applyProtection="1">
      <alignment horizontal="center" vertical="center"/>
      <protection locked="0"/>
    </xf>
    <xf numFmtId="0" fontId="3" fillId="0" borderId="0" xfId="1" applyFont="1" applyProtection="1">
      <protection hidden="1"/>
    </xf>
    <xf numFmtId="0" fontId="2" fillId="0" borderId="0" xfId="1" applyFont="1" applyProtection="1">
      <protection hidden="1"/>
    </xf>
    <xf numFmtId="0" fontId="30" fillId="5" borderId="6" xfId="2" applyFont="1" applyFill="1" applyBorder="1" applyAlignment="1" applyProtection="1">
      <alignment horizontal="left" vertical="center" wrapText="1"/>
    </xf>
    <xf numFmtId="0" fontId="1" fillId="0" borderId="1" xfId="1" applyFill="1" applyBorder="1" applyAlignment="1" applyProtection="1">
      <alignment horizontal="center" vertical="center"/>
      <protection locked="0" hidden="1"/>
    </xf>
    <xf numFmtId="0" fontId="12" fillId="0" borderId="16" xfId="1" applyFont="1" applyBorder="1" applyAlignment="1" applyProtection="1">
      <alignment vertical="center"/>
      <protection locked="0"/>
    </xf>
    <xf numFmtId="0" fontId="1" fillId="0" borderId="1" xfId="1" applyFill="1" applyBorder="1" applyAlignment="1" applyProtection="1">
      <alignment horizontal="center" vertical="center" wrapText="1"/>
      <protection locked="0" hidden="1"/>
    </xf>
    <xf numFmtId="0" fontId="5" fillId="3" borderId="1" xfId="2" applyFont="1" applyFill="1" applyBorder="1" applyAlignment="1" applyProtection="1">
      <alignment horizontal="left" vertical="center" wrapText="1"/>
      <protection locked="0"/>
    </xf>
    <xf numFmtId="0" fontId="7" fillId="3" borderId="1" xfId="2" applyFont="1" applyFill="1" applyBorder="1" applyAlignment="1" applyProtection="1">
      <alignment horizontal="center" vertical="center" wrapText="1"/>
      <protection hidden="1"/>
    </xf>
    <xf numFmtId="0" fontId="9" fillId="0" borderId="1" xfId="2" applyFont="1" applyFill="1" applyBorder="1" applyAlignment="1" applyProtection="1">
      <alignment horizontal="center" vertical="center" wrapText="1"/>
      <protection hidden="1"/>
    </xf>
    <xf numFmtId="0" fontId="37" fillId="5" borderId="0" xfId="2" applyFont="1" applyFill="1" applyBorder="1" applyAlignment="1" applyProtection="1">
      <alignment horizontal="center" vertical="center" wrapText="1"/>
      <protection hidden="1"/>
    </xf>
    <xf numFmtId="0" fontId="37" fillId="5" borderId="0" xfId="1" applyFont="1" applyFill="1" applyBorder="1" applyAlignment="1">
      <alignment horizontal="center" vertical="center"/>
    </xf>
    <xf numFmtId="0" fontId="1" fillId="5" borderId="0" xfId="1" applyFill="1"/>
    <xf numFmtId="0" fontId="6" fillId="0" borderId="0" xfId="1" applyFont="1" applyAlignment="1" applyProtection="1">
      <alignment horizontal="justify" vertical="top"/>
    </xf>
    <xf numFmtId="0" fontId="6" fillId="0" borderId="0" xfId="1" applyFont="1" applyFill="1" applyAlignment="1">
      <alignment horizontal="justify" vertical="top"/>
    </xf>
    <xf numFmtId="0" fontId="6" fillId="0" borderId="0" xfId="1" applyFont="1" applyAlignment="1">
      <alignment horizontal="justify" vertical="top"/>
    </xf>
    <xf numFmtId="0" fontId="1" fillId="0" borderId="0" xfId="1" applyAlignment="1">
      <alignment horizontal="justify" vertical="top"/>
    </xf>
    <xf numFmtId="0" fontId="15" fillId="11" borderId="3" xfId="1" applyFont="1" applyFill="1" applyBorder="1" applyAlignment="1" applyProtection="1">
      <alignment horizontal="justify" vertical="top"/>
    </xf>
    <xf numFmtId="0" fontId="35" fillId="9" borderId="2" xfId="1" applyFont="1" applyFill="1" applyBorder="1" applyAlignment="1" applyProtection="1">
      <alignment horizontal="left" vertical="top"/>
    </xf>
    <xf numFmtId="0" fontId="6" fillId="0" borderId="0" xfId="1" applyFont="1" applyBorder="1" applyAlignment="1" applyProtection="1">
      <alignment horizontal="justify" vertical="top"/>
    </xf>
    <xf numFmtId="0" fontId="34" fillId="12" borderId="0" xfId="1" applyFont="1" applyFill="1" applyBorder="1" applyAlignment="1" applyProtection="1">
      <alignment horizontal="justify" vertical="top"/>
    </xf>
    <xf numFmtId="0" fontId="39" fillId="0" borderId="0" xfId="0" applyFont="1" applyBorder="1" applyAlignment="1">
      <alignment horizontal="justify" vertical="top"/>
    </xf>
    <xf numFmtId="0" fontId="1" fillId="0" borderId="0" xfId="1" applyFont="1" applyBorder="1" applyAlignment="1">
      <alignment horizontal="justify" vertical="top"/>
    </xf>
    <xf numFmtId="0" fontId="39" fillId="0" borderId="0" xfId="0" applyFont="1" applyBorder="1" applyAlignment="1">
      <alignment vertical="center" wrapText="1"/>
    </xf>
    <xf numFmtId="0" fontId="6" fillId="0" borderId="0" xfId="1" applyFont="1" applyAlignment="1">
      <alignment vertical="top" wrapText="1"/>
    </xf>
    <xf numFmtId="0" fontId="4" fillId="0" borderId="0" xfId="0" applyFont="1" applyBorder="1" applyAlignment="1">
      <alignment vertical="center" wrapText="1"/>
    </xf>
    <xf numFmtId="0" fontId="6" fillId="0" borderId="0" xfId="1" applyFont="1" applyAlignment="1">
      <alignment vertical="top"/>
    </xf>
    <xf numFmtId="0" fontId="6" fillId="0" borderId="0" xfId="0" applyFont="1" applyAlignment="1">
      <alignment wrapText="1"/>
    </xf>
    <xf numFmtId="3" fontId="6" fillId="0" borderId="6" xfId="0" applyNumberFormat="1" applyFont="1" applyBorder="1" applyAlignment="1" applyProtection="1">
      <alignment horizontal="center" vertical="center"/>
      <protection locked="0" hidden="1"/>
    </xf>
    <xf numFmtId="0" fontId="16" fillId="5" borderId="0" xfId="0" applyFont="1" applyFill="1" applyBorder="1" applyAlignment="1" applyProtection="1">
      <alignment horizontal="left" vertical="center" wrapText="1"/>
    </xf>
    <xf numFmtId="0" fontId="13" fillId="3" borderId="13" xfId="2" applyFont="1" applyFill="1" applyBorder="1" applyAlignment="1">
      <alignment horizontal="left" vertical="center" wrapText="1"/>
    </xf>
    <xf numFmtId="0" fontId="13" fillId="3" borderId="15" xfId="2" applyFont="1" applyFill="1" applyBorder="1" applyAlignment="1">
      <alignment horizontal="left" vertical="center" wrapText="1"/>
    </xf>
    <xf numFmtId="0" fontId="13" fillId="3" borderId="5" xfId="2" applyFont="1" applyFill="1" applyBorder="1" applyAlignment="1">
      <alignment horizontal="left" vertical="center" wrapText="1"/>
    </xf>
    <xf numFmtId="0" fontId="14" fillId="5" borderId="13" xfId="2" applyFont="1" applyFill="1" applyBorder="1" applyAlignment="1">
      <alignment horizontal="left" vertical="center" wrapText="1"/>
    </xf>
    <xf numFmtId="0" fontId="14" fillId="5" borderId="11" xfId="2" applyFont="1" applyFill="1" applyBorder="1" applyAlignment="1">
      <alignment horizontal="left" vertical="center" wrapText="1"/>
    </xf>
    <xf numFmtId="0" fontId="4" fillId="5" borderId="15" xfId="2" applyFont="1" applyFill="1" applyBorder="1" applyAlignment="1">
      <alignment horizontal="left" vertical="center" wrapText="1"/>
    </xf>
    <xf numFmtId="0" fontId="4" fillId="5" borderId="14" xfId="2" applyFont="1" applyFill="1" applyBorder="1" applyAlignment="1">
      <alignment horizontal="left" vertical="center" wrapText="1"/>
    </xf>
    <xf numFmtId="0" fontId="4" fillId="5" borderId="5" xfId="2" applyFont="1" applyFill="1" applyBorder="1" applyAlignment="1">
      <alignment horizontal="left" vertical="center" wrapText="1"/>
    </xf>
    <xf numFmtId="0" fontId="4" fillId="5" borderId="9" xfId="2" applyFont="1" applyFill="1" applyBorder="1" applyAlignment="1">
      <alignment horizontal="left" vertical="center" wrapText="1"/>
    </xf>
    <xf numFmtId="0" fontId="4" fillId="0" borderId="1" xfId="1" applyFont="1" applyFill="1" applyBorder="1" applyAlignment="1">
      <alignment horizontal="left" vertical="center" wrapText="1"/>
    </xf>
    <xf numFmtId="0" fontId="4" fillId="5" borderId="1" xfId="2" applyFont="1" applyFill="1" applyBorder="1" applyAlignment="1">
      <alignment horizontal="left" vertical="center" wrapText="1"/>
    </xf>
    <xf numFmtId="3" fontId="14" fillId="13" borderId="1" xfId="3" applyNumberFormat="1" applyFont="1" applyFill="1" applyBorder="1" applyAlignment="1">
      <alignment horizontal="left" vertical="center" wrapText="1"/>
    </xf>
    <xf numFmtId="3" fontId="7" fillId="6" borderId="7" xfId="3" applyNumberFormat="1" applyFont="1" applyFill="1" applyBorder="1" applyAlignment="1">
      <alignment horizontal="left" vertical="center" wrapText="1"/>
    </xf>
    <xf numFmtId="3" fontId="7" fillId="6" borderId="3" xfId="3" applyNumberFormat="1" applyFont="1" applyFill="1" applyBorder="1" applyAlignment="1">
      <alignment horizontal="left" vertical="center" wrapText="1"/>
    </xf>
    <xf numFmtId="3" fontId="7" fillId="6" borderId="2" xfId="3" applyNumberFormat="1" applyFont="1" applyFill="1" applyBorder="1" applyAlignment="1">
      <alignment horizontal="left" vertical="center" wrapText="1"/>
    </xf>
    <xf numFmtId="3" fontId="16" fillId="2" borderId="1" xfId="3" applyNumberFormat="1" applyFont="1" applyFill="1" applyBorder="1" applyAlignment="1">
      <alignment horizontal="center" vertical="center" wrapText="1"/>
    </xf>
    <xf numFmtId="3" fontId="16" fillId="2" borderId="6" xfId="3" applyNumberFormat="1" applyFont="1" applyFill="1" applyBorder="1" applyAlignment="1">
      <alignment horizontal="center" vertical="center" wrapText="1"/>
    </xf>
    <xf numFmtId="3" fontId="16" fillId="2" borderId="15" xfId="3" applyNumberFormat="1" applyFont="1" applyFill="1" applyBorder="1" applyAlignment="1">
      <alignment horizontal="center" vertical="center" wrapText="1"/>
    </xf>
    <xf numFmtId="3" fontId="16" fillId="2" borderId="0" xfId="3" applyNumberFormat="1" applyFont="1" applyFill="1" applyBorder="1" applyAlignment="1">
      <alignment horizontal="center" vertical="center" wrapText="1"/>
    </xf>
    <xf numFmtId="3" fontId="14" fillId="13" borderId="7" xfId="3" applyNumberFormat="1" applyFont="1" applyFill="1" applyBorder="1" applyAlignment="1">
      <alignment horizontal="left" vertical="center" wrapText="1"/>
    </xf>
    <xf numFmtId="3" fontId="14" fillId="13" borderId="3" xfId="3" applyNumberFormat="1" applyFont="1" applyFill="1" applyBorder="1" applyAlignment="1">
      <alignment horizontal="left" vertical="center" wrapText="1"/>
    </xf>
    <xf numFmtId="3" fontId="14" fillId="13" borderId="2" xfId="3" applyNumberFormat="1" applyFont="1" applyFill="1" applyBorder="1" applyAlignment="1">
      <alignment horizontal="left" vertical="center" wrapText="1"/>
    </xf>
    <xf numFmtId="0" fontId="6" fillId="0" borderId="1" xfId="1" applyFont="1" applyFill="1" applyBorder="1" applyAlignment="1">
      <alignment horizontal="left" vertical="center" wrapText="1"/>
    </xf>
    <xf numFmtId="3" fontId="7" fillId="6" borderId="1" xfId="3" applyNumberFormat="1" applyFont="1" applyFill="1" applyBorder="1" applyAlignment="1">
      <alignment horizontal="left" vertical="center" wrapText="1"/>
    </xf>
    <xf numFmtId="0" fontId="18" fillId="7" borderId="0" xfId="1" applyFont="1" applyFill="1" applyBorder="1" applyAlignment="1" applyProtection="1">
      <alignment horizontal="center"/>
    </xf>
    <xf numFmtId="0" fontId="19" fillId="0" borderId="1" xfId="1" applyFont="1" applyFill="1" applyBorder="1" applyAlignment="1" applyProtection="1">
      <alignment horizontal="center" vertical="center"/>
      <protection locked="0" hidden="1"/>
    </xf>
    <xf numFmtId="0" fontId="1" fillId="0" borderId="1" xfId="1" applyFill="1" applyBorder="1" applyAlignment="1" applyProtection="1">
      <alignment horizontal="center" vertical="center"/>
      <protection locked="0" hidden="1"/>
    </xf>
    <xf numFmtId="0" fontId="19" fillId="0" borderId="7" xfId="1" applyFont="1" applyFill="1" applyBorder="1" applyAlignment="1" applyProtection="1">
      <alignment horizontal="center" vertical="center"/>
      <protection locked="0" hidden="1"/>
    </xf>
    <xf numFmtId="0" fontId="19" fillId="0" borderId="2" xfId="1" applyFont="1" applyFill="1" applyBorder="1" applyAlignment="1" applyProtection="1">
      <alignment horizontal="center" vertical="center"/>
      <protection locked="0" hidden="1"/>
    </xf>
    <xf numFmtId="0" fontId="16" fillId="0" borderId="0" xfId="0" applyFont="1" applyFill="1" applyBorder="1" applyAlignment="1" applyProtection="1">
      <alignment horizontal="left" vertical="center" wrapText="1"/>
    </xf>
    <xf numFmtId="0" fontId="21" fillId="8" borderId="7" xfId="1" applyFont="1" applyFill="1" applyBorder="1" applyAlignment="1" applyProtection="1">
      <alignment horizontal="center" vertical="center"/>
    </xf>
    <xf numFmtId="0" fontId="21" fillId="8" borderId="3" xfId="1" applyFont="1" applyFill="1" applyBorder="1" applyAlignment="1" applyProtection="1">
      <alignment horizontal="center" vertical="center"/>
    </xf>
    <xf numFmtId="0" fontId="21" fillId="8" borderId="2" xfId="1" applyFont="1" applyFill="1" applyBorder="1" applyAlignment="1" applyProtection="1">
      <alignment horizontal="center" vertical="center"/>
    </xf>
    <xf numFmtId="0" fontId="10" fillId="2" borderId="7" xfId="2" applyFont="1" applyFill="1" applyBorder="1" applyAlignment="1" applyProtection="1">
      <alignment horizontal="center" vertical="center" wrapText="1"/>
      <protection hidden="1"/>
    </xf>
    <xf numFmtId="0" fontId="10" fillId="2" borderId="2" xfId="2" applyFont="1" applyFill="1" applyBorder="1" applyAlignment="1" applyProtection="1">
      <alignment horizontal="center" vertical="center" wrapText="1"/>
      <protection hidden="1"/>
    </xf>
    <xf numFmtId="0" fontId="11" fillId="2" borderId="13" xfId="2" applyFont="1" applyFill="1" applyBorder="1" applyAlignment="1" applyProtection="1">
      <alignment horizontal="left" vertical="center" wrapText="1"/>
      <protection hidden="1"/>
    </xf>
    <xf numFmtId="0" fontId="11" fillId="2" borderId="12" xfId="2" applyFont="1" applyFill="1" applyBorder="1" applyAlignment="1" applyProtection="1">
      <alignment horizontal="left" vertical="center" wrapText="1"/>
      <protection hidden="1"/>
    </xf>
    <xf numFmtId="0" fontId="11" fillId="2" borderId="11" xfId="2" applyFont="1" applyFill="1" applyBorder="1" applyAlignment="1" applyProtection="1">
      <alignment horizontal="left" vertical="center" wrapText="1"/>
      <protection hidden="1"/>
    </xf>
    <xf numFmtId="0" fontId="11" fillId="2" borderId="5" xfId="2" applyFont="1" applyFill="1" applyBorder="1" applyAlignment="1" applyProtection="1">
      <alignment horizontal="left" vertical="center" wrapText="1"/>
      <protection hidden="1"/>
    </xf>
    <xf numFmtId="0" fontId="11" fillId="2" borderId="4" xfId="2" applyFont="1" applyFill="1" applyBorder="1" applyAlignment="1" applyProtection="1">
      <alignment horizontal="left" vertical="center" wrapText="1"/>
      <protection hidden="1"/>
    </xf>
    <xf numFmtId="0" fontId="11" fillId="2" borderId="9" xfId="2" applyFont="1" applyFill="1" applyBorder="1" applyAlignment="1" applyProtection="1">
      <alignment horizontal="left" vertical="center" wrapText="1"/>
      <protection hidden="1"/>
    </xf>
    <xf numFmtId="0" fontId="9" fillId="0" borderId="7" xfId="2" applyFont="1" applyFill="1" applyBorder="1" applyAlignment="1" applyProtection="1">
      <alignment horizontal="center" vertical="center" wrapText="1"/>
      <protection hidden="1"/>
    </xf>
    <xf numFmtId="0" fontId="9" fillId="0" borderId="2" xfId="2" applyFont="1" applyFill="1" applyBorder="1" applyAlignment="1" applyProtection="1">
      <alignment horizontal="center" vertical="center" wrapText="1"/>
      <protection hidden="1"/>
    </xf>
    <xf numFmtId="0" fontId="10" fillId="2" borderId="8" xfId="2" applyFont="1" applyFill="1" applyBorder="1" applyAlignment="1" applyProtection="1">
      <alignment horizontal="center" vertical="center" wrapText="1"/>
      <protection hidden="1"/>
    </xf>
    <xf numFmtId="0" fontId="10" fillId="2" borderId="6" xfId="2" applyFont="1" applyFill="1" applyBorder="1" applyAlignment="1" applyProtection="1">
      <alignment horizontal="center" vertical="center" wrapText="1"/>
      <protection hidden="1"/>
    </xf>
    <xf numFmtId="0" fontId="9" fillId="0" borderId="10" xfId="2" applyFont="1" applyFill="1" applyBorder="1" applyAlignment="1" applyProtection="1">
      <alignment horizontal="center" vertical="center" wrapText="1"/>
      <protection hidden="1"/>
    </xf>
    <xf numFmtId="0" fontId="9" fillId="0" borderId="6" xfId="2" applyFont="1" applyFill="1" applyBorder="1" applyAlignment="1" applyProtection="1">
      <alignment horizontal="center" vertical="center" wrapText="1"/>
      <protection hidden="1"/>
    </xf>
    <xf numFmtId="49" fontId="28" fillId="0" borderId="7" xfId="2" applyNumberFormat="1" applyFont="1" applyFill="1" applyBorder="1" applyAlignment="1" applyProtection="1">
      <alignment horizontal="center" vertical="center" wrapText="1"/>
      <protection locked="0"/>
    </xf>
    <xf numFmtId="49" fontId="28" fillId="0" borderId="3" xfId="2" applyNumberFormat="1" applyFont="1" applyFill="1" applyBorder="1" applyAlignment="1" applyProtection="1">
      <alignment horizontal="center" vertical="center" wrapText="1"/>
      <protection locked="0"/>
    </xf>
    <xf numFmtId="49" fontId="28" fillId="0" borderId="2" xfId="2" applyNumberFormat="1" applyFont="1" applyFill="1" applyBorder="1" applyAlignment="1" applyProtection="1">
      <alignment horizontal="center" vertical="center" wrapText="1"/>
      <protection locked="0"/>
    </xf>
    <xf numFmtId="0" fontId="7" fillId="3" borderId="7" xfId="2" applyFont="1" applyFill="1" applyBorder="1" applyAlignment="1" applyProtection="1">
      <alignment horizontal="center" vertical="center" wrapText="1"/>
      <protection hidden="1"/>
    </xf>
    <xf numFmtId="0" fontId="7" fillId="3" borderId="3" xfId="2" applyFont="1" applyFill="1" applyBorder="1" applyAlignment="1" applyProtection="1">
      <alignment horizontal="center" vertical="center" wrapText="1"/>
      <protection hidden="1"/>
    </xf>
    <xf numFmtId="0" fontId="7" fillId="3" borderId="2" xfId="2" applyFont="1" applyFill="1" applyBorder="1" applyAlignment="1" applyProtection="1">
      <alignment horizontal="center" vertical="center" wrapText="1"/>
      <protection hidden="1"/>
    </xf>
    <xf numFmtId="0" fontId="7" fillId="3" borderId="13" xfId="2" applyFont="1" applyFill="1" applyBorder="1" applyAlignment="1" applyProtection="1">
      <alignment horizontal="center" vertical="center" wrapText="1"/>
      <protection hidden="1"/>
    </xf>
    <xf numFmtId="0" fontId="7" fillId="3" borderId="12" xfId="2" applyFont="1" applyFill="1" applyBorder="1" applyAlignment="1" applyProtection="1">
      <alignment horizontal="center" vertical="center" wrapText="1"/>
      <protection hidden="1"/>
    </xf>
    <xf numFmtId="0" fontId="7" fillId="3" borderId="11" xfId="2" applyFont="1" applyFill="1" applyBorder="1" applyAlignment="1" applyProtection="1">
      <alignment horizontal="center" vertical="center" wrapText="1"/>
      <protection hidden="1"/>
    </xf>
    <xf numFmtId="0" fontId="7" fillId="3" borderId="5" xfId="2" applyFont="1" applyFill="1" applyBorder="1" applyAlignment="1" applyProtection="1">
      <alignment horizontal="center" vertical="center" wrapText="1"/>
      <protection hidden="1"/>
    </xf>
    <xf numFmtId="0" fontId="7" fillId="3" borderId="4" xfId="2" applyFont="1" applyFill="1" applyBorder="1" applyAlignment="1" applyProtection="1">
      <alignment horizontal="center" vertical="center" wrapText="1"/>
      <protection hidden="1"/>
    </xf>
    <xf numFmtId="0" fontId="7" fillId="3" borderId="9" xfId="2" applyFont="1" applyFill="1" applyBorder="1" applyAlignment="1" applyProtection="1">
      <alignment horizontal="center" vertical="center" wrapText="1"/>
      <protection hidden="1"/>
    </xf>
    <xf numFmtId="0" fontId="7" fillId="3" borderId="7" xfId="2" applyFont="1" applyFill="1" applyBorder="1" applyAlignment="1" applyProtection="1">
      <alignment horizontal="left" vertical="center" wrapText="1"/>
      <protection hidden="1"/>
    </xf>
    <xf numFmtId="0" fontId="7" fillId="3" borderId="3" xfId="2" applyFont="1" applyFill="1" applyBorder="1" applyAlignment="1" applyProtection="1">
      <alignment horizontal="left" vertical="center" wrapText="1"/>
      <protection hidden="1"/>
    </xf>
    <xf numFmtId="0" fontId="7" fillId="3" borderId="2" xfId="2" applyFont="1" applyFill="1" applyBorder="1" applyAlignment="1" applyProtection="1">
      <alignment horizontal="left" vertical="center" wrapText="1"/>
      <protection hidden="1"/>
    </xf>
    <xf numFmtId="49" fontId="5" fillId="3" borderId="7" xfId="2" applyNumberFormat="1" applyFont="1" applyFill="1" applyBorder="1" applyAlignment="1" applyProtection="1">
      <alignment horizontal="center" vertical="center" wrapText="1"/>
      <protection hidden="1"/>
    </xf>
    <xf numFmtId="49" fontId="5" fillId="3" borderId="3" xfId="2" applyNumberFormat="1" applyFont="1" applyFill="1" applyBorder="1" applyAlignment="1" applyProtection="1">
      <alignment horizontal="center" vertical="center" wrapText="1"/>
      <protection hidden="1"/>
    </xf>
    <xf numFmtId="49" fontId="5" fillId="3" borderId="2" xfId="2" applyNumberFormat="1" applyFont="1" applyFill="1" applyBorder="1" applyAlignment="1" applyProtection="1">
      <alignment horizontal="center" vertical="center" wrapText="1"/>
      <protection hidden="1"/>
    </xf>
    <xf numFmtId="49" fontId="2" fillId="3" borderId="3" xfId="1" applyNumberFormat="1" applyFont="1" applyFill="1" applyBorder="1" applyAlignment="1" applyProtection="1">
      <alignment horizontal="center" vertical="center" wrapText="1"/>
      <protection hidden="1"/>
    </xf>
    <xf numFmtId="49" fontId="2" fillId="3" borderId="2" xfId="1" applyNumberFormat="1" applyFont="1" applyFill="1" applyBorder="1" applyAlignment="1" applyProtection="1">
      <alignment horizontal="center" vertical="center" wrapText="1"/>
      <protection hidden="1"/>
    </xf>
    <xf numFmtId="49" fontId="28" fillId="3" borderId="7" xfId="2" applyNumberFormat="1" applyFont="1" applyFill="1" applyBorder="1" applyAlignment="1" applyProtection="1">
      <alignment horizontal="center" vertical="center" wrapText="1"/>
      <protection hidden="1"/>
    </xf>
    <xf numFmtId="49" fontId="28" fillId="3" borderId="3" xfId="2" applyNumberFormat="1" applyFont="1" applyFill="1" applyBorder="1" applyAlignment="1" applyProtection="1">
      <alignment horizontal="center" vertical="center" wrapText="1"/>
      <protection hidden="1"/>
    </xf>
    <xf numFmtId="49" fontId="28" fillId="3" borderId="2" xfId="2" applyNumberFormat="1" applyFont="1" applyFill="1" applyBorder="1" applyAlignment="1" applyProtection="1">
      <alignment horizontal="center" vertical="center" wrapText="1"/>
      <protection hidden="1"/>
    </xf>
    <xf numFmtId="0" fontId="9" fillId="8" borderId="8" xfId="2" applyFont="1" applyFill="1" applyBorder="1" applyAlignment="1" applyProtection="1">
      <alignment horizontal="center" vertical="center" wrapText="1"/>
      <protection locked="0" hidden="1"/>
    </xf>
    <xf numFmtId="0" fontId="9" fillId="8" borderId="6" xfId="2" applyFont="1" applyFill="1" applyBorder="1" applyAlignment="1" applyProtection="1">
      <alignment horizontal="center" vertical="center" wrapText="1"/>
      <protection locked="0" hidden="1"/>
    </xf>
    <xf numFmtId="0" fontId="10" fillId="2" borderId="13" xfId="2" applyFont="1" applyFill="1" applyBorder="1" applyAlignment="1" applyProtection="1">
      <alignment horizontal="center" vertical="center" wrapText="1"/>
      <protection hidden="1"/>
    </xf>
    <xf numFmtId="0" fontId="10" fillId="2" borderId="12" xfId="2" applyFont="1" applyFill="1" applyBorder="1" applyAlignment="1" applyProtection="1">
      <alignment horizontal="center" vertical="center" wrapText="1"/>
      <protection hidden="1"/>
    </xf>
    <xf numFmtId="0" fontId="10" fillId="2" borderId="11" xfId="2" applyFont="1" applyFill="1" applyBorder="1" applyAlignment="1" applyProtection="1">
      <alignment horizontal="center" vertical="center" wrapText="1"/>
      <protection hidden="1"/>
    </xf>
    <xf numFmtId="0" fontId="10" fillId="2" borderId="5" xfId="2" applyFont="1" applyFill="1" applyBorder="1" applyAlignment="1" applyProtection="1">
      <alignment horizontal="center" vertical="center" wrapText="1"/>
      <protection hidden="1"/>
    </xf>
    <xf numFmtId="0" fontId="10" fillId="2" borderId="4" xfId="2" applyFont="1" applyFill="1" applyBorder="1" applyAlignment="1" applyProtection="1">
      <alignment horizontal="center" vertical="center" wrapText="1"/>
      <protection hidden="1"/>
    </xf>
    <xf numFmtId="0" fontId="10" fillId="2" borderId="9" xfId="2" applyFont="1" applyFill="1" applyBorder="1" applyAlignment="1" applyProtection="1">
      <alignment horizontal="center" vertical="center" wrapText="1"/>
      <protection hidden="1"/>
    </xf>
    <xf numFmtId="0" fontId="2" fillId="0" borderId="1" xfId="1" applyFont="1" applyFill="1" applyBorder="1" applyAlignment="1" applyProtection="1">
      <alignment horizontal="center" vertical="center"/>
      <protection locked="0"/>
    </xf>
    <xf numFmtId="49" fontId="2" fillId="0" borderId="7" xfId="1" applyNumberFormat="1" applyFont="1" applyFill="1" applyBorder="1" applyAlignment="1" applyProtection="1">
      <alignment horizontal="center" vertical="center" wrapText="1"/>
      <protection locked="0"/>
    </xf>
    <xf numFmtId="49" fontId="2" fillId="0" borderId="3" xfId="1" applyNumberFormat="1" applyFont="1" applyFill="1" applyBorder="1" applyAlignment="1" applyProtection="1">
      <alignment horizontal="center" vertical="center" wrapText="1"/>
      <protection locked="0"/>
    </xf>
    <xf numFmtId="49" fontId="2" fillId="0" borderId="2" xfId="1" applyNumberFormat="1" applyFont="1" applyFill="1" applyBorder="1" applyAlignment="1" applyProtection="1">
      <alignment horizontal="center" vertical="center" wrapText="1"/>
      <protection locked="0"/>
    </xf>
    <xf numFmtId="49" fontId="2" fillId="3" borderId="7" xfId="1" applyNumberFormat="1" applyFont="1" applyFill="1" applyBorder="1" applyAlignment="1" applyProtection="1">
      <alignment horizontal="center" vertical="center" wrapText="1"/>
      <protection hidden="1"/>
    </xf>
    <xf numFmtId="0" fontId="7" fillId="3" borderId="1" xfId="2" applyFont="1" applyFill="1" applyBorder="1" applyAlignment="1" applyProtection="1">
      <alignment horizontal="center" vertical="center" wrapText="1"/>
      <protection hidden="1"/>
    </xf>
    <xf numFmtId="0" fontId="8" fillId="3" borderId="8" xfId="2" applyFont="1" applyFill="1" applyBorder="1" applyAlignment="1" applyProtection="1">
      <alignment horizontal="left" vertical="center" wrapText="1"/>
      <protection hidden="1"/>
    </xf>
    <xf numFmtId="0" fontId="8" fillId="3" borderId="6" xfId="2" applyFont="1" applyFill="1" applyBorder="1" applyAlignment="1" applyProtection="1">
      <alignment horizontal="left" vertical="center" wrapText="1"/>
      <protection hidden="1"/>
    </xf>
    <xf numFmtId="0" fontId="10" fillId="2" borderId="3"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center" vertical="center" wrapText="1"/>
      <protection hidden="1"/>
    </xf>
  </cellXfs>
  <cellStyles count="5">
    <cellStyle name="Normal" xfId="0" builtinId="0"/>
    <cellStyle name="Normal 2" xfId="1" xr:uid="{00000000-0005-0000-0000-000001000000}"/>
    <cellStyle name="Normal 2 2" xfId="3" xr:uid="{00000000-0005-0000-0000-000002000000}"/>
    <cellStyle name="Normal 4" xfId="2" xr:uid="{00000000-0005-0000-0000-000003000000}"/>
    <cellStyle name="Percent 2" xfId="4" xr:uid="{00000000-0005-0000-0000-000004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742951</xdr:colOff>
      <xdr:row>0</xdr:row>
      <xdr:rowOff>0</xdr:rowOff>
    </xdr:from>
    <xdr:to>
      <xdr:col>1</xdr:col>
      <xdr:colOff>676276</xdr:colOff>
      <xdr:row>1</xdr:row>
      <xdr:rowOff>6985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1" y="0"/>
          <a:ext cx="3048000" cy="530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500-000002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500-000003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500-000004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500-000005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500-000006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500-000007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500-000008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500-000009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500-00000A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500-00000B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500-00000C000000}"/>
            </a:ext>
          </a:extLst>
        </xdr:cNvPr>
        <xdr:cNvSpPr/>
      </xdr:nvSpPr>
      <xdr:spPr>
        <a:xfrm>
          <a:off x="0" y="32766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500-00000D000000}"/>
            </a:ext>
          </a:extLst>
        </xdr:cNvPr>
        <xdr:cNvSpPr/>
      </xdr:nvSpPr>
      <xdr:spPr>
        <a:xfrm>
          <a:off x="0" y="57531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531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5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5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600-000002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600-000003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600-000004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600-000005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600-000006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600-000007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600-000008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600-000009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600-00000A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600-00000B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600-00000C000000}"/>
            </a:ext>
          </a:extLst>
        </xdr:cNvPr>
        <xdr:cNvSpPr/>
      </xdr:nvSpPr>
      <xdr:spPr>
        <a:xfrm>
          <a:off x="0" y="32766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600-00000D000000}"/>
            </a:ext>
          </a:extLst>
        </xdr:cNvPr>
        <xdr:cNvSpPr/>
      </xdr:nvSpPr>
      <xdr:spPr>
        <a:xfrm>
          <a:off x="0" y="57531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531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53"/>
  <sheetViews>
    <sheetView view="pageBreakPreview" topLeftCell="A37" zoomScaleNormal="100" zoomScaleSheetLayoutView="100" workbookViewId="0">
      <selection activeCell="B42" sqref="B42:C42"/>
    </sheetView>
  </sheetViews>
  <sheetFormatPr defaultColWidth="9.81640625" defaultRowHeight="14" x14ac:dyDescent="0.3"/>
  <cols>
    <col min="1" max="1" width="39.6328125" style="1" customWidth="1"/>
    <col min="2" max="2" width="41.81640625" style="19" customWidth="1"/>
    <col min="3" max="3" width="65.453125" style="1" customWidth="1"/>
    <col min="4" max="16384" width="9.81640625" style="1"/>
  </cols>
  <sheetData>
    <row r="1" spans="1:4" ht="20" customHeight="1" x14ac:dyDescent="0.3">
      <c r="A1" s="102"/>
      <c r="B1" s="102"/>
      <c r="C1" s="83" t="str">
        <f ca="1">Translations!$A$3</f>
        <v>Funding landscape table</v>
      </c>
      <c r="D1" s="56"/>
    </row>
    <row r="2" spans="1:4" ht="20" customHeight="1" x14ac:dyDescent="0.3">
      <c r="A2" s="102"/>
      <c r="B2" s="102"/>
      <c r="C2" s="84" t="str">
        <f ca="1">Translations!$A$4</f>
        <v>Latest update: October 2019</v>
      </c>
      <c r="D2" s="57"/>
    </row>
    <row r="3" spans="1:4" ht="20" customHeight="1" x14ac:dyDescent="0.3">
      <c r="A3" s="102"/>
      <c r="B3" s="102"/>
      <c r="C3" s="85"/>
    </row>
    <row r="4" spans="1:4" ht="20" customHeight="1" x14ac:dyDescent="0.3">
      <c r="A4" s="102"/>
      <c r="B4" s="102"/>
      <c r="C4" s="85"/>
    </row>
    <row r="5" spans="1:4" ht="7.5" customHeight="1" thickBot="1" x14ac:dyDescent="0.35">
      <c r="A5" s="54"/>
      <c r="B5" s="54"/>
      <c r="C5" s="54"/>
    </row>
    <row r="6" spans="1:4" ht="20" customHeight="1" thickBot="1" x14ac:dyDescent="0.35">
      <c r="A6" s="55" t="s">
        <v>129</v>
      </c>
      <c r="B6" s="78" t="s">
        <v>130</v>
      </c>
      <c r="C6" s="54"/>
    </row>
    <row r="7" spans="1:4" ht="7.5" customHeight="1" x14ac:dyDescent="0.3">
      <c r="A7" s="54"/>
      <c r="B7" s="54"/>
      <c r="C7" s="54"/>
    </row>
    <row r="8" spans="1:4" ht="20" customHeight="1" x14ac:dyDescent="0.3">
      <c r="A8" s="103" t="str">
        <f ca="1">Translations!$A$9</f>
        <v>General Guidance</v>
      </c>
      <c r="B8" s="106" t="str">
        <f ca="1">Translations!$A$47</f>
        <v>A. All applicants are required to complete:</v>
      </c>
      <c r="C8" s="107"/>
    </row>
    <row r="9" spans="1:4" ht="105" customHeight="1" x14ac:dyDescent="0.3">
      <c r="A9" s="104"/>
      <c r="B9" s="108" t="str">
        <f ca="1">Translations!$A$48</f>
        <v>(1)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v>
      </c>
      <c r="C9" s="109"/>
    </row>
    <row r="10" spans="1:4" ht="45" customHeight="1" x14ac:dyDescent="0.3">
      <c r="A10" s="104"/>
      <c r="B10" s="108" t="str">
        <f ca="1">Translations!$A$49</f>
        <v>(2) The 'Government Health Spending' worksheet, including specific government commitments for strengthening health systems that will allow access to the Global Fund’s co-financing incentive.</v>
      </c>
      <c r="C10" s="109"/>
    </row>
    <row r="11" spans="1:4" ht="105" customHeight="1" x14ac:dyDescent="0.3">
      <c r="A11" s="104"/>
      <c r="B11" s="108" t="str">
        <f ca="1">Translations!$A$50</f>
        <v>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v>
      </c>
      <c r="C11" s="109"/>
    </row>
    <row r="12" spans="1:4" ht="45" customHeight="1" x14ac:dyDescent="0.3">
      <c r="A12" s="105"/>
      <c r="B12" s="110" t="str">
        <f ca="1">Translations!$A$51</f>
        <v>C. Data Sources: Indicate source(s) of data along with comments on basis of estimates (if relevant) in the corresponding cell of the last column. The relevant source documents for data and should be submitted along with the funding request.</v>
      </c>
      <c r="C12" s="111"/>
    </row>
    <row r="13" spans="1:4" ht="15" customHeight="1" x14ac:dyDescent="0.3">
      <c r="A13" s="118" t="str">
        <f ca="1">Translations!$A$5</f>
        <v>Cover Sheet</v>
      </c>
      <c r="B13" s="119"/>
      <c r="C13" s="119"/>
    </row>
    <row r="14" spans="1:4" ht="15" customHeight="1" x14ac:dyDescent="0.3">
      <c r="A14" s="58" t="str">
        <f ca="1">Translations!$A$10</f>
        <v>Country</v>
      </c>
      <c r="B14" s="113" t="str">
        <f ca="1">Translations!$A$52</f>
        <v>Select name of applicant country from drop-down menu</v>
      </c>
      <c r="C14" s="113"/>
    </row>
    <row r="15" spans="1:4" ht="15" customHeight="1" x14ac:dyDescent="0.3">
      <c r="A15" s="58" t="str">
        <f ca="1">Translations!$A$11</f>
        <v>Fiscal Cycle</v>
      </c>
      <c r="B15" s="113" t="str">
        <f ca="1">Translations!$A$53</f>
        <v>Select the country's fiscal cycle from drop-down menu</v>
      </c>
      <c r="C15" s="113"/>
    </row>
    <row r="16" spans="1:4" ht="45" customHeight="1" x14ac:dyDescent="0.3">
      <c r="A16" s="58" t="str">
        <f ca="1">Translations!$A$12</f>
        <v>Currency</v>
      </c>
      <c r="B16" s="113" t="str">
        <f ca="1">Translations!$A$54</f>
        <v>Select currency (either US Dollar or Euro) in which data is provided. Currency used should be the same as the one used for the funding request to the Global Fund</v>
      </c>
      <c r="C16" s="113"/>
    </row>
    <row r="17" spans="1:3" ht="30" customHeight="1" x14ac:dyDescent="0.3">
      <c r="A17" s="58" t="str">
        <f ca="1">Translations!$A$13</f>
        <v>Fiscal Year in which implementation period starts</v>
      </c>
      <c r="B17" s="113" t="str">
        <f ca="1">Translations!$A$55</f>
        <v>For each component, select the fiscal year corresponding to the start of implementation period of the funding request</v>
      </c>
      <c r="C17" s="113"/>
    </row>
    <row r="18" spans="1:3" ht="30" customHeight="1" x14ac:dyDescent="0.3">
      <c r="A18" s="58" t="str">
        <f ca="1">Translations!$A$14</f>
        <v>Fiscal Year in which implementation period ends</v>
      </c>
      <c r="B18" s="113" t="str">
        <f ca="1">Translations!$A$56</f>
        <v>For each component, select the fiscal year corresponding to the end of implementation period of the funding request</v>
      </c>
      <c r="C18" s="113"/>
    </row>
    <row r="19" spans="1:3" ht="30" customHeight="1" x14ac:dyDescent="0.3">
      <c r="A19" s="58" t="str">
        <f ca="1">Translations!$A$15</f>
        <v>Current funding request pertains to a program</v>
      </c>
      <c r="B19" s="113" t="str">
        <f ca="1">Translations!$A$57</f>
        <v>For each component, select 'Yes' or “No” if funding is requested from the Global Fund through the current submission.</v>
      </c>
      <c r="C19" s="113"/>
    </row>
    <row r="20" spans="1:3" ht="60" customHeight="1" x14ac:dyDescent="0.3">
      <c r="A20" s="58" t="str">
        <f ca="1">Translations!$A$16</f>
        <v>Detailed Financial Gap based on:</v>
      </c>
      <c r="B20" s="113" t="str">
        <f ca="1">Translations!$A$58</f>
        <v xml:space="preserve">For disease component(s) that are accessing funding through the current submission, indicate whether the detailed financial gap is assessed using Global Fund modules or NSP categories. Applicable only for High Impact and Upper Middle Income countries </v>
      </c>
      <c r="C20" s="113"/>
    </row>
    <row r="21" spans="1:3" ht="15" customHeight="1" x14ac:dyDescent="0.3">
      <c r="A21" s="120" t="str">
        <f ca="1">Translations!$A$6</f>
        <v>Financial Gap Overview for Disease Programs</v>
      </c>
      <c r="B21" s="121"/>
      <c r="C21" s="121"/>
    </row>
    <row r="22" spans="1:3" ht="30" customHeight="1" x14ac:dyDescent="0.3">
      <c r="A22" s="59" t="str">
        <f ca="1">Translations!$A$37</f>
        <v>Header: Exchange Rate</v>
      </c>
      <c r="B22" s="112" t="str">
        <f ca="1">Translations!$A$59</f>
        <v>Enter annual exchange rate used to convert local currency to reporting currency (local currency units per US Dollar/Euro)</v>
      </c>
      <c r="C22" s="112"/>
    </row>
    <row r="23" spans="1:3" ht="15" customHeight="1" x14ac:dyDescent="0.3">
      <c r="A23" s="122" t="str">
        <f ca="1">Translations!$A$18</f>
        <v>SECTION A: Total Funding needs for the National Strategic Plan</v>
      </c>
      <c r="B23" s="123"/>
      <c r="C23" s="124"/>
    </row>
    <row r="24" spans="1:3" ht="45" customHeight="1" x14ac:dyDescent="0.3">
      <c r="A24" s="60" t="str">
        <f ca="1">Translations!$A$19</f>
        <v>LINE A: Total Funding needs for the National Strategic Plan</v>
      </c>
      <c r="B24" s="112" t="str">
        <f ca="1">Translations!$A$60</f>
        <v>Provide the annual amounts needed to fund the National Strategic Plan. The annual amounts should be based on national plans to address the overall disease response.</v>
      </c>
      <c r="C24" s="112"/>
    </row>
    <row r="25" spans="1:3" s="62" customFormat="1" ht="30" customHeight="1" x14ac:dyDescent="0.3">
      <c r="A25" s="114" t="str">
        <f ca="1">Translations!$A$20</f>
        <v>SECTIONS B, C and D: Previous, current and anticipated resources to meet the funding needs of the National Strategic Plan</v>
      </c>
      <c r="B25" s="114"/>
      <c r="C25" s="114"/>
    </row>
    <row r="26" spans="1:3" ht="15" customHeight="1" x14ac:dyDescent="0.3">
      <c r="A26" s="115" t="str">
        <f ca="1">Translations!$A$21</f>
        <v>Section B: Previous, Current and Anticipated Domestic Resources</v>
      </c>
      <c r="B26" s="116"/>
      <c r="C26" s="117"/>
    </row>
    <row r="27" spans="1:3" ht="42" customHeight="1" x14ac:dyDescent="0.3">
      <c r="A27" s="59" t="str">
        <f ca="1">Translations!$A$22</f>
        <v xml:space="preserve">Domestic source B1: Loans </v>
      </c>
      <c r="B27" s="112" t="str">
        <f ca="1">Translations!$A$61</f>
        <v>Enter the annual amounts raised by the government through loans from external sources or private creditors which are earmarked for the national strategic plan in: (a) implementation years of the funding request, and (b) previous three years.</v>
      </c>
      <c r="C27" s="112"/>
    </row>
    <row r="28" spans="1:3" ht="45" customHeight="1" x14ac:dyDescent="0.3">
      <c r="A28" s="59" t="str">
        <f ca="1">Translations!$A$23</f>
        <v xml:space="preserve">Domestic source B2: Debt relief </v>
      </c>
      <c r="B28" s="112" t="str">
        <f ca="1">Translations!$A$62</f>
        <v>Enter the annual amounts raised by the government through debt relief proceeds which are earmarked for the national strategic plan in: (a) implementation years of the funding request, and (b) previous three years.</v>
      </c>
      <c r="C28" s="112"/>
    </row>
    <row r="29" spans="1:3" ht="30" customHeight="1" x14ac:dyDescent="0.3">
      <c r="A29" s="59" t="str">
        <f ca="1">Translations!$A$24</f>
        <v>Domestic source B3: Government funding resources</v>
      </c>
      <c r="B29" s="112" t="str">
        <f ca="1">Translations!$A$63</f>
        <v>Enter the annual amounts provided from government revenues for implementing the national strategic plan in: (a) implementation years of the funding request, and (b) previous three years.</v>
      </c>
      <c r="C29" s="112"/>
    </row>
    <row r="30" spans="1:3" ht="45" customHeight="1" x14ac:dyDescent="0.3">
      <c r="A30" s="59" t="str">
        <f ca="1">Translations!$A$25</f>
        <v>Domestic source B4: Social Health Insurance</v>
      </c>
      <c r="B30" s="112" t="str">
        <f ca="1">Translations!$A$64</f>
        <v>Enter the annual amounts provided from social health insurance mechanisms for implementing the national strategic plan in: (a) implementation years of the funding request, and (b) previous three years.</v>
      </c>
      <c r="C30" s="112"/>
    </row>
    <row r="31" spans="1:3" ht="33" customHeight="1" x14ac:dyDescent="0.3">
      <c r="A31" s="59" t="str">
        <f ca="1">Translations!$A$26</f>
        <v>Domestic source B5: Private sector contributions (national)</v>
      </c>
      <c r="B31" s="112" t="str">
        <f ca="1">Translations!$A$65</f>
        <v>Enter the annual amounts raised from private sector in the country for implementing the national strategic plan in: (a) implementation years of the funding request, and (b) previous three years.</v>
      </c>
      <c r="C31" s="112"/>
    </row>
    <row r="32" spans="1:3" s="18" customFormat="1" ht="30" customHeight="1" x14ac:dyDescent="0.35">
      <c r="A32" s="59" t="str">
        <f ca="1">Translations!$A$27</f>
        <v>LINE B: Total DOMESTIC resources</v>
      </c>
      <c r="B32" s="112" t="str">
        <f ca="1">Translations!$A$66</f>
        <v>Each cell automatically calculates the total annual amounts of domestic resources (Lines B1-B5).</v>
      </c>
      <c r="C32" s="112"/>
    </row>
    <row r="33" spans="1:3" ht="15" customHeight="1" x14ac:dyDescent="0.3">
      <c r="A33" s="126" t="str">
        <f ca="1">Translations!$A$28</f>
        <v>Section C: Previous, Current and Anticipated External Resources (non-Global Fund)</v>
      </c>
      <c r="B33" s="126"/>
      <c r="C33" s="126"/>
    </row>
    <row r="34" spans="1:3" ht="60" customHeight="1" x14ac:dyDescent="0.3">
      <c r="A34" s="61" t="str">
        <f ca="1">Translations!$A$29</f>
        <v>LINE C: Total EXTERNAL (non-Global Fund)</v>
      </c>
      <c r="B34" s="112" t="str">
        <f ca="1">Translations!$A$67</f>
        <v>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v>
      </c>
      <c r="C34" s="112"/>
    </row>
    <row r="35" spans="1:3" ht="15" customHeight="1" x14ac:dyDescent="0.3">
      <c r="A35" s="126" t="str">
        <f ca="1">Translations!$A$30</f>
        <v xml:space="preserve">Section D: Previous, Current and Anticipated External Resources (Global Fund)  </v>
      </c>
      <c r="B35" s="126"/>
      <c r="C35" s="126"/>
    </row>
    <row r="36" spans="1:3" ht="75" customHeight="1" x14ac:dyDescent="0.3">
      <c r="A36" s="61" t="str">
        <f ca="1">Translations!$A$31</f>
        <v>LINE D: Total EXTERNAL (Global Fund)</v>
      </c>
      <c r="B36" s="125" t="str">
        <f ca="1">Translations!$A$68</f>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C36" s="125"/>
    </row>
    <row r="37" spans="1:3" ht="30" customHeight="1" x14ac:dyDescent="0.3">
      <c r="A37" s="61" t="str">
        <f ca="1">Translations!$A$32</f>
        <v xml:space="preserve">LINE E: Total Anticipated Resources </v>
      </c>
      <c r="B37" s="125" t="str">
        <f ca="1">Translations!$A$69</f>
        <v>Line E calculates automatically the total annual amounts of planned resources for the national strategic plan (Line B+C+D) for the implementation years of the funding request.</v>
      </c>
      <c r="C37" s="125"/>
    </row>
    <row r="38" spans="1:3" ht="45" customHeight="1" x14ac:dyDescent="0.3">
      <c r="A38" s="61" t="str">
        <f ca="1">Translations!$A$33</f>
        <v>LINE F: Total Anticipated Funding Gap</v>
      </c>
      <c r="B38" s="125" t="str">
        <f ca="1">Translations!$A$70</f>
        <v xml:space="preserve">Line F automatically calculates the total annual funding gap by deducting annual anticipated resources (Line E) from annual funding need (Line A) for the implementation years of the funding request. </v>
      </c>
      <c r="C38" s="125"/>
    </row>
    <row r="39" spans="1:3" s="18" customFormat="1" ht="30" customHeight="1" x14ac:dyDescent="0.35">
      <c r="A39" s="61" t="str">
        <f ca="1">Translations!$A$34</f>
        <v>LINE G: Total Funding Request</v>
      </c>
      <c r="B39" s="125" t="str">
        <f ca="1">Translations!$A$71</f>
        <v>Enter annual funding requested from the Global Fund, the total of which should be within the country allocation communicated to the country.</v>
      </c>
      <c r="C39" s="125"/>
    </row>
    <row r="40" spans="1:3" ht="45" customHeight="1" x14ac:dyDescent="0.3">
      <c r="A40" s="61" t="str">
        <f ca="1">Translations!$A$35</f>
        <v xml:space="preserve">LINE H: Total Remaining Funding Gap </v>
      </c>
      <c r="B40" s="125" t="str">
        <f ca="1">Translations!$A$72</f>
        <v xml:space="preserve">Line H automatically calculates the total remaining funding gap by deducting the annual Global Fund request (Line G) from the anticipated funding gap (Line F) for the implementation years of the funding request. </v>
      </c>
      <c r="C40" s="125"/>
    </row>
    <row r="41" spans="1:3" ht="15" customHeight="1" x14ac:dyDescent="0.3">
      <c r="A41" s="118" t="str">
        <f ca="1">Translations!$A$7</f>
        <v>Overall Health Sector: Government Health Spending</v>
      </c>
      <c r="B41" s="118"/>
      <c r="C41" s="118"/>
    </row>
    <row r="42" spans="1:3" ht="45" customHeight="1" x14ac:dyDescent="0.3">
      <c r="A42" s="61" t="str">
        <f ca="1">Translations!$A$36</f>
        <v>Header: Level of Government</v>
      </c>
      <c r="B42" s="125" t="str">
        <f ca="1">Translations!$A$73</f>
        <v>Using the drop-down menu indicate whether the reported data on government health spending pertains only to central government entities or if it also includes health spending by sub-national governments.</v>
      </c>
      <c r="C42" s="125"/>
    </row>
    <row r="43" spans="1:3" ht="30" customHeight="1" x14ac:dyDescent="0.3">
      <c r="A43" s="61" t="str">
        <f ca="1">Translations!$A$37</f>
        <v>Header: Exchange Rate</v>
      </c>
      <c r="B43" s="125" t="str">
        <f ca="1">Translations!$A$74</f>
        <v>Enter annual exchange rate used to convert local currency to reporting currency (local currency units per US Dollar/Euro)</v>
      </c>
      <c r="C43" s="125"/>
    </row>
    <row r="44" spans="1:3" ht="45" customHeight="1" x14ac:dyDescent="0.3">
      <c r="A44" s="61" t="str">
        <f ca="1">Translations!$A$38</f>
        <v>Domestic source I1: Loans</v>
      </c>
      <c r="B44" s="125" t="str">
        <f ca="1">Translations!$A$75</f>
        <v>Enter the annual amounts raised by the government through loans from external sources or private creditors for health spending in: (a) implementation years of the funding request, and (b) previous four years.</v>
      </c>
      <c r="C44" s="125"/>
    </row>
    <row r="45" spans="1:3" ht="45" customHeight="1" x14ac:dyDescent="0.3">
      <c r="A45" s="61" t="str">
        <f ca="1">Translations!$A$39</f>
        <v>Domestic source I2: Debt Relief</v>
      </c>
      <c r="B45" s="125" t="str">
        <f ca="1">Translations!$A$76</f>
        <v>Enter the annual amounts raised by the government through debt relief proceeds for health spending in: (a) implementation years of the funding request, and (b) previous three years.</v>
      </c>
      <c r="C45" s="125"/>
    </row>
    <row r="46" spans="1:3" ht="30" customHeight="1" x14ac:dyDescent="0.3">
      <c r="A46" s="61" t="str">
        <f ca="1">Translations!$A$40</f>
        <v>Domestic source I3: Government Funding Resources</v>
      </c>
      <c r="B46" s="125" t="str">
        <f ca="1">Translations!$A$77</f>
        <v>Enter the annual amounts provided from government revenues for health spending in: (a) implementation years of the funding request, and (b) previous three years.</v>
      </c>
      <c r="C46" s="125"/>
    </row>
    <row r="47" spans="1:3" ht="30" customHeight="1" x14ac:dyDescent="0.3">
      <c r="A47" s="61" t="str">
        <f ca="1">Translations!$A$41</f>
        <v>Domestic source I4: Social Health Insurance</v>
      </c>
      <c r="B47" s="125" t="str">
        <f ca="1">Translations!$A$78</f>
        <v>Enter the annual amounts provided from social health insurance for health spending in: (a) implementation years of the funding request, and (b) previous three years.</v>
      </c>
      <c r="C47" s="125"/>
    </row>
    <row r="48" spans="1:3" ht="30" customHeight="1" x14ac:dyDescent="0.3">
      <c r="A48" s="61" t="str">
        <f ca="1">Translations!$A$42</f>
        <v>LINE I: Total Government Health Spending</v>
      </c>
      <c r="B48" s="125" t="str">
        <f ca="1">Translations!$A$79</f>
        <v>Each cell automatically calculates the total annual amounts of annual government health spending</v>
      </c>
      <c r="C48" s="125"/>
    </row>
    <row r="49" spans="1:3" ht="30" customHeight="1" x14ac:dyDescent="0.3">
      <c r="A49" s="61" t="str">
        <f ca="1">Translations!$A$43</f>
        <v>LINE J: Share of Health in Government Expenditure (in %)</v>
      </c>
      <c r="B49" s="125" t="str">
        <f ca="1">Translations!$A$80</f>
        <v>Enter the annual share of health in government expenditure</v>
      </c>
      <c r="C49" s="125"/>
    </row>
    <row r="50" spans="1:3" ht="45" customHeight="1" x14ac:dyDescent="0.3">
      <c r="A50" s="61" t="str">
        <f ca="1">Translations!$A$44</f>
        <v>LINE K: Total Government Commitments for resilient and sustainable systems for health (RSSH)</v>
      </c>
      <c r="B50" s="125" t="str">
        <f ca="1">Translations!$A$81</f>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C50" s="125"/>
    </row>
    <row r="51" spans="1:3" ht="15" customHeight="1" x14ac:dyDescent="0.3">
      <c r="A51" s="118" t="str">
        <f ca="1">Translations!$A$8</f>
        <v>Detailed Financial Gap</v>
      </c>
      <c r="B51" s="118"/>
      <c r="C51" s="118"/>
    </row>
    <row r="52" spans="1:3" ht="75" customHeight="1" x14ac:dyDescent="0.3">
      <c r="A52" s="61" t="str">
        <f ca="1">Translations!$A$45</f>
        <v>Detailed financial gap analysis based on Global Fund modules</v>
      </c>
      <c r="B52" s="125" t="str">
        <f ca="1">Translations!$A$82</f>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C52" s="125"/>
    </row>
    <row r="53" spans="1:3" ht="60" customHeight="1" x14ac:dyDescent="0.3">
      <c r="A53" s="17" t="str">
        <f ca="1">Translations!$A$46</f>
        <v>Detailed financial gap analysis based on NSP cost categories</v>
      </c>
      <c r="B53" s="112" t="str">
        <f ca="1">Translations!$A$83</f>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C53" s="112"/>
    </row>
  </sheetData>
  <sheetProtection password="CDD8" sheet="1" formatColumns="0" formatRows="0"/>
  <mergeCells count="51">
    <mergeCell ref="B49:C49"/>
    <mergeCell ref="B50:C50"/>
    <mergeCell ref="B52:C52"/>
    <mergeCell ref="B53:C53"/>
    <mergeCell ref="A35:C35"/>
    <mergeCell ref="A41:C41"/>
    <mergeCell ref="A51:C51"/>
    <mergeCell ref="B43:C43"/>
    <mergeCell ref="B44:C44"/>
    <mergeCell ref="B45:C45"/>
    <mergeCell ref="B46:C46"/>
    <mergeCell ref="B47:C47"/>
    <mergeCell ref="B48:C48"/>
    <mergeCell ref="B36:C36"/>
    <mergeCell ref="B37:C37"/>
    <mergeCell ref="B38:C38"/>
    <mergeCell ref="B39:C39"/>
    <mergeCell ref="B40:C40"/>
    <mergeCell ref="B42:C42"/>
    <mergeCell ref="B29:C29"/>
    <mergeCell ref="B30:C30"/>
    <mergeCell ref="B31:C31"/>
    <mergeCell ref="B32:C32"/>
    <mergeCell ref="A33:C33"/>
    <mergeCell ref="B34:C34"/>
    <mergeCell ref="A13:C13"/>
    <mergeCell ref="A21:C21"/>
    <mergeCell ref="B22:C22"/>
    <mergeCell ref="B18:C18"/>
    <mergeCell ref="A23:C23"/>
    <mergeCell ref="B14:C14"/>
    <mergeCell ref="B15:C15"/>
    <mergeCell ref="B16:C16"/>
    <mergeCell ref="B17:C17"/>
    <mergeCell ref="B28:C28"/>
    <mergeCell ref="B19:C19"/>
    <mergeCell ref="B20:C20"/>
    <mergeCell ref="B24:C24"/>
    <mergeCell ref="A25:C25"/>
    <mergeCell ref="A26:C26"/>
    <mergeCell ref="B27:C27"/>
    <mergeCell ref="A4:B4"/>
    <mergeCell ref="A3:B3"/>
    <mergeCell ref="A2:B2"/>
    <mergeCell ref="A1:B1"/>
    <mergeCell ref="A8:A12"/>
    <mergeCell ref="B8:C8"/>
    <mergeCell ref="B9:C9"/>
    <mergeCell ref="B10:C10"/>
    <mergeCell ref="B11:C11"/>
    <mergeCell ref="B12:C12"/>
  </mergeCells>
  <dataValidations count="2">
    <dataValidation type="textLength" allowBlank="1" showInputMessage="1" showErrorMessage="1" sqref="B22 B24 B36:B40 B34 B27:B32 B42:B50" xr:uid="{00000000-0002-0000-0000-000000000000}">
      <formula1>0</formula1>
      <formula2>10000</formula2>
    </dataValidation>
    <dataValidation type="list" allowBlank="1" showInputMessage="1" showErrorMessage="1" sqref="B6" xr:uid="{00000000-0002-0000-0000-000001000000}">
      <formula1>"English,Français,Español"</formula1>
    </dataValidation>
  </dataValidations>
  <pageMargins left="0.7" right="0.7" top="0.75" bottom="0.75" header="0.3" footer="0.3"/>
  <pageSetup paperSize="8" scale="5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25"/>
  <sheetViews>
    <sheetView view="pageBreakPreview" zoomScaleNormal="100" zoomScaleSheetLayoutView="100" workbookViewId="0">
      <selection activeCell="S6" sqref="S6"/>
    </sheetView>
  </sheetViews>
  <sheetFormatPr defaultColWidth="9.81640625" defaultRowHeight="14" x14ac:dyDescent="0.3"/>
  <cols>
    <col min="1" max="1" width="55.6328125" style="75" customWidth="1"/>
    <col min="2" max="19" width="12.1796875" style="13" customWidth="1"/>
    <col min="20" max="16384" width="9.81640625" style="13"/>
  </cols>
  <sheetData>
    <row r="1" spans="1:19" ht="15" customHeight="1" x14ac:dyDescent="0.3">
      <c r="A1" s="138" t="str">
        <f ca="1">Translations!$A$124</f>
        <v xml:space="preserve">Detailed Financial Gap </v>
      </c>
      <c r="B1" s="139"/>
      <c r="C1" s="15" t="str">
        <f ca="1">Translations!$A$10</f>
        <v>Country</v>
      </c>
      <c r="D1" s="144" t="str">
        <f>VLOOKUP('Cover Sheet'!$D$8,Dropdowns!$I$3:$L$243,Translations!$C$1+1,0)</f>
        <v>Mozambique</v>
      </c>
      <c r="E1" s="145"/>
      <c r="F1" s="146" t="str">
        <f ca="1">Translations!$A$85</f>
        <v>Component</v>
      </c>
      <c r="G1" s="148" t="str">
        <f ca="1">Translations!$A$90</f>
        <v>HIV/AIDS</v>
      </c>
      <c r="H1" s="190" t="str">
        <f ca="1">Translations!$A$86</f>
        <v>Fiscal Year in which implementation period starts</v>
      </c>
      <c r="I1" s="190"/>
      <c r="J1" s="190"/>
      <c r="K1" s="190"/>
      <c r="L1" s="82">
        <f>IF(ISNUMBER('Cover Sheet'!B13),'Cover Sheet'!B13,VLOOKUP("Select year",Dropdowns!$O$17:$R$17,LangOffset+1,0))</f>
        <v>2021</v>
      </c>
    </row>
    <row r="2" spans="1:19" ht="15" customHeight="1" x14ac:dyDescent="0.3">
      <c r="A2" s="141"/>
      <c r="B2" s="142"/>
      <c r="C2" s="15" t="str">
        <f ca="1">Translations!$A$12</f>
        <v>Currency</v>
      </c>
      <c r="D2" s="144" t="str">
        <f>VLOOKUP('Cover Sheet'!$D$10,Dropdowns!$O$13:$R$15,Translations!$C$1+1,0)</f>
        <v>USD</v>
      </c>
      <c r="E2" s="145"/>
      <c r="F2" s="147"/>
      <c r="G2" s="149"/>
      <c r="H2" s="190" t="str">
        <f ca="1">Translations!$A$87</f>
        <v>Fiscal Year in which implementation period ends</v>
      </c>
      <c r="I2" s="190"/>
      <c r="J2" s="190"/>
      <c r="K2" s="190"/>
      <c r="L2" s="82">
        <f>IF(ISNUMBER('Cover Sheet'!B14),'Cover Sheet'!B14,VLOOKUP("Select year",Dropdowns!$O$17:$R$17,LangOffset+1,0))</f>
        <v>2023</v>
      </c>
    </row>
    <row r="3" spans="1:19" ht="30" customHeight="1" x14ac:dyDescent="0.3">
      <c r="A3" s="187" t="str">
        <f ca="1">Translations!$A$145</f>
        <v>NSP cost categories</v>
      </c>
      <c r="B3" s="153" t="str">
        <f ca="1">Translations!$A$126</f>
        <v>Funding Need</v>
      </c>
      <c r="C3" s="154"/>
      <c r="D3" s="155"/>
      <c r="E3" s="153" t="str">
        <f ca="1">Translations!$A$127</f>
        <v>Domestic</v>
      </c>
      <c r="F3" s="154"/>
      <c r="G3" s="154"/>
      <c r="H3" s="154"/>
      <c r="I3" s="154"/>
      <c r="J3" s="155"/>
      <c r="K3" s="153" t="str">
        <f ca="1">Translations!$A$128</f>
        <v>Non-Global Fund External</v>
      </c>
      <c r="L3" s="154"/>
      <c r="M3" s="154"/>
      <c r="N3" s="154"/>
      <c r="O3" s="154"/>
      <c r="P3" s="155"/>
      <c r="Q3" s="186" t="str">
        <f ca="1">Translations!$A$129</f>
        <v>Funding Gap</v>
      </c>
      <c r="R3" s="186"/>
      <c r="S3" s="186"/>
    </row>
    <row r="4" spans="1:19" ht="15" customHeight="1" x14ac:dyDescent="0.3">
      <c r="A4" s="188"/>
      <c r="B4" s="12">
        <f>IF(ISNUMBER(L1),L1,"")</f>
        <v>2021</v>
      </c>
      <c r="C4" s="81">
        <f>IFERROR(B4+1,"")</f>
        <v>2022</v>
      </c>
      <c r="D4" s="12">
        <f>IFERROR(C4+1,"")</f>
        <v>2023</v>
      </c>
      <c r="E4" s="81">
        <f t="shared" ref="E4:F4" si="0">IFERROR(F4-1,"")</f>
        <v>2018</v>
      </c>
      <c r="F4" s="81">
        <f t="shared" si="0"/>
        <v>2019</v>
      </c>
      <c r="G4" s="12">
        <f>IFERROR(H4-1,"")</f>
        <v>2020</v>
      </c>
      <c r="H4" s="81">
        <f t="shared" ref="H4:I4" si="1">B4</f>
        <v>2021</v>
      </c>
      <c r="I4" s="81">
        <f t="shared" si="1"/>
        <v>2022</v>
      </c>
      <c r="J4" s="12">
        <f>D4</f>
        <v>2023</v>
      </c>
      <c r="K4" s="81">
        <f t="shared" ref="K4:L4" si="2">IFERROR(L4-1,"")</f>
        <v>2018</v>
      </c>
      <c r="L4" s="81">
        <f t="shared" si="2"/>
        <v>2019</v>
      </c>
      <c r="M4" s="12">
        <f>IFERROR(N4-1,"")</f>
        <v>2020</v>
      </c>
      <c r="N4" s="81">
        <f>B4</f>
        <v>2021</v>
      </c>
      <c r="O4" s="12">
        <f>C4</f>
        <v>2022</v>
      </c>
      <c r="P4" s="12">
        <f>D4</f>
        <v>2023</v>
      </c>
      <c r="Q4" s="12">
        <f>B4</f>
        <v>2021</v>
      </c>
      <c r="R4" s="12">
        <f>C4</f>
        <v>2022</v>
      </c>
      <c r="S4" s="12">
        <f>D4</f>
        <v>2023</v>
      </c>
    </row>
    <row r="5" spans="1:19" ht="3" customHeight="1" x14ac:dyDescent="0.3">
      <c r="A5" s="10"/>
      <c r="B5" s="9"/>
      <c r="C5" s="9"/>
      <c r="D5" s="8"/>
      <c r="E5" s="8"/>
      <c r="F5" s="8"/>
      <c r="G5" s="8"/>
      <c r="H5" s="8"/>
      <c r="I5" s="8"/>
      <c r="J5" s="8"/>
      <c r="K5" s="8"/>
      <c r="L5" s="8"/>
      <c r="M5" s="8"/>
      <c r="N5" s="7"/>
      <c r="O5" s="7"/>
      <c r="P5" s="7"/>
      <c r="Q5" s="7"/>
      <c r="R5" s="7"/>
      <c r="S5" s="7"/>
    </row>
    <row r="6" spans="1:19" ht="15" customHeight="1" x14ac:dyDescent="0.3">
      <c r="A6" s="80"/>
      <c r="B6" s="73"/>
      <c r="C6" s="73"/>
      <c r="D6" s="73"/>
      <c r="E6" s="73"/>
      <c r="F6" s="73"/>
      <c r="G6" s="73"/>
      <c r="H6" s="73"/>
      <c r="I6" s="73"/>
      <c r="J6" s="73"/>
      <c r="K6" s="73"/>
      <c r="L6" s="73"/>
      <c r="M6" s="73"/>
      <c r="N6" s="73"/>
      <c r="O6" s="73"/>
      <c r="P6" s="73"/>
      <c r="Q6" s="11">
        <f>IFERROR(B6-H6-N6,"")</f>
        <v>0</v>
      </c>
      <c r="R6" s="11">
        <f t="shared" ref="R6:S6" si="3">IFERROR(C6-I6-O6,"")</f>
        <v>0</v>
      </c>
      <c r="S6" s="11">
        <f t="shared" si="3"/>
        <v>0</v>
      </c>
    </row>
    <row r="7" spans="1:19" ht="15" customHeight="1" x14ac:dyDescent="0.3">
      <c r="A7" s="80"/>
      <c r="B7" s="73"/>
      <c r="C7" s="73"/>
      <c r="D7" s="73"/>
      <c r="E7" s="73"/>
      <c r="F7" s="73"/>
      <c r="G7" s="73"/>
      <c r="H7" s="73"/>
      <c r="I7" s="73"/>
      <c r="J7" s="73"/>
      <c r="K7" s="73"/>
      <c r="L7" s="73"/>
      <c r="M7" s="73"/>
      <c r="N7" s="73"/>
      <c r="O7" s="73"/>
      <c r="P7" s="73"/>
      <c r="Q7" s="11">
        <f t="shared" ref="Q7:Q20" si="4">IFERROR(B7-H7-N7,"")</f>
        <v>0</v>
      </c>
      <c r="R7" s="11">
        <f t="shared" ref="R7:R20" si="5">IFERROR(C7-I7-O7,"")</f>
        <v>0</v>
      </c>
      <c r="S7" s="11">
        <f t="shared" ref="S7:S20" si="6">IFERROR(D7-J7-P7,"")</f>
        <v>0</v>
      </c>
    </row>
    <row r="8" spans="1:19" ht="15" customHeight="1" x14ac:dyDescent="0.3">
      <c r="A8" s="80"/>
      <c r="B8" s="73"/>
      <c r="C8" s="73"/>
      <c r="D8" s="73"/>
      <c r="E8" s="73"/>
      <c r="F8" s="73"/>
      <c r="G8" s="73"/>
      <c r="H8" s="73"/>
      <c r="I8" s="73"/>
      <c r="J8" s="73"/>
      <c r="K8" s="73"/>
      <c r="L8" s="73"/>
      <c r="M8" s="73"/>
      <c r="N8" s="73"/>
      <c r="O8" s="73"/>
      <c r="P8" s="73"/>
      <c r="Q8" s="11">
        <f t="shared" si="4"/>
        <v>0</v>
      </c>
      <c r="R8" s="11">
        <f t="shared" si="5"/>
        <v>0</v>
      </c>
      <c r="S8" s="11">
        <f t="shared" si="6"/>
        <v>0</v>
      </c>
    </row>
    <row r="9" spans="1:19" ht="15" customHeight="1" x14ac:dyDescent="0.3">
      <c r="A9" s="80"/>
      <c r="B9" s="73"/>
      <c r="C9" s="73"/>
      <c r="D9" s="73"/>
      <c r="E9" s="73"/>
      <c r="F9" s="73"/>
      <c r="G9" s="73"/>
      <c r="H9" s="73"/>
      <c r="I9" s="73"/>
      <c r="J9" s="73"/>
      <c r="K9" s="73"/>
      <c r="L9" s="73"/>
      <c r="M9" s="73"/>
      <c r="N9" s="73"/>
      <c r="O9" s="73"/>
      <c r="P9" s="73"/>
      <c r="Q9" s="11">
        <f t="shared" si="4"/>
        <v>0</v>
      </c>
      <c r="R9" s="11">
        <f t="shared" si="5"/>
        <v>0</v>
      </c>
      <c r="S9" s="11">
        <f t="shared" si="6"/>
        <v>0</v>
      </c>
    </row>
    <row r="10" spans="1:19" ht="15" customHeight="1" x14ac:dyDescent="0.3">
      <c r="A10" s="80"/>
      <c r="B10" s="73"/>
      <c r="C10" s="73"/>
      <c r="D10" s="73"/>
      <c r="E10" s="73"/>
      <c r="F10" s="73"/>
      <c r="G10" s="73"/>
      <c r="H10" s="73"/>
      <c r="I10" s="73"/>
      <c r="J10" s="73"/>
      <c r="K10" s="73"/>
      <c r="L10" s="73"/>
      <c r="M10" s="73"/>
      <c r="N10" s="73"/>
      <c r="O10" s="73"/>
      <c r="P10" s="73"/>
      <c r="Q10" s="11">
        <f t="shared" si="4"/>
        <v>0</v>
      </c>
      <c r="R10" s="11">
        <f t="shared" si="5"/>
        <v>0</v>
      </c>
      <c r="S10" s="11">
        <f t="shared" si="6"/>
        <v>0</v>
      </c>
    </row>
    <row r="11" spans="1:19" ht="15" customHeight="1" x14ac:dyDescent="0.3">
      <c r="A11" s="80"/>
      <c r="B11" s="73"/>
      <c r="C11" s="73"/>
      <c r="D11" s="73"/>
      <c r="E11" s="73"/>
      <c r="F11" s="73"/>
      <c r="G11" s="73"/>
      <c r="H11" s="73"/>
      <c r="I11" s="73"/>
      <c r="J11" s="73"/>
      <c r="K11" s="73"/>
      <c r="L11" s="73"/>
      <c r="M11" s="73"/>
      <c r="N11" s="73"/>
      <c r="O11" s="73"/>
      <c r="P11" s="73"/>
      <c r="Q11" s="11">
        <f t="shared" si="4"/>
        <v>0</v>
      </c>
      <c r="R11" s="11">
        <f t="shared" si="5"/>
        <v>0</v>
      </c>
      <c r="S11" s="11">
        <f t="shared" si="6"/>
        <v>0</v>
      </c>
    </row>
    <row r="12" spans="1:19" ht="15" customHeight="1" x14ac:dyDescent="0.3">
      <c r="A12" s="80"/>
      <c r="B12" s="73"/>
      <c r="C12" s="73"/>
      <c r="D12" s="73"/>
      <c r="E12" s="73"/>
      <c r="F12" s="73"/>
      <c r="G12" s="73"/>
      <c r="H12" s="73"/>
      <c r="I12" s="73"/>
      <c r="J12" s="73"/>
      <c r="K12" s="73"/>
      <c r="L12" s="73"/>
      <c r="M12" s="73"/>
      <c r="N12" s="73"/>
      <c r="O12" s="73"/>
      <c r="P12" s="73"/>
      <c r="Q12" s="11">
        <f t="shared" si="4"/>
        <v>0</v>
      </c>
      <c r="R12" s="11">
        <f t="shared" si="5"/>
        <v>0</v>
      </c>
      <c r="S12" s="11">
        <f t="shared" si="6"/>
        <v>0</v>
      </c>
    </row>
    <row r="13" spans="1:19" ht="15" customHeight="1" x14ac:dyDescent="0.3">
      <c r="A13" s="80"/>
      <c r="B13" s="73"/>
      <c r="C13" s="73"/>
      <c r="D13" s="73"/>
      <c r="E13" s="73"/>
      <c r="F13" s="73"/>
      <c r="G13" s="73"/>
      <c r="H13" s="73"/>
      <c r="I13" s="73"/>
      <c r="J13" s="73"/>
      <c r="K13" s="73"/>
      <c r="L13" s="73"/>
      <c r="M13" s="73"/>
      <c r="N13" s="73"/>
      <c r="O13" s="73"/>
      <c r="P13" s="73"/>
      <c r="Q13" s="11">
        <f t="shared" si="4"/>
        <v>0</v>
      </c>
      <c r="R13" s="11">
        <f t="shared" si="5"/>
        <v>0</v>
      </c>
      <c r="S13" s="11">
        <f t="shared" si="6"/>
        <v>0</v>
      </c>
    </row>
    <row r="14" spans="1:19" ht="15" customHeight="1" x14ac:dyDescent="0.3">
      <c r="A14" s="80"/>
      <c r="B14" s="73"/>
      <c r="C14" s="73"/>
      <c r="D14" s="73"/>
      <c r="E14" s="73"/>
      <c r="F14" s="73"/>
      <c r="G14" s="73"/>
      <c r="H14" s="73"/>
      <c r="I14" s="73"/>
      <c r="J14" s="73"/>
      <c r="K14" s="73"/>
      <c r="L14" s="73"/>
      <c r="M14" s="73"/>
      <c r="N14" s="73"/>
      <c r="O14" s="73"/>
      <c r="P14" s="73"/>
      <c r="Q14" s="11">
        <f t="shared" si="4"/>
        <v>0</v>
      </c>
      <c r="R14" s="11">
        <f t="shared" si="5"/>
        <v>0</v>
      </c>
      <c r="S14" s="11">
        <f t="shared" si="6"/>
        <v>0</v>
      </c>
    </row>
    <row r="15" spans="1:19" ht="15" customHeight="1" x14ac:dyDescent="0.3">
      <c r="A15" s="80"/>
      <c r="B15" s="73"/>
      <c r="C15" s="73"/>
      <c r="D15" s="73"/>
      <c r="E15" s="73"/>
      <c r="F15" s="73"/>
      <c r="G15" s="73"/>
      <c r="H15" s="73"/>
      <c r="I15" s="73"/>
      <c r="J15" s="73"/>
      <c r="K15" s="73"/>
      <c r="L15" s="73"/>
      <c r="M15" s="73"/>
      <c r="N15" s="73"/>
      <c r="O15" s="73"/>
      <c r="P15" s="73"/>
      <c r="Q15" s="11">
        <f t="shared" si="4"/>
        <v>0</v>
      </c>
      <c r="R15" s="11">
        <f t="shared" si="5"/>
        <v>0</v>
      </c>
      <c r="S15" s="11">
        <f t="shared" si="6"/>
        <v>0</v>
      </c>
    </row>
    <row r="16" spans="1:19" ht="15" customHeight="1" x14ac:dyDescent="0.3">
      <c r="A16" s="80"/>
      <c r="B16" s="73"/>
      <c r="C16" s="73"/>
      <c r="D16" s="73"/>
      <c r="E16" s="73"/>
      <c r="F16" s="73"/>
      <c r="G16" s="73"/>
      <c r="H16" s="73"/>
      <c r="I16" s="73"/>
      <c r="J16" s="73"/>
      <c r="K16" s="73"/>
      <c r="L16" s="73"/>
      <c r="M16" s="73"/>
      <c r="N16" s="73"/>
      <c r="O16" s="73"/>
      <c r="P16" s="73"/>
      <c r="Q16" s="11">
        <f t="shared" si="4"/>
        <v>0</v>
      </c>
      <c r="R16" s="11">
        <f t="shared" si="5"/>
        <v>0</v>
      </c>
      <c r="S16" s="11">
        <f t="shared" si="6"/>
        <v>0</v>
      </c>
    </row>
    <row r="17" spans="1:19" ht="15" customHeight="1" x14ac:dyDescent="0.3">
      <c r="A17" s="80"/>
      <c r="B17" s="73"/>
      <c r="C17" s="73"/>
      <c r="D17" s="73"/>
      <c r="E17" s="73"/>
      <c r="F17" s="73"/>
      <c r="G17" s="73"/>
      <c r="H17" s="73"/>
      <c r="I17" s="73"/>
      <c r="J17" s="73"/>
      <c r="K17" s="73"/>
      <c r="L17" s="73"/>
      <c r="M17" s="73"/>
      <c r="N17" s="73"/>
      <c r="O17" s="73"/>
      <c r="P17" s="73"/>
      <c r="Q17" s="11">
        <f t="shared" si="4"/>
        <v>0</v>
      </c>
      <c r="R17" s="11">
        <f t="shared" si="5"/>
        <v>0</v>
      </c>
      <c r="S17" s="11">
        <f t="shared" si="6"/>
        <v>0</v>
      </c>
    </row>
    <row r="18" spans="1:19" ht="15" customHeight="1" x14ac:dyDescent="0.3">
      <c r="A18" s="80"/>
      <c r="B18" s="73"/>
      <c r="C18" s="73"/>
      <c r="D18" s="73"/>
      <c r="E18" s="73"/>
      <c r="F18" s="73"/>
      <c r="G18" s="73"/>
      <c r="H18" s="73"/>
      <c r="I18" s="73"/>
      <c r="J18" s="73"/>
      <c r="K18" s="73"/>
      <c r="L18" s="73"/>
      <c r="M18" s="73"/>
      <c r="N18" s="73"/>
      <c r="O18" s="73"/>
      <c r="P18" s="73"/>
      <c r="Q18" s="11">
        <f t="shared" si="4"/>
        <v>0</v>
      </c>
      <c r="R18" s="11">
        <f t="shared" si="5"/>
        <v>0</v>
      </c>
      <c r="S18" s="11">
        <f t="shared" si="6"/>
        <v>0</v>
      </c>
    </row>
    <row r="19" spans="1:19" ht="15" customHeight="1" x14ac:dyDescent="0.3">
      <c r="A19" s="80"/>
      <c r="B19" s="73"/>
      <c r="C19" s="73"/>
      <c r="D19" s="73"/>
      <c r="E19" s="73"/>
      <c r="F19" s="73"/>
      <c r="G19" s="73"/>
      <c r="H19" s="73"/>
      <c r="I19" s="73"/>
      <c r="J19" s="73"/>
      <c r="K19" s="73"/>
      <c r="L19" s="73"/>
      <c r="M19" s="73"/>
      <c r="N19" s="73"/>
      <c r="O19" s="73"/>
      <c r="P19" s="73"/>
      <c r="Q19" s="11">
        <f t="shared" si="4"/>
        <v>0</v>
      </c>
      <c r="R19" s="11">
        <f t="shared" si="5"/>
        <v>0</v>
      </c>
      <c r="S19" s="11">
        <f t="shared" si="6"/>
        <v>0</v>
      </c>
    </row>
    <row r="20" spans="1:19" ht="15" customHeight="1" x14ac:dyDescent="0.3">
      <c r="A20" s="80"/>
      <c r="B20" s="73"/>
      <c r="C20" s="73"/>
      <c r="D20" s="73"/>
      <c r="E20" s="73"/>
      <c r="F20" s="73"/>
      <c r="G20" s="73"/>
      <c r="H20" s="73"/>
      <c r="I20" s="73"/>
      <c r="J20" s="73"/>
      <c r="K20" s="73"/>
      <c r="L20" s="73"/>
      <c r="M20" s="73"/>
      <c r="N20" s="73"/>
      <c r="O20" s="73"/>
      <c r="P20" s="73"/>
      <c r="Q20" s="11">
        <f t="shared" si="4"/>
        <v>0</v>
      </c>
      <c r="R20" s="11">
        <f t="shared" si="5"/>
        <v>0</v>
      </c>
      <c r="S20" s="11">
        <f t="shared" si="6"/>
        <v>0</v>
      </c>
    </row>
    <row r="21" spans="1:19" ht="3" customHeight="1" x14ac:dyDescent="0.3">
      <c r="A21" s="10"/>
      <c r="B21" s="9"/>
      <c r="C21" s="9"/>
      <c r="D21" s="8"/>
      <c r="E21" s="8"/>
      <c r="F21" s="8"/>
      <c r="G21" s="8"/>
      <c r="H21" s="8"/>
      <c r="I21" s="8"/>
      <c r="J21" s="8"/>
      <c r="K21" s="8"/>
      <c r="L21" s="8"/>
      <c r="M21" s="8"/>
      <c r="N21" s="7"/>
      <c r="O21" s="7"/>
      <c r="P21" s="7"/>
      <c r="Q21" s="7"/>
      <c r="R21" s="7"/>
      <c r="S21" s="7"/>
    </row>
    <row r="22" spans="1:19" ht="15" customHeight="1" x14ac:dyDescent="0.3">
      <c r="A22" s="5" t="str">
        <f ca="1">Translations!$A$164</f>
        <v>Total</v>
      </c>
      <c r="B22" s="4">
        <f t="shared" ref="B22:S22" si="7">SUM(B6:B20)</f>
        <v>0</v>
      </c>
      <c r="C22" s="4">
        <f t="shared" si="7"/>
        <v>0</v>
      </c>
      <c r="D22" s="4">
        <f t="shared" si="7"/>
        <v>0</v>
      </c>
      <c r="E22" s="4">
        <f t="shared" si="7"/>
        <v>0</v>
      </c>
      <c r="F22" s="4">
        <f t="shared" si="7"/>
        <v>0</v>
      </c>
      <c r="G22" s="4">
        <f t="shared" si="7"/>
        <v>0</v>
      </c>
      <c r="H22" s="4">
        <f t="shared" si="7"/>
        <v>0</v>
      </c>
      <c r="I22" s="4">
        <f t="shared" si="7"/>
        <v>0</v>
      </c>
      <c r="J22" s="4">
        <f t="shared" si="7"/>
        <v>0</v>
      </c>
      <c r="K22" s="4"/>
      <c r="L22" s="4"/>
      <c r="M22" s="4">
        <f t="shared" si="7"/>
        <v>0</v>
      </c>
      <c r="N22" s="4">
        <f t="shared" si="7"/>
        <v>0</v>
      </c>
      <c r="O22" s="4">
        <f t="shared" si="7"/>
        <v>0</v>
      </c>
      <c r="P22" s="4">
        <f t="shared" si="7"/>
        <v>0</v>
      </c>
      <c r="Q22" s="4">
        <f t="shared" si="7"/>
        <v>0</v>
      </c>
      <c r="R22" s="4">
        <f t="shared" si="7"/>
        <v>0</v>
      </c>
      <c r="S22" s="4">
        <f t="shared" si="7"/>
        <v>0</v>
      </c>
    </row>
    <row r="24" spans="1:19" x14ac:dyDescent="0.3">
      <c r="A24" s="74"/>
    </row>
    <row r="25" spans="1:19" x14ac:dyDescent="0.3">
      <c r="A25" s="74"/>
    </row>
  </sheetData>
  <sheetProtection password="CDD8" sheet="1" formatColumns="0" formatRows="0"/>
  <protectedRanges>
    <protectedRange sqref="B6:P21" name="Range1"/>
  </protectedRanges>
  <mergeCells count="12">
    <mergeCell ref="H1:K1"/>
    <mergeCell ref="H2:K2"/>
    <mergeCell ref="A1:B2"/>
    <mergeCell ref="D1:E1"/>
    <mergeCell ref="F1:F2"/>
    <mergeCell ref="G1:G2"/>
    <mergeCell ref="D2:E2"/>
    <mergeCell ref="K3:P3"/>
    <mergeCell ref="A3:A4"/>
    <mergeCell ref="B3:D3"/>
    <mergeCell ref="E3:J3"/>
    <mergeCell ref="Q3:S3"/>
  </mergeCells>
  <pageMargins left="0.7" right="0.7" top="0.75" bottom="0.75" header="0.3" footer="0.3"/>
  <pageSetup paperSize="8" scale="4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S19"/>
  <sheetViews>
    <sheetView view="pageBreakPreview" zoomScaleNormal="100" zoomScaleSheetLayoutView="100" workbookViewId="0">
      <selection activeCell="F25" sqref="F25"/>
    </sheetView>
  </sheetViews>
  <sheetFormatPr defaultColWidth="9.81640625" defaultRowHeight="14" x14ac:dyDescent="0.3"/>
  <cols>
    <col min="1" max="1" width="55.6328125" style="2" customWidth="1"/>
    <col min="2" max="19" width="12.1796875" style="1" customWidth="1"/>
    <col min="20" max="16384" width="9.81640625" style="1"/>
  </cols>
  <sheetData>
    <row r="1" spans="1:19" s="6" customFormat="1" ht="15" customHeight="1" x14ac:dyDescent="0.3">
      <c r="A1" s="138" t="str">
        <f ca="1">Translations!$A$124</f>
        <v xml:space="preserve">Detailed Financial Gap </v>
      </c>
      <c r="B1" s="139"/>
      <c r="C1" s="15" t="str">
        <f ca="1">Translations!$A$10</f>
        <v>Country</v>
      </c>
      <c r="D1" s="144" t="str">
        <f>VLOOKUP('Cover Sheet'!$D$8,Dropdowns!$I$3:$L$243,Translations!$C$1+1,0)</f>
        <v>Mozambique</v>
      </c>
      <c r="E1" s="145"/>
      <c r="F1" s="146" t="str">
        <f ca="1">Translations!$A$85</f>
        <v>Component</v>
      </c>
      <c r="G1" s="148" t="str">
        <f ca="1">Translations!$A$91</f>
        <v>TB</v>
      </c>
      <c r="H1" s="190" t="str">
        <f ca="1">Translations!$A$86</f>
        <v>Fiscal Year in which implementation period starts</v>
      </c>
      <c r="I1" s="190"/>
      <c r="J1" s="190"/>
      <c r="K1" s="190"/>
      <c r="L1" s="82">
        <f>IF(ISNUMBER('Cover Sheet'!C13),'Cover Sheet'!C13,VLOOKUP("Select year",Dropdowns!$O$17:$R$17,LangOffset+1,0))</f>
        <v>2021</v>
      </c>
      <c r="M1" s="13"/>
      <c r="N1" s="13"/>
      <c r="O1" s="13"/>
      <c r="P1" s="13"/>
      <c r="Q1" s="13"/>
      <c r="R1" s="13"/>
      <c r="S1" s="13"/>
    </row>
    <row r="2" spans="1:19" s="6" customFormat="1" ht="15" customHeight="1" x14ac:dyDescent="0.3">
      <c r="A2" s="141"/>
      <c r="B2" s="142"/>
      <c r="C2" s="15" t="str">
        <f ca="1">Translations!$A$12</f>
        <v>Currency</v>
      </c>
      <c r="D2" s="144" t="str">
        <f>VLOOKUP('Cover Sheet'!$D$10,Dropdowns!$O$13:$R$15,Translations!$C$1+1,0)</f>
        <v>USD</v>
      </c>
      <c r="E2" s="145"/>
      <c r="F2" s="147"/>
      <c r="G2" s="149"/>
      <c r="H2" s="190" t="str">
        <f ca="1">Translations!$A$87</f>
        <v>Fiscal Year in which implementation period ends</v>
      </c>
      <c r="I2" s="190"/>
      <c r="J2" s="190"/>
      <c r="K2" s="190"/>
      <c r="L2" s="82">
        <f>IF(ISNUMBER('Cover Sheet'!C14),'Cover Sheet'!C14,VLOOKUP("Select year",Dropdowns!$O$17:$R$17,LangOffset+1,0))</f>
        <v>2023</v>
      </c>
      <c r="M2" s="13"/>
      <c r="N2" s="13"/>
      <c r="O2" s="13"/>
      <c r="P2" s="13"/>
      <c r="Q2" s="13"/>
      <c r="R2" s="13"/>
      <c r="S2" s="13"/>
    </row>
    <row r="3" spans="1:19" s="6" customFormat="1" ht="30" customHeight="1" x14ac:dyDescent="0.3">
      <c r="A3" s="187" t="str">
        <f ca="1">Translations!$A$125</f>
        <v>Module</v>
      </c>
      <c r="B3" s="153" t="str">
        <f ca="1">Translations!$A$126</f>
        <v>Funding Need</v>
      </c>
      <c r="C3" s="154"/>
      <c r="D3" s="155"/>
      <c r="E3" s="153" t="str">
        <f ca="1">Translations!$A$127</f>
        <v>Domestic</v>
      </c>
      <c r="F3" s="154"/>
      <c r="G3" s="154"/>
      <c r="H3" s="154"/>
      <c r="I3" s="154"/>
      <c r="J3" s="154"/>
      <c r="K3" s="186" t="str">
        <f ca="1">Translations!$A$128</f>
        <v>Non-Global Fund External</v>
      </c>
      <c r="L3" s="186"/>
      <c r="M3" s="186"/>
      <c r="N3" s="186"/>
      <c r="O3" s="186"/>
      <c r="P3" s="186"/>
      <c r="Q3" s="186" t="str">
        <f ca="1">Translations!$A$129</f>
        <v>Funding Gap</v>
      </c>
      <c r="R3" s="186"/>
      <c r="S3" s="186"/>
    </row>
    <row r="4" spans="1:19" s="6" customFormat="1" ht="15" customHeight="1" x14ac:dyDescent="0.3">
      <c r="A4" s="188"/>
      <c r="B4" s="12">
        <f>IF(ISNUMBER(L1),L1,"")</f>
        <v>2021</v>
      </c>
      <c r="C4" s="81">
        <f>IFERROR(B4+1,"")</f>
        <v>2022</v>
      </c>
      <c r="D4" s="12">
        <f>IFERROR(C4+1,"")</f>
        <v>2023</v>
      </c>
      <c r="E4" s="81">
        <f t="shared" ref="E4:F4" si="0">IFERROR(F4-1,"")</f>
        <v>2018</v>
      </c>
      <c r="F4" s="81">
        <f t="shared" si="0"/>
        <v>2019</v>
      </c>
      <c r="G4" s="12">
        <f>IFERROR(H4-1,"")</f>
        <v>2020</v>
      </c>
      <c r="H4" s="81">
        <f>B4</f>
        <v>2021</v>
      </c>
      <c r="I4" s="81">
        <f t="shared" ref="I4:J4" si="1">C4</f>
        <v>2022</v>
      </c>
      <c r="J4" s="81">
        <f t="shared" si="1"/>
        <v>2023</v>
      </c>
      <c r="K4" s="81">
        <f t="shared" ref="K4:L4" si="2">IFERROR(L4-1,"")</f>
        <v>2018</v>
      </c>
      <c r="L4" s="81">
        <f t="shared" si="2"/>
        <v>2019</v>
      </c>
      <c r="M4" s="81">
        <f>IFERROR(N4-1,"")</f>
        <v>2020</v>
      </c>
      <c r="N4" s="81">
        <f t="shared" ref="N4:O4" si="3">B4</f>
        <v>2021</v>
      </c>
      <c r="O4" s="81">
        <f t="shared" si="3"/>
        <v>2022</v>
      </c>
      <c r="P4" s="12">
        <f>D4</f>
        <v>2023</v>
      </c>
      <c r="Q4" s="12">
        <f>B4</f>
        <v>2021</v>
      </c>
      <c r="R4" s="12">
        <f>C4</f>
        <v>2022</v>
      </c>
      <c r="S4" s="12">
        <f>D4</f>
        <v>2023</v>
      </c>
    </row>
    <row r="5" spans="1:19" s="6" customFormat="1" ht="3" customHeight="1" x14ac:dyDescent="0.3">
      <c r="A5" s="10"/>
      <c r="B5" s="9"/>
      <c r="C5" s="9"/>
      <c r="D5" s="8"/>
      <c r="E5" s="8"/>
      <c r="F5" s="8"/>
      <c r="G5" s="8"/>
      <c r="H5" s="8"/>
      <c r="I5" s="8"/>
      <c r="J5" s="8"/>
      <c r="K5" s="8"/>
      <c r="L5" s="8"/>
      <c r="M5" s="8"/>
      <c r="N5" s="7"/>
      <c r="O5" s="7"/>
      <c r="P5" s="7"/>
      <c r="Q5" s="7"/>
      <c r="R5" s="7"/>
      <c r="S5" s="7"/>
    </row>
    <row r="6" spans="1:19" ht="22" customHeight="1" x14ac:dyDescent="0.3">
      <c r="A6" s="5" t="str">
        <f ca="1">Translations!$A$146</f>
        <v>TB Care and Prevention: Case Detection and Diagnosis</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 customHeight="1" x14ac:dyDescent="0.3">
      <c r="A7" s="5" t="str">
        <f ca="1">Translations!$A$147</f>
        <v>TB Care and Prevention: Treatment</v>
      </c>
      <c r="B7" s="73"/>
      <c r="C7" s="73"/>
      <c r="D7" s="73"/>
      <c r="E7" s="73"/>
      <c r="F7" s="73"/>
      <c r="G7" s="73"/>
      <c r="H7" s="73"/>
      <c r="I7" s="73"/>
      <c r="J7" s="73"/>
      <c r="K7" s="73"/>
      <c r="L7" s="73"/>
      <c r="M7" s="73"/>
      <c r="N7" s="73"/>
      <c r="O7" s="73"/>
      <c r="P7" s="73"/>
      <c r="Q7" s="11">
        <f t="shared" ref="Q7:Q14" si="5">IFERROR(B7-H7-N7,"")</f>
        <v>0</v>
      </c>
      <c r="R7" s="11">
        <f t="shared" ref="R7:R14" si="6">IFERROR(C7-I7-O7,"")</f>
        <v>0</v>
      </c>
      <c r="S7" s="11">
        <f t="shared" ref="S7:S14" si="7">IFERROR(D7-J7-P7,"")</f>
        <v>0</v>
      </c>
    </row>
    <row r="8" spans="1:19" ht="22" customHeight="1" x14ac:dyDescent="0.3">
      <c r="A8" s="5" t="str">
        <f ca="1">Translations!$A$148</f>
        <v>MDR-TB: Case Detection and Diagnosis</v>
      </c>
      <c r="B8" s="73"/>
      <c r="C8" s="73"/>
      <c r="D8" s="73"/>
      <c r="E8" s="73"/>
      <c r="F8" s="73"/>
      <c r="G8" s="73"/>
      <c r="H8" s="73"/>
      <c r="I8" s="73"/>
      <c r="J8" s="73"/>
      <c r="K8" s="73"/>
      <c r="L8" s="73"/>
      <c r="M8" s="73"/>
      <c r="N8" s="73"/>
      <c r="O8" s="73"/>
      <c r="P8" s="73"/>
      <c r="Q8" s="11">
        <f t="shared" si="5"/>
        <v>0</v>
      </c>
      <c r="R8" s="11">
        <f t="shared" si="6"/>
        <v>0</v>
      </c>
      <c r="S8" s="11">
        <f t="shared" si="7"/>
        <v>0</v>
      </c>
    </row>
    <row r="9" spans="1:19" ht="22" customHeight="1" x14ac:dyDescent="0.3">
      <c r="A9" s="5" t="str">
        <f ca="1">Translations!$A$149</f>
        <v>MDR-TB: Treatment</v>
      </c>
      <c r="B9" s="73"/>
      <c r="C9" s="73"/>
      <c r="D9" s="73"/>
      <c r="E9" s="73"/>
      <c r="F9" s="73"/>
      <c r="G9" s="73"/>
      <c r="H9" s="73"/>
      <c r="I9" s="73"/>
      <c r="J9" s="73"/>
      <c r="K9" s="73"/>
      <c r="L9" s="73"/>
      <c r="M9" s="73"/>
      <c r="N9" s="73"/>
      <c r="O9" s="73"/>
      <c r="P9" s="73"/>
      <c r="Q9" s="11">
        <f t="shared" si="5"/>
        <v>0</v>
      </c>
      <c r="R9" s="11">
        <f t="shared" si="6"/>
        <v>0</v>
      </c>
      <c r="S9" s="11">
        <f t="shared" si="7"/>
        <v>0</v>
      </c>
    </row>
    <row r="10" spans="1:19" ht="22" customHeight="1" x14ac:dyDescent="0.3">
      <c r="A10" s="5" t="str">
        <f ca="1">Translations!$A$150</f>
        <v>TB/HIV</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 customHeight="1" x14ac:dyDescent="0.3">
      <c r="A11" s="5" t="str">
        <f ca="1">Translations!$A$151</f>
        <v>Key Population Programs</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 customHeight="1" x14ac:dyDescent="0.3">
      <c r="A12" s="5" t="str">
        <f ca="1">Translations!$A$152</f>
        <v>RSSH</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 customHeight="1" x14ac:dyDescent="0.3">
      <c r="A13" s="5" t="str">
        <f ca="1">Translations!$A$153</f>
        <v>Program Management</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 customHeight="1" x14ac:dyDescent="0.3">
      <c r="A14" s="5" t="str">
        <f ca="1">Translations!$A$154</f>
        <v>Other</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s="6" customFormat="1" ht="3" customHeight="1" x14ac:dyDescent="0.3">
      <c r="A15" s="10"/>
      <c r="B15" s="9"/>
      <c r="C15" s="9"/>
      <c r="D15" s="8"/>
      <c r="E15" s="8"/>
      <c r="F15" s="8"/>
      <c r="G15" s="8"/>
      <c r="H15" s="8"/>
      <c r="I15" s="8"/>
      <c r="J15" s="8"/>
      <c r="K15" s="8"/>
      <c r="L15" s="8"/>
      <c r="M15" s="8"/>
      <c r="N15" s="7"/>
      <c r="O15" s="7"/>
      <c r="P15" s="7"/>
      <c r="Q15" s="7"/>
      <c r="R15" s="7"/>
      <c r="S15" s="7"/>
    </row>
    <row r="16" spans="1:19" ht="15" customHeight="1" x14ac:dyDescent="0.3">
      <c r="A16" s="5" t="str">
        <f ca="1">Translations!$A$164</f>
        <v>Total</v>
      </c>
      <c r="B16" s="4">
        <f t="shared" ref="B16:S16" si="8">SUM(B6:B14)</f>
        <v>0</v>
      </c>
      <c r="C16" s="4">
        <f t="shared" si="8"/>
        <v>0</v>
      </c>
      <c r="D16" s="4">
        <f t="shared" si="8"/>
        <v>0</v>
      </c>
      <c r="E16" s="4">
        <f t="shared" si="8"/>
        <v>0</v>
      </c>
      <c r="F16" s="4">
        <f t="shared" si="8"/>
        <v>0</v>
      </c>
      <c r="G16" s="4">
        <f t="shared" si="8"/>
        <v>0</v>
      </c>
      <c r="H16" s="4">
        <f t="shared" si="8"/>
        <v>0</v>
      </c>
      <c r="I16" s="4">
        <f t="shared" si="8"/>
        <v>0</v>
      </c>
      <c r="J16" s="4">
        <f t="shared" si="8"/>
        <v>0</v>
      </c>
      <c r="K16" s="4">
        <f t="shared" si="8"/>
        <v>0</v>
      </c>
      <c r="L16" s="4">
        <f t="shared" si="8"/>
        <v>0</v>
      </c>
      <c r="M16" s="4">
        <f t="shared" si="8"/>
        <v>0</v>
      </c>
      <c r="N16" s="4">
        <f t="shared" si="8"/>
        <v>0</v>
      </c>
      <c r="O16" s="4">
        <f t="shared" si="8"/>
        <v>0</v>
      </c>
      <c r="P16" s="4">
        <f t="shared" si="8"/>
        <v>0</v>
      </c>
      <c r="Q16" s="4">
        <f t="shared" si="8"/>
        <v>0</v>
      </c>
      <c r="R16" s="4">
        <f t="shared" si="8"/>
        <v>0</v>
      </c>
      <c r="S16" s="4">
        <f t="shared" si="8"/>
        <v>0</v>
      </c>
    </row>
    <row r="18" spans="1:1" x14ac:dyDescent="0.3">
      <c r="A18" s="3"/>
    </row>
    <row r="19" spans="1:1" x14ac:dyDescent="0.3">
      <c r="A19" s="3"/>
    </row>
  </sheetData>
  <sheetProtection password="CDD8" sheet="1" formatColumns="0" formatRows="0"/>
  <protectedRanges>
    <protectedRange sqref="B6:P15" name="Range1"/>
  </protectedRanges>
  <mergeCells count="12">
    <mergeCell ref="H1:K1"/>
    <mergeCell ref="H2:K2"/>
    <mergeCell ref="A1:B2"/>
    <mergeCell ref="D1:E1"/>
    <mergeCell ref="F1:F2"/>
    <mergeCell ref="G1:G2"/>
    <mergeCell ref="D2:E2"/>
    <mergeCell ref="A3:A4"/>
    <mergeCell ref="B3:D3"/>
    <mergeCell ref="E3:J3"/>
    <mergeCell ref="K3:P3"/>
    <mergeCell ref="Q3:S3"/>
  </mergeCells>
  <dataValidations count="1">
    <dataValidation type="decimal" operator="greaterThanOrEqual" allowBlank="1" showInputMessage="1" showErrorMessage="1" sqref="B6:P14" xr:uid="{00000000-0002-0000-0A00-000000000000}">
      <formula1>0</formula1>
    </dataValidation>
  </dataValidations>
  <pageMargins left="0.7" right="0.7" top="0.75" bottom="0.75" header="0.3" footer="0.3"/>
  <pageSetup paperSize="8" scale="4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S25"/>
  <sheetViews>
    <sheetView view="pageBreakPreview" zoomScaleNormal="100" zoomScaleSheetLayoutView="100" workbookViewId="0">
      <selection activeCell="D45" sqref="D45"/>
    </sheetView>
  </sheetViews>
  <sheetFormatPr defaultColWidth="9.81640625" defaultRowHeight="14" x14ac:dyDescent="0.3"/>
  <cols>
    <col min="1" max="1" width="55.6328125" style="75" customWidth="1"/>
    <col min="2" max="19" width="12.1796875" style="13" customWidth="1"/>
    <col min="20" max="16384" width="9.81640625" style="13"/>
  </cols>
  <sheetData>
    <row r="1" spans="1:19" ht="15" customHeight="1" x14ac:dyDescent="0.3">
      <c r="A1" s="138" t="str">
        <f ca="1">Translations!$A$124</f>
        <v xml:space="preserve">Detailed Financial Gap </v>
      </c>
      <c r="B1" s="139"/>
      <c r="C1" s="15" t="str">
        <f ca="1">Translations!$A$10</f>
        <v>Country</v>
      </c>
      <c r="D1" s="144" t="str">
        <f>VLOOKUP('Cover Sheet'!$D$8,Dropdowns!$I$3:$L$243,Translations!$C$1+1,0)</f>
        <v>Mozambique</v>
      </c>
      <c r="E1" s="145"/>
      <c r="F1" s="146" t="str">
        <f ca="1">Translations!$A$85</f>
        <v>Component</v>
      </c>
      <c r="G1" s="148" t="str">
        <f ca="1">Translations!$A$91</f>
        <v>TB</v>
      </c>
      <c r="H1" s="190" t="str">
        <f ca="1">Translations!$A$86</f>
        <v>Fiscal Year in which implementation period starts</v>
      </c>
      <c r="I1" s="190"/>
      <c r="J1" s="190"/>
      <c r="K1" s="190"/>
      <c r="L1" s="82">
        <f>IF(ISNUMBER('Cover Sheet'!C13),'Cover Sheet'!C13,VLOOKUP("Select year",Dropdowns!$O$17:$R$17,LangOffset+1,0))</f>
        <v>2021</v>
      </c>
    </row>
    <row r="2" spans="1:19" ht="15" customHeight="1" x14ac:dyDescent="0.3">
      <c r="A2" s="141"/>
      <c r="B2" s="142"/>
      <c r="C2" s="15" t="str">
        <f ca="1">Translations!$A$12</f>
        <v>Currency</v>
      </c>
      <c r="D2" s="144" t="str">
        <f>VLOOKUP('Cover Sheet'!$D$10,Dropdowns!$O$13:$R$15,Translations!$C$1+1,0)</f>
        <v>USD</v>
      </c>
      <c r="E2" s="145"/>
      <c r="F2" s="147"/>
      <c r="G2" s="149"/>
      <c r="H2" s="190" t="str">
        <f ca="1">Translations!$A$87</f>
        <v>Fiscal Year in which implementation period ends</v>
      </c>
      <c r="I2" s="190"/>
      <c r="J2" s="190"/>
      <c r="K2" s="190"/>
      <c r="L2" s="82">
        <f>IF(ISNUMBER('Cover Sheet'!C14),'Cover Sheet'!C14,VLOOKUP("Select year",Dropdowns!$O$17:$R$17,LangOffset+1,0))</f>
        <v>2023</v>
      </c>
    </row>
    <row r="3" spans="1:19" ht="30" customHeight="1" x14ac:dyDescent="0.3">
      <c r="A3" s="187" t="str">
        <f ca="1">Translations!$A$145</f>
        <v>NSP cost categories</v>
      </c>
      <c r="B3" s="153" t="str">
        <f ca="1">Translations!$A$126</f>
        <v>Funding Need</v>
      </c>
      <c r="C3" s="154"/>
      <c r="D3" s="155"/>
      <c r="E3" s="153" t="str">
        <f ca="1">Translations!$A$127</f>
        <v>Domestic</v>
      </c>
      <c r="F3" s="154"/>
      <c r="G3" s="154"/>
      <c r="H3" s="154"/>
      <c r="I3" s="154"/>
      <c r="J3" s="155"/>
      <c r="K3" s="186" t="str">
        <f ca="1">Translations!$A$128</f>
        <v>Non-Global Fund External</v>
      </c>
      <c r="L3" s="186"/>
      <c r="M3" s="186"/>
      <c r="N3" s="186"/>
      <c r="O3" s="186"/>
      <c r="P3" s="186"/>
      <c r="Q3" s="186" t="str">
        <f ca="1">Translations!$A$129</f>
        <v>Funding Gap</v>
      </c>
      <c r="R3" s="186"/>
      <c r="S3" s="186"/>
    </row>
    <row r="4" spans="1:19" ht="15" customHeight="1" x14ac:dyDescent="0.3">
      <c r="A4" s="188"/>
      <c r="B4" s="12">
        <f>IF(ISNUMBER(L1),L1,"")</f>
        <v>2021</v>
      </c>
      <c r="C4" s="81">
        <f>IFERROR(B4+1,"")</f>
        <v>2022</v>
      </c>
      <c r="D4" s="12">
        <f>IFERROR(C4+1,"")</f>
        <v>2023</v>
      </c>
      <c r="E4" s="81">
        <f t="shared" ref="E4:F4" si="0">IFERROR(F4-1,"")</f>
        <v>2018</v>
      </c>
      <c r="F4" s="81">
        <f t="shared" si="0"/>
        <v>2019</v>
      </c>
      <c r="G4" s="12">
        <f>IFERROR(H4-1,"")</f>
        <v>2020</v>
      </c>
      <c r="H4" s="81">
        <f t="shared" ref="H4:I4" si="1">B4</f>
        <v>2021</v>
      </c>
      <c r="I4" s="81">
        <f t="shared" si="1"/>
        <v>2022</v>
      </c>
      <c r="J4" s="12">
        <f>D4</f>
        <v>2023</v>
      </c>
      <c r="K4" s="81">
        <f t="shared" ref="K4:L4" si="2">IFERROR(L4-1,"")</f>
        <v>2018</v>
      </c>
      <c r="L4" s="81">
        <f t="shared" si="2"/>
        <v>2019</v>
      </c>
      <c r="M4" s="81">
        <f>IFERROR(N4-1,"")</f>
        <v>2020</v>
      </c>
      <c r="N4" s="81">
        <f t="shared" ref="N4:O4" si="3">B4</f>
        <v>2021</v>
      </c>
      <c r="O4" s="81">
        <f t="shared" si="3"/>
        <v>2022</v>
      </c>
      <c r="P4" s="12">
        <f>D4</f>
        <v>2023</v>
      </c>
      <c r="Q4" s="12">
        <f>B4</f>
        <v>2021</v>
      </c>
      <c r="R4" s="12">
        <f>C4</f>
        <v>2022</v>
      </c>
      <c r="S4" s="12">
        <f>D4</f>
        <v>2023</v>
      </c>
    </row>
    <row r="5" spans="1:19" ht="3" customHeight="1" x14ac:dyDescent="0.3">
      <c r="A5" s="10"/>
      <c r="B5" s="9"/>
      <c r="C5" s="9"/>
      <c r="D5" s="8"/>
      <c r="E5" s="8"/>
      <c r="F5" s="8"/>
      <c r="G5" s="8"/>
      <c r="H5" s="8"/>
      <c r="I5" s="8"/>
      <c r="J5" s="8"/>
      <c r="K5" s="8"/>
      <c r="L5" s="8"/>
      <c r="M5" s="8"/>
      <c r="N5" s="7"/>
      <c r="O5" s="7"/>
      <c r="P5" s="7"/>
      <c r="Q5" s="7"/>
      <c r="R5" s="7"/>
      <c r="S5" s="7"/>
    </row>
    <row r="6" spans="1:19" ht="15" customHeight="1" x14ac:dyDescent="0.3">
      <c r="A6" s="80"/>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15" customHeight="1" x14ac:dyDescent="0.3">
      <c r="A7" s="80"/>
      <c r="B7" s="73"/>
      <c r="C7" s="73"/>
      <c r="D7" s="73"/>
      <c r="E7" s="73"/>
      <c r="F7" s="73"/>
      <c r="G7" s="73"/>
      <c r="H7" s="73"/>
      <c r="I7" s="73"/>
      <c r="J7" s="73"/>
      <c r="K7" s="73"/>
      <c r="L7" s="73"/>
      <c r="M7" s="73"/>
      <c r="N7" s="73"/>
      <c r="O7" s="73"/>
      <c r="P7" s="73"/>
      <c r="Q7" s="11">
        <f t="shared" ref="Q7:Q20" si="5">IFERROR(B7-H7-N7,"")</f>
        <v>0</v>
      </c>
      <c r="R7" s="11">
        <f t="shared" ref="R7:R20" si="6">IFERROR(C7-I7-O7,"")</f>
        <v>0</v>
      </c>
      <c r="S7" s="11">
        <f t="shared" ref="S7:S20" si="7">IFERROR(D7-J7-P7,"")</f>
        <v>0</v>
      </c>
    </row>
    <row r="8" spans="1:19" ht="15" customHeight="1" x14ac:dyDescent="0.3">
      <c r="A8" s="80"/>
      <c r="B8" s="73"/>
      <c r="C8" s="73"/>
      <c r="D8" s="73"/>
      <c r="E8" s="73"/>
      <c r="F8" s="73"/>
      <c r="G8" s="73"/>
      <c r="H8" s="73"/>
      <c r="I8" s="73"/>
      <c r="J8" s="73"/>
      <c r="K8" s="73"/>
      <c r="L8" s="73"/>
      <c r="M8" s="73"/>
      <c r="N8" s="73"/>
      <c r="O8" s="73"/>
      <c r="P8" s="73"/>
      <c r="Q8" s="11">
        <f t="shared" si="5"/>
        <v>0</v>
      </c>
      <c r="R8" s="11">
        <f t="shared" si="6"/>
        <v>0</v>
      </c>
      <c r="S8" s="11">
        <f t="shared" si="7"/>
        <v>0</v>
      </c>
    </row>
    <row r="9" spans="1:19" ht="15" customHeight="1" x14ac:dyDescent="0.3">
      <c r="A9" s="80"/>
      <c r="B9" s="73"/>
      <c r="C9" s="73"/>
      <c r="D9" s="73"/>
      <c r="E9" s="73"/>
      <c r="F9" s="73"/>
      <c r="G9" s="73"/>
      <c r="H9" s="73"/>
      <c r="I9" s="73"/>
      <c r="J9" s="73"/>
      <c r="K9" s="73"/>
      <c r="L9" s="73"/>
      <c r="M9" s="73"/>
      <c r="N9" s="73"/>
      <c r="O9" s="73"/>
      <c r="P9" s="73"/>
      <c r="Q9" s="11">
        <f t="shared" si="5"/>
        <v>0</v>
      </c>
      <c r="R9" s="11">
        <f t="shared" si="6"/>
        <v>0</v>
      </c>
      <c r="S9" s="11">
        <f t="shared" si="7"/>
        <v>0</v>
      </c>
    </row>
    <row r="10" spans="1:19" ht="15" customHeight="1" x14ac:dyDescent="0.3">
      <c r="A10" s="80"/>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15" customHeight="1" x14ac:dyDescent="0.3">
      <c r="A11" s="80"/>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15" customHeight="1" x14ac:dyDescent="0.3">
      <c r="A12" s="80"/>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15" customHeight="1" x14ac:dyDescent="0.3">
      <c r="A13" s="80"/>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15" customHeight="1" x14ac:dyDescent="0.3">
      <c r="A14" s="80"/>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15" customHeight="1" x14ac:dyDescent="0.3">
      <c r="A15" s="80"/>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15" customHeight="1" x14ac:dyDescent="0.3">
      <c r="A16" s="80"/>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15" customHeight="1" x14ac:dyDescent="0.3">
      <c r="A17" s="80"/>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15" customHeight="1" x14ac:dyDescent="0.3">
      <c r="A18" s="80"/>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15" customHeight="1" x14ac:dyDescent="0.3">
      <c r="A19" s="80"/>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15" customHeight="1" x14ac:dyDescent="0.3">
      <c r="A20" s="80"/>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ht="3" customHeight="1" x14ac:dyDescent="0.3">
      <c r="A21" s="10"/>
      <c r="B21" s="9"/>
      <c r="C21" s="9"/>
      <c r="D21" s="8"/>
      <c r="E21" s="8"/>
      <c r="F21" s="8"/>
      <c r="G21" s="8"/>
      <c r="H21" s="8"/>
      <c r="I21" s="8"/>
      <c r="J21" s="8"/>
      <c r="K21" s="8"/>
      <c r="L21" s="8"/>
      <c r="M21" s="8"/>
      <c r="N21" s="7"/>
      <c r="O21" s="7"/>
      <c r="P21" s="7"/>
      <c r="Q21" s="7"/>
      <c r="R21" s="7"/>
      <c r="S21" s="7"/>
    </row>
    <row r="22" spans="1:19" ht="15" customHeight="1" x14ac:dyDescent="0.3">
      <c r="A22" s="5" t="str">
        <f ca="1">Translations!$A$164</f>
        <v>Total</v>
      </c>
      <c r="B22" s="4">
        <f t="shared" ref="B22:S22" si="8">SUM(B6:B20)</f>
        <v>0</v>
      </c>
      <c r="C22" s="4">
        <f t="shared" si="8"/>
        <v>0</v>
      </c>
      <c r="D22" s="4">
        <f t="shared" si="8"/>
        <v>0</v>
      </c>
      <c r="E22" s="4">
        <f t="shared" si="8"/>
        <v>0</v>
      </c>
      <c r="F22" s="4">
        <f t="shared" si="8"/>
        <v>0</v>
      </c>
      <c r="G22" s="4">
        <f t="shared" si="8"/>
        <v>0</v>
      </c>
      <c r="H22" s="4">
        <f t="shared" si="8"/>
        <v>0</v>
      </c>
      <c r="I22" s="4">
        <f t="shared" si="8"/>
        <v>0</v>
      </c>
      <c r="J22" s="4">
        <f t="shared" si="8"/>
        <v>0</v>
      </c>
      <c r="K22" s="4">
        <f t="shared" si="8"/>
        <v>0</v>
      </c>
      <c r="L22" s="4">
        <f t="shared" si="8"/>
        <v>0</v>
      </c>
      <c r="M22" s="4">
        <f t="shared" si="8"/>
        <v>0</v>
      </c>
      <c r="N22" s="4">
        <f t="shared" si="8"/>
        <v>0</v>
      </c>
      <c r="O22" s="4">
        <f t="shared" si="8"/>
        <v>0</v>
      </c>
      <c r="P22" s="4">
        <f t="shared" si="8"/>
        <v>0</v>
      </c>
      <c r="Q22" s="4">
        <f t="shared" si="8"/>
        <v>0</v>
      </c>
      <c r="R22" s="4">
        <f t="shared" si="8"/>
        <v>0</v>
      </c>
      <c r="S22" s="4">
        <f t="shared" si="8"/>
        <v>0</v>
      </c>
    </row>
    <row r="24" spans="1:19" x14ac:dyDescent="0.3">
      <c r="A24" s="74"/>
    </row>
    <row r="25" spans="1:19" x14ac:dyDescent="0.3">
      <c r="A25" s="74"/>
    </row>
  </sheetData>
  <sheetProtection password="CDD8" sheet="1" formatColumns="0" formatRows="0"/>
  <protectedRanges>
    <protectedRange sqref="B6:P21" name="Range1"/>
  </protectedRanges>
  <mergeCells count="12">
    <mergeCell ref="H1:K1"/>
    <mergeCell ref="H2:K2"/>
    <mergeCell ref="A1:B2"/>
    <mergeCell ref="D1:E1"/>
    <mergeCell ref="F1:F2"/>
    <mergeCell ref="G1:G2"/>
    <mergeCell ref="D2:E2"/>
    <mergeCell ref="A3:A4"/>
    <mergeCell ref="B3:D3"/>
    <mergeCell ref="E3:J3"/>
    <mergeCell ref="K3:P3"/>
    <mergeCell ref="Q3:S3"/>
  </mergeCells>
  <dataValidations count="1">
    <dataValidation type="decimal" operator="greaterThanOrEqual" allowBlank="1" showInputMessage="1" showErrorMessage="1" sqref="B6:P20" xr:uid="{00000000-0002-0000-0B00-000000000000}">
      <formula1>0</formula1>
    </dataValidation>
  </dataValidations>
  <pageMargins left="0.7" right="0.7" top="0.75" bottom="0.75" header="0.3" footer="0.3"/>
  <pageSetup paperSize="8" scale="4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S19"/>
  <sheetViews>
    <sheetView view="pageBreakPreview" zoomScaleNormal="100" zoomScaleSheetLayoutView="100" workbookViewId="0">
      <selection activeCell="H26" sqref="H26"/>
    </sheetView>
  </sheetViews>
  <sheetFormatPr defaultColWidth="9.81640625" defaultRowHeight="14" x14ac:dyDescent="0.3"/>
  <cols>
    <col min="1" max="1" width="55.6328125" style="75" customWidth="1"/>
    <col min="2" max="19" width="12.1796875" style="13" customWidth="1"/>
    <col min="20" max="16384" width="9.81640625" style="13"/>
  </cols>
  <sheetData>
    <row r="1" spans="1:19" ht="15" customHeight="1" x14ac:dyDescent="0.3">
      <c r="A1" s="138" t="str">
        <f ca="1">Translations!$A$124</f>
        <v xml:space="preserve">Detailed Financial Gap </v>
      </c>
      <c r="B1" s="139"/>
      <c r="C1" s="15" t="str">
        <f ca="1">Translations!$A$10</f>
        <v>Country</v>
      </c>
      <c r="D1" s="144" t="str">
        <f>VLOOKUP('Cover Sheet'!$D$8,Dropdowns!$I$3:$L$243,Translations!$C$1+1,0)</f>
        <v>Mozambique</v>
      </c>
      <c r="E1" s="145"/>
      <c r="F1" s="146" t="str">
        <f ca="1">Translations!$A$85</f>
        <v>Component</v>
      </c>
      <c r="G1" s="148" t="str">
        <f ca="1">Translations!$A$92</f>
        <v>Malaria</v>
      </c>
      <c r="H1" s="190" t="str">
        <f ca="1">Translations!$A$86</f>
        <v>Fiscal Year in which implementation period starts</v>
      </c>
      <c r="I1" s="190"/>
      <c r="J1" s="190"/>
      <c r="K1" s="190"/>
      <c r="L1" s="82">
        <f>IF(ISNUMBER('Cover Sheet'!D13),'Cover Sheet'!D13,VLOOKUP("Select year",Dropdowns!$O$17:$R$17,LangOffset+1,0))</f>
        <v>2021</v>
      </c>
    </row>
    <row r="2" spans="1:19" ht="15" customHeight="1" x14ac:dyDescent="0.3">
      <c r="A2" s="141"/>
      <c r="B2" s="142"/>
      <c r="C2" s="15" t="str">
        <f ca="1">Translations!$A$12</f>
        <v>Currency</v>
      </c>
      <c r="D2" s="144" t="str">
        <f>VLOOKUP('Cover Sheet'!$D$10,Dropdowns!$O$13:$R$15,Translations!$C$1+1,0)</f>
        <v>USD</v>
      </c>
      <c r="E2" s="145"/>
      <c r="F2" s="147"/>
      <c r="G2" s="149"/>
      <c r="H2" s="190" t="str">
        <f ca="1">Translations!$A$87</f>
        <v>Fiscal Year in which implementation period ends</v>
      </c>
      <c r="I2" s="190"/>
      <c r="J2" s="190"/>
      <c r="K2" s="190"/>
      <c r="L2" s="82">
        <f>IF(ISNUMBER('Cover Sheet'!D14),'Cover Sheet'!D14,VLOOKUP("Select year",Dropdowns!$O$17:$R$17,LangOffset+1,0))</f>
        <v>2023</v>
      </c>
    </row>
    <row r="3" spans="1:19" ht="30" customHeight="1" x14ac:dyDescent="0.3">
      <c r="A3" s="187" t="str">
        <f ca="1">Translations!$A$125</f>
        <v>Module</v>
      </c>
      <c r="B3" s="153" t="str">
        <f ca="1">Translations!$A$126</f>
        <v>Funding Need</v>
      </c>
      <c r="C3" s="154"/>
      <c r="D3" s="155"/>
      <c r="E3" s="153" t="str">
        <f ca="1">Translations!$A$127</f>
        <v>Domestic</v>
      </c>
      <c r="F3" s="154"/>
      <c r="G3" s="154"/>
      <c r="H3" s="154"/>
      <c r="I3" s="154"/>
      <c r="J3" s="155"/>
      <c r="K3" s="186" t="str">
        <f ca="1">Translations!$A$128</f>
        <v>Non-Global Fund External</v>
      </c>
      <c r="L3" s="186"/>
      <c r="M3" s="186"/>
      <c r="N3" s="186"/>
      <c r="O3" s="186"/>
      <c r="P3" s="186"/>
      <c r="Q3" s="186" t="str">
        <f ca="1">Translations!$A$129</f>
        <v>Funding Gap</v>
      </c>
      <c r="R3" s="186"/>
      <c r="S3" s="186"/>
    </row>
    <row r="4" spans="1:19" ht="15" customHeight="1" x14ac:dyDescent="0.3">
      <c r="A4" s="188"/>
      <c r="B4" s="12">
        <f>IF(ISNUMBER(L1),L1,"")</f>
        <v>2021</v>
      </c>
      <c r="C4" s="81">
        <f>IFERROR(B4+1,"")</f>
        <v>2022</v>
      </c>
      <c r="D4" s="12">
        <f>IFERROR(C4+1,"")</f>
        <v>2023</v>
      </c>
      <c r="E4" s="81">
        <f t="shared" ref="E4:F4" si="0">IFERROR(F4-1,"")</f>
        <v>2018</v>
      </c>
      <c r="F4" s="81">
        <f t="shared" si="0"/>
        <v>2019</v>
      </c>
      <c r="G4" s="12">
        <f>IFERROR(H4-1,"")</f>
        <v>2020</v>
      </c>
      <c r="H4" s="81">
        <f t="shared" ref="H4:I4" si="1">B4</f>
        <v>2021</v>
      </c>
      <c r="I4" s="81">
        <f t="shared" si="1"/>
        <v>2022</v>
      </c>
      <c r="J4" s="12">
        <f>D4</f>
        <v>2023</v>
      </c>
      <c r="K4" s="81">
        <f t="shared" ref="K4:L4" si="2">IFERROR(L4-1,"")</f>
        <v>2018</v>
      </c>
      <c r="L4" s="81">
        <f t="shared" si="2"/>
        <v>2019</v>
      </c>
      <c r="M4" s="12">
        <f>IFERROR(N4-1,"")</f>
        <v>2020</v>
      </c>
      <c r="N4" s="81">
        <f t="shared" ref="N4:O4" si="3">B4</f>
        <v>2021</v>
      </c>
      <c r="O4" s="81">
        <f t="shared" si="3"/>
        <v>2022</v>
      </c>
      <c r="P4" s="12">
        <f>D4</f>
        <v>2023</v>
      </c>
      <c r="Q4" s="12">
        <f>B4</f>
        <v>2021</v>
      </c>
      <c r="R4" s="12">
        <f>C4</f>
        <v>2022</v>
      </c>
      <c r="S4" s="12">
        <f>D4</f>
        <v>2023</v>
      </c>
    </row>
    <row r="5" spans="1:19" ht="3" customHeight="1" x14ac:dyDescent="0.3">
      <c r="A5" s="10"/>
      <c r="B5" s="9"/>
      <c r="C5" s="9"/>
      <c r="D5" s="8"/>
      <c r="E5" s="8"/>
      <c r="F5" s="8"/>
      <c r="G5" s="8"/>
      <c r="H5" s="8"/>
      <c r="I5" s="8"/>
      <c r="J5" s="8"/>
      <c r="K5" s="8"/>
      <c r="L5" s="7"/>
      <c r="M5" s="7"/>
      <c r="N5" s="7"/>
      <c r="O5" s="7"/>
      <c r="P5" s="7"/>
      <c r="Q5" s="7"/>
      <c r="R5" s="7"/>
      <c r="S5" s="7"/>
    </row>
    <row r="6" spans="1:19" ht="22" customHeight="1" x14ac:dyDescent="0.3">
      <c r="A6" s="5" t="str">
        <f ca="1">Translations!$A$155</f>
        <v>Vector Control: LLIN</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 customHeight="1" x14ac:dyDescent="0.3">
      <c r="A7" s="5" t="str">
        <f ca="1">Translations!$A$156</f>
        <v>Vector Control: IRS</v>
      </c>
      <c r="B7" s="73"/>
      <c r="C7" s="73"/>
      <c r="D7" s="73"/>
      <c r="E7" s="73"/>
      <c r="F7" s="73"/>
      <c r="G7" s="73"/>
      <c r="H7" s="73"/>
      <c r="I7" s="73"/>
      <c r="J7" s="73"/>
      <c r="K7" s="73"/>
      <c r="L7" s="73"/>
      <c r="M7" s="73"/>
      <c r="N7" s="73"/>
      <c r="O7" s="73"/>
      <c r="P7" s="73"/>
      <c r="Q7" s="11">
        <f t="shared" ref="Q7:Q14" si="5">IFERROR(B7-H7-N7,"")</f>
        <v>0</v>
      </c>
      <c r="R7" s="11">
        <f t="shared" ref="R7:R14" si="6">IFERROR(C7-I7-O7,"")</f>
        <v>0</v>
      </c>
      <c r="S7" s="11">
        <f t="shared" ref="S7:S14" si="7">IFERROR(D7-J7-P7,"")</f>
        <v>0</v>
      </c>
    </row>
    <row r="8" spans="1:19" ht="22" customHeight="1" x14ac:dyDescent="0.3">
      <c r="A8" s="5" t="str">
        <f ca="1">Translations!$A$157</f>
        <v>Case management - Diagnosis</v>
      </c>
      <c r="B8" s="73"/>
      <c r="C8" s="73"/>
      <c r="D8" s="73"/>
      <c r="E8" s="73"/>
      <c r="F8" s="73"/>
      <c r="G8" s="73"/>
      <c r="H8" s="73"/>
      <c r="I8" s="73"/>
      <c r="J8" s="73"/>
      <c r="K8" s="73"/>
      <c r="L8" s="73"/>
      <c r="M8" s="73"/>
      <c r="N8" s="73"/>
      <c r="O8" s="73"/>
      <c r="P8" s="73"/>
      <c r="Q8" s="11">
        <f t="shared" si="5"/>
        <v>0</v>
      </c>
      <c r="R8" s="11">
        <f t="shared" si="6"/>
        <v>0</v>
      </c>
      <c r="S8" s="11">
        <f t="shared" si="7"/>
        <v>0</v>
      </c>
    </row>
    <row r="9" spans="1:19" ht="22" customHeight="1" x14ac:dyDescent="0.3">
      <c r="A9" s="5" t="str">
        <f ca="1">Translations!$A$158</f>
        <v>Case management - Treatment</v>
      </c>
      <c r="B9" s="73"/>
      <c r="C9" s="73"/>
      <c r="D9" s="73"/>
      <c r="E9" s="73"/>
      <c r="F9" s="73"/>
      <c r="G9" s="73"/>
      <c r="H9" s="73"/>
      <c r="I9" s="73"/>
      <c r="J9" s="73"/>
      <c r="K9" s="73"/>
      <c r="L9" s="73"/>
      <c r="M9" s="73"/>
      <c r="N9" s="73"/>
      <c r="O9" s="73"/>
      <c r="P9" s="73"/>
      <c r="Q9" s="11">
        <f t="shared" si="5"/>
        <v>0</v>
      </c>
      <c r="R9" s="11">
        <f t="shared" si="6"/>
        <v>0</v>
      </c>
      <c r="S9" s="11">
        <f t="shared" si="7"/>
        <v>0</v>
      </c>
    </row>
    <row r="10" spans="1:19" ht="22" customHeight="1" x14ac:dyDescent="0.3">
      <c r="A10" s="5" t="str">
        <f ca="1">Translations!$A$159</f>
        <v>Specific prevention intervention: Intermittent preventive treatment in pregnancy (IPTp)</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 customHeight="1" x14ac:dyDescent="0.3">
      <c r="A11" s="5" t="str">
        <f ca="1">Translations!$A$160</f>
        <v>Specific prevention intervention: Seasonal malaria chemoprophylaxis (SMC)</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 customHeight="1" x14ac:dyDescent="0.3">
      <c r="A12" s="5" t="str">
        <f ca="1">Translations!$A$161</f>
        <v>RSSH</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 customHeight="1" x14ac:dyDescent="0.3">
      <c r="A13" s="5" t="str">
        <f ca="1">Translations!$A$162</f>
        <v>Program Management</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 customHeight="1" x14ac:dyDescent="0.3">
      <c r="A14" s="5" t="str">
        <f ca="1">Translations!$A$163</f>
        <v>Other</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3" customHeight="1" x14ac:dyDescent="0.3">
      <c r="A15" s="10"/>
      <c r="B15" s="9"/>
      <c r="C15" s="9"/>
      <c r="D15" s="8"/>
      <c r="E15" s="8"/>
      <c r="F15" s="8"/>
      <c r="G15" s="8"/>
      <c r="H15" s="8"/>
      <c r="I15" s="8"/>
      <c r="J15" s="8"/>
      <c r="K15" s="8"/>
      <c r="L15" s="7"/>
      <c r="M15" s="7"/>
      <c r="N15" s="7"/>
      <c r="O15" s="7"/>
      <c r="P15" s="7"/>
      <c r="Q15" s="7"/>
      <c r="R15" s="7"/>
      <c r="S15" s="7"/>
    </row>
    <row r="16" spans="1:19" ht="15" customHeight="1" x14ac:dyDescent="0.3">
      <c r="A16" s="5" t="str">
        <f ca="1">Translations!$A$164</f>
        <v>Total</v>
      </c>
      <c r="B16" s="4">
        <f t="shared" ref="B16:S16" si="8">SUM(B6:B14)</f>
        <v>0</v>
      </c>
      <c r="C16" s="4">
        <f t="shared" si="8"/>
        <v>0</v>
      </c>
      <c r="D16" s="4">
        <f t="shared" si="8"/>
        <v>0</v>
      </c>
      <c r="E16" s="4">
        <f t="shared" si="8"/>
        <v>0</v>
      </c>
      <c r="F16" s="4">
        <f t="shared" si="8"/>
        <v>0</v>
      </c>
      <c r="G16" s="4">
        <f t="shared" si="8"/>
        <v>0</v>
      </c>
      <c r="H16" s="4">
        <f t="shared" si="8"/>
        <v>0</v>
      </c>
      <c r="I16" s="4">
        <f t="shared" si="8"/>
        <v>0</v>
      </c>
      <c r="J16" s="4">
        <f t="shared" si="8"/>
        <v>0</v>
      </c>
      <c r="K16" s="4">
        <f t="shared" si="8"/>
        <v>0</v>
      </c>
      <c r="L16" s="4">
        <f t="shared" si="8"/>
        <v>0</v>
      </c>
      <c r="M16" s="4">
        <f t="shared" si="8"/>
        <v>0</v>
      </c>
      <c r="N16" s="4">
        <f t="shared" si="8"/>
        <v>0</v>
      </c>
      <c r="O16" s="4">
        <f t="shared" si="8"/>
        <v>0</v>
      </c>
      <c r="P16" s="4">
        <f t="shared" si="8"/>
        <v>0</v>
      </c>
      <c r="Q16" s="4">
        <f t="shared" si="8"/>
        <v>0</v>
      </c>
      <c r="R16" s="4">
        <f t="shared" si="8"/>
        <v>0</v>
      </c>
      <c r="S16" s="4">
        <f t="shared" si="8"/>
        <v>0</v>
      </c>
    </row>
    <row r="18" spans="1:1" x14ac:dyDescent="0.3">
      <c r="A18" s="74"/>
    </row>
    <row r="19" spans="1:1" x14ac:dyDescent="0.3">
      <c r="A19" s="74"/>
    </row>
  </sheetData>
  <sheetProtection password="CDD8" sheet="1" formatColumns="0" formatRows="0"/>
  <protectedRanges>
    <protectedRange sqref="B6:P15" name="Range1"/>
  </protectedRanges>
  <mergeCells count="12">
    <mergeCell ref="H1:K1"/>
    <mergeCell ref="H2:K2"/>
    <mergeCell ref="A1:B2"/>
    <mergeCell ref="D1:E1"/>
    <mergeCell ref="F1:F2"/>
    <mergeCell ref="G1:G2"/>
    <mergeCell ref="D2:E2"/>
    <mergeCell ref="A3:A4"/>
    <mergeCell ref="B3:D3"/>
    <mergeCell ref="E3:J3"/>
    <mergeCell ref="K3:P3"/>
    <mergeCell ref="Q3:S3"/>
  </mergeCells>
  <dataValidations count="1">
    <dataValidation type="decimal" operator="greaterThanOrEqual" allowBlank="1" showInputMessage="1" showErrorMessage="1" sqref="B6:P14" xr:uid="{00000000-0002-0000-0C00-000000000000}">
      <formula1>0</formula1>
    </dataValidation>
  </dataValidations>
  <pageMargins left="0.7" right="0.7" top="0.75" bottom="0.75" header="0.3" footer="0.3"/>
  <pageSetup paperSize="8" scale="4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S25"/>
  <sheetViews>
    <sheetView view="pageBreakPreview" zoomScaleNormal="100" zoomScaleSheetLayoutView="100" workbookViewId="0">
      <selection activeCell="C29" sqref="C29"/>
    </sheetView>
  </sheetViews>
  <sheetFormatPr defaultColWidth="9.81640625" defaultRowHeight="14" x14ac:dyDescent="0.3"/>
  <cols>
    <col min="1" max="1" width="55.6328125" style="75" customWidth="1"/>
    <col min="2" max="19" width="12.1796875" style="13" customWidth="1"/>
    <col min="20" max="16384" width="9.81640625" style="13"/>
  </cols>
  <sheetData>
    <row r="1" spans="1:19" ht="15" customHeight="1" x14ac:dyDescent="0.3">
      <c r="A1" s="138" t="str">
        <f ca="1">Translations!$A$124</f>
        <v xml:space="preserve">Detailed Financial Gap </v>
      </c>
      <c r="B1" s="139"/>
      <c r="C1" s="15" t="str">
        <f ca="1">Translations!$A$10</f>
        <v>Country</v>
      </c>
      <c r="D1" s="144" t="str">
        <f>VLOOKUP('Cover Sheet'!$D$8,Dropdowns!$I$3:$L$243,Translations!$C$1+1,0)</f>
        <v>Mozambique</v>
      </c>
      <c r="E1" s="145"/>
      <c r="F1" s="146" t="str">
        <f ca="1">Translations!$A$85</f>
        <v>Component</v>
      </c>
      <c r="G1" s="148" t="str">
        <f ca="1">Translations!$A$92</f>
        <v>Malaria</v>
      </c>
      <c r="H1" s="190" t="str">
        <f ca="1">Translations!$A$86</f>
        <v>Fiscal Year in which implementation period starts</v>
      </c>
      <c r="I1" s="190"/>
      <c r="J1" s="190"/>
      <c r="K1" s="190"/>
      <c r="L1" s="82">
        <f>IF(ISNUMBER('Cover Sheet'!D13),'Cover Sheet'!D13,VLOOKUP("Select year",Dropdowns!$O$17:$R$17,LangOffset+1,0))</f>
        <v>2021</v>
      </c>
    </row>
    <row r="2" spans="1:19" ht="15" customHeight="1" x14ac:dyDescent="0.3">
      <c r="A2" s="141"/>
      <c r="B2" s="142"/>
      <c r="C2" s="15" t="str">
        <f ca="1">Translations!$A$12</f>
        <v>Currency</v>
      </c>
      <c r="D2" s="144" t="str">
        <f>VLOOKUP('Cover Sheet'!$D$10,Dropdowns!$O$13:$R$15,Translations!$C$1+1,0)</f>
        <v>USD</v>
      </c>
      <c r="E2" s="145"/>
      <c r="F2" s="147"/>
      <c r="G2" s="149"/>
      <c r="H2" s="190" t="str">
        <f ca="1">Translations!$A$87</f>
        <v>Fiscal Year in which implementation period ends</v>
      </c>
      <c r="I2" s="190"/>
      <c r="J2" s="190"/>
      <c r="K2" s="190"/>
      <c r="L2" s="82">
        <f>IF(ISNUMBER('Cover Sheet'!D14),'Cover Sheet'!D14,VLOOKUP("Select year",Dropdowns!$O$17:$R$17,LangOffset+1,0))</f>
        <v>2023</v>
      </c>
    </row>
    <row r="3" spans="1:19" ht="30" customHeight="1" x14ac:dyDescent="0.3">
      <c r="A3" s="187" t="str">
        <f ca="1">Translations!$A$145</f>
        <v>NSP cost categories</v>
      </c>
      <c r="B3" s="153" t="str">
        <f ca="1">Translations!$A$126</f>
        <v>Funding Need</v>
      </c>
      <c r="C3" s="154"/>
      <c r="D3" s="155"/>
      <c r="E3" s="153" t="str">
        <f ca="1">Translations!$A$127</f>
        <v>Domestic</v>
      </c>
      <c r="F3" s="154"/>
      <c r="G3" s="154"/>
      <c r="H3" s="154"/>
      <c r="I3" s="154"/>
      <c r="J3" s="155"/>
      <c r="K3" s="186" t="str">
        <f ca="1">Translations!$A$128</f>
        <v>Non-Global Fund External</v>
      </c>
      <c r="L3" s="186"/>
      <c r="M3" s="186"/>
      <c r="N3" s="186"/>
      <c r="O3" s="186"/>
      <c r="P3" s="186"/>
      <c r="Q3" s="186" t="str">
        <f ca="1">Translations!$A$129</f>
        <v>Funding Gap</v>
      </c>
      <c r="R3" s="186"/>
      <c r="S3" s="186"/>
    </row>
    <row r="4" spans="1:19" ht="15" customHeight="1" x14ac:dyDescent="0.3">
      <c r="A4" s="188"/>
      <c r="B4" s="12">
        <f>IF(ISNUMBER(L1),L1,"")</f>
        <v>2021</v>
      </c>
      <c r="C4" s="81">
        <f>IFERROR(B4+1,"")</f>
        <v>2022</v>
      </c>
      <c r="D4" s="12">
        <f>IFERROR(C4+1,"")</f>
        <v>2023</v>
      </c>
      <c r="E4" s="81">
        <f t="shared" ref="E4:F4" si="0">IFERROR(F4-1,"")</f>
        <v>2018</v>
      </c>
      <c r="F4" s="81">
        <f t="shared" si="0"/>
        <v>2019</v>
      </c>
      <c r="G4" s="12">
        <f>IFERROR(H4-1,"")</f>
        <v>2020</v>
      </c>
      <c r="H4" s="81">
        <f t="shared" ref="H4:I4" si="1">B4</f>
        <v>2021</v>
      </c>
      <c r="I4" s="81">
        <f t="shared" si="1"/>
        <v>2022</v>
      </c>
      <c r="J4" s="12">
        <f>D4</f>
        <v>2023</v>
      </c>
      <c r="K4" s="81">
        <f t="shared" ref="K4:L4" si="2">IFERROR(L4-1,"")</f>
        <v>2018</v>
      </c>
      <c r="L4" s="81">
        <f t="shared" si="2"/>
        <v>2019</v>
      </c>
      <c r="M4" s="12">
        <f>IFERROR(N4-1,"")</f>
        <v>2020</v>
      </c>
      <c r="N4" s="81">
        <f t="shared" ref="N4:O4" si="3">B4</f>
        <v>2021</v>
      </c>
      <c r="O4" s="81">
        <f t="shared" si="3"/>
        <v>2022</v>
      </c>
      <c r="P4" s="12">
        <f>D4</f>
        <v>2023</v>
      </c>
      <c r="Q4" s="12">
        <f>B4</f>
        <v>2021</v>
      </c>
      <c r="R4" s="12">
        <f>C4</f>
        <v>2022</v>
      </c>
      <c r="S4" s="12">
        <f>D4</f>
        <v>2023</v>
      </c>
    </row>
    <row r="5" spans="1:19" ht="3" customHeight="1" x14ac:dyDescent="0.3">
      <c r="A5" s="10"/>
      <c r="B5" s="9"/>
      <c r="C5" s="9"/>
      <c r="D5" s="8"/>
      <c r="E5" s="8"/>
      <c r="F5" s="8"/>
      <c r="G5" s="8"/>
      <c r="H5" s="8"/>
      <c r="I5" s="8"/>
      <c r="J5" s="8"/>
      <c r="K5" s="8"/>
      <c r="L5" s="7"/>
      <c r="M5" s="7"/>
      <c r="N5" s="7"/>
      <c r="O5" s="7"/>
      <c r="P5" s="7"/>
      <c r="Q5" s="7"/>
      <c r="R5" s="7"/>
      <c r="S5" s="7"/>
    </row>
    <row r="6" spans="1:19" ht="15" customHeight="1" x14ac:dyDescent="0.3">
      <c r="A6" s="80"/>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15" customHeight="1" x14ac:dyDescent="0.3">
      <c r="A7" s="80"/>
      <c r="B7" s="73"/>
      <c r="C7" s="73"/>
      <c r="D7" s="73"/>
      <c r="E7" s="73"/>
      <c r="F7" s="73"/>
      <c r="G7" s="73"/>
      <c r="H7" s="73"/>
      <c r="I7" s="73"/>
      <c r="J7" s="73"/>
      <c r="K7" s="73"/>
      <c r="L7" s="73"/>
      <c r="M7" s="73"/>
      <c r="N7" s="73"/>
      <c r="O7" s="73"/>
      <c r="P7" s="73"/>
      <c r="Q7" s="11">
        <f t="shared" ref="Q7:Q20" si="5">IFERROR(B7-H7-N7,"")</f>
        <v>0</v>
      </c>
      <c r="R7" s="11">
        <f t="shared" ref="R7:R20" si="6">IFERROR(C7-I7-O7,"")</f>
        <v>0</v>
      </c>
      <c r="S7" s="11">
        <f t="shared" ref="S7:S20" si="7">IFERROR(D7-J7-P7,"")</f>
        <v>0</v>
      </c>
    </row>
    <row r="8" spans="1:19" ht="15" customHeight="1" x14ac:dyDescent="0.3">
      <c r="A8" s="80"/>
      <c r="B8" s="73"/>
      <c r="C8" s="73"/>
      <c r="D8" s="73"/>
      <c r="E8" s="73"/>
      <c r="F8" s="73"/>
      <c r="G8" s="73"/>
      <c r="H8" s="73"/>
      <c r="I8" s="73"/>
      <c r="J8" s="73"/>
      <c r="K8" s="73"/>
      <c r="L8" s="73"/>
      <c r="M8" s="73"/>
      <c r="N8" s="73"/>
      <c r="O8" s="73"/>
      <c r="P8" s="73"/>
      <c r="Q8" s="11">
        <f t="shared" si="5"/>
        <v>0</v>
      </c>
      <c r="R8" s="11">
        <f t="shared" si="6"/>
        <v>0</v>
      </c>
      <c r="S8" s="11">
        <f t="shared" si="7"/>
        <v>0</v>
      </c>
    </row>
    <row r="9" spans="1:19" ht="15" customHeight="1" x14ac:dyDescent="0.3">
      <c r="A9" s="80"/>
      <c r="B9" s="73"/>
      <c r="C9" s="73"/>
      <c r="D9" s="73"/>
      <c r="E9" s="73"/>
      <c r="F9" s="73"/>
      <c r="G9" s="73"/>
      <c r="H9" s="73"/>
      <c r="I9" s="73"/>
      <c r="J9" s="73"/>
      <c r="K9" s="73"/>
      <c r="L9" s="73"/>
      <c r="M9" s="73"/>
      <c r="N9" s="73"/>
      <c r="O9" s="73"/>
      <c r="P9" s="73"/>
      <c r="Q9" s="11">
        <f t="shared" si="5"/>
        <v>0</v>
      </c>
      <c r="R9" s="11">
        <f t="shared" si="6"/>
        <v>0</v>
      </c>
      <c r="S9" s="11">
        <f t="shared" si="7"/>
        <v>0</v>
      </c>
    </row>
    <row r="10" spans="1:19" ht="15" customHeight="1" x14ac:dyDescent="0.3">
      <c r="A10" s="80"/>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15" customHeight="1" x14ac:dyDescent="0.3">
      <c r="A11" s="80"/>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15" customHeight="1" x14ac:dyDescent="0.3">
      <c r="A12" s="80"/>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15" customHeight="1" x14ac:dyDescent="0.3">
      <c r="A13" s="80"/>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15" customHeight="1" x14ac:dyDescent="0.3">
      <c r="A14" s="80"/>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15" customHeight="1" x14ac:dyDescent="0.3">
      <c r="A15" s="80"/>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15" customHeight="1" x14ac:dyDescent="0.3">
      <c r="A16" s="80"/>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15" customHeight="1" x14ac:dyDescent="0.3">
      <c r="A17" s="80"/>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15" customHeight="1" x14ac:dyDescent="0.3">
      <c r="A18" s="80"/>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15" customHeight="1" x14ac:dyDescent="0.3">
      <c r="A19" s="80"/>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15" customHeight="1" x14ac:dyDescent="0.3">
      <c r="A20" s="80"/>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ht="3" customHeight="1" x14ac:dyDescent="0.3">
      <c r="A21" s="10"/>
      <c r="B21" s="9"/>
      <c r="C21" s="9"/>
      <c r="D21" s="8"/>
      <c r="E21" s="8"/>
      <c r="F21" s="8"/>
      <c r="G21" s="8"/>
      <c r="H21" s="8"/>
      <c r="I21" s="8"/>
      <c r="J21" s="8"/>
      <c r="K21" s="8"/>
      <c r="L21" s="7"/>
      <c r="M21" s="7"/>
      <c r="N21" s="7"/>
      <c r="O21" s="7"/>
      <c r="P21" s="7"/>
      <c r="Q21" s="7"/>
      <c r="R21" s="7"/>
      <c r="S21" s="7"/>
    </row>
    <row r="22" spans="1:19" ht="15" customHeight="1" x14ac:dyDescent="0.3">
      <c r="A22" s="5" t="str">
        <f ca="1">Translations!$A$164</f>
        <v>Total</v>
      </c>
      <c r="B22" s="4">
        <f t="shared" ref="B22:S22" si="8">SUM(B6:B20)</f>
        <v>0</v>
      </c>
      <c r="C22" s="4">
        <f t="shared" si="8"/>
        <v>0</v>
      </c>
      <c r="D22" s="4">
        <f t="shared" si="8"/>
        <v>0</v>
      </c>
      <c r="E22" s="4">
        <f t="shared" si="8"/>
        <v>0</v>
      </c>
      <c r="F22" s="4">
        <f t="shared" si="8"/>
        <v>0</v>
      </c>
      <c r="G22" s="4">
        <f t="shared" si="8"/>
        <v>0</v>
      </c>
      <c r="H22" s="4">
        <f t="shared" si="8"/>
        <v>0</v>
      </c>
      <c r="I22" s="4">
        <f t="shared" si="8"/>
        <v>0</v>
      </c>
      <c r="J22" s="4">
        <f t="shared" si="8"/>
        <v>0</v>
      </c>
      <c r="K22" s="4">
        <f t="shared" si="8"/>
        <v>0</v>
      </c>
      <c r="L22" s="4">
        <f t="shared" si="8"/>
        <v>0</v>
      </c>
      <c r="M22" s="4">
        <f t="shared" si="8"/>
        <v>0</v>
      </c>
      <c r="N22" s="4">
        <f t="shared" si="8"/>
        <v>0</v>
      </c>
      <c r="O22" s="4">
        <f t="shared" si="8"/>
        <v>0</v>
      </c>
      <c r="P22" s="4">
        <f t="shared" si="8"/>
        <v>0</v>
      </c>
      <c r="Q22" s="4">
        <f t="shared" si="8"/>
        <v>0</v>
      </c>
      <c r="R22" s="4">
        <f t="shared" si="8"/>
        <v>0</v>
      </c>
      <c r="S22" s="4">
        <f t="shared" si="8"/>
        <v>0</v>
      </c>
    </row>
    <row r="24" spans="1:19" x14ac:dyDescent="0.3">
      <c r="A24" s="74"/>
    </row>
    <row r="25" spans="1:19" x14ac:dyDescent="0.3">
      <c r="A25" s="74"/>
    </row>
  </sheetData>
  <sheetProtection password="CDD8" sheet="1" formatColumns="0" formatRows="0"/>
  <protectedRanges>
    <protectedRange sqref="B6:P21" name="Range1"/>
  </protectedRanges>
  <mergeCells count="12">
    <mergeCell ref="H1:K1"/>
    <mergeCell ref="H2:K2"/>
    <mergeCell ref="A1:B2"/>
    <mergeCell ref="D1:E1"/>
    <mergeCell ref="F1:F2"/>
    <mergeCell ref="G1:G2"/>
    <mergeCell ref="D2:E2"/>
    <mergeCell ref="A3:A4"/>
    <mergeCell ref="B3:D3"/>
    <mergeCell ref="E3:J3"/>
    <mergeCell ref="K3:P3"/>
    <mergeCell ref="Q3:S3"/>
  </mergeCells>
  <dataValidations count="1">
    <dataValidation type="decimal" operator="greaterThanOrEqual" allowBlank="1" showInputMessage="1" showErrorMessage="1" sqref="B6:P20" xr:uid="{00000000-0002-0000-0D00-000000000000}">
      <formula1>0</formula1>
    </dataValidation>
  </dataValidations>
  <pageMargins left="0.7" right="0.7" top="0.75" bottom="0.75" header="0.3" footer="0.3"/>
  <pageSetup paperSize="8"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520"/>
  <sheetViews>
    <sheetView zoomScaleNormal="100" workbookViewId="0">
      <selection activeCell="A32" sqref="A32"/>
    </sheetView>
  </sheetViews>
  <sheetFormatPr defaultColWidth="10.36328125" defaultRowHeight="14" x14ac:dyDescent="0.35"/>
  <cols>
    <col min="1" max="1" width="67" style="45" customWidth="1"/>
    <col min="2" max="2" width="65.81640625" style="89" customWidth="1"/>
    <col min="3" max="3" width="65.81640625" style="95" customWidth="1"/>
    <col min="4" max="4" width="35.6328125" style="46" customWidth="1"/>
    <col min="5" max="16384" width="10.36328125" style="45"/>
  </cols>
  <sheetData>
    <row r="1" spans="1:4" x14ac:dyDescent="0.35">
      <c r="A1" s="65"/>
      <c r="B1" s="86"/>
      <c r="C1" s="92">
        <f>IF(Instructions!$B$6="English",0,IF(Instructions!$B$6="Français",1,IF(Instructions!$B$6="Español",2,IF(Instructions!$B$6="Русский",3))))</f>
        <v>0</v>
      </c>
      <c r="D1" s="52"/>
    </row>
    <row r="2" spans="1:4" x14ac:dyDescent="0.35">
      <c r="A2" s="65"/>
      <c r="B2" s="90" t="s">
        <v>130</v>
      </c>
      <c r="C2" s="93" t="s">
        <v>131</v>
      </c>
      <c r="D2" s="91" t="s">
        <v>132</v>
      </c>
    </row>
    <row r="3" spans="1:4" x14ac:dyDescent="0.35">
      <c r="A3" s="53" t="str">
        <f t="shared" ref="A3:A34" ca="1" si="0">OFFSET($B3,0,LangOffset,1,1)</f>
        <v>Funding landscape table</v>
      </c>
      <c r="B3" s="87" t="s">
        <v>40</v>
      </c>
      <c r="C3" s="94" t="s">
        <v>1001</v>
      </c>
      <c r="D3" s="96" t="s">
        <v>1142</v>
      </c>
    </row>
    <row r="4" spans="1:4" x14ac:dyDescent="0.35">
      <c r="A4" s="53" t="str">
        <f t="shared" ca="1" si="0"/>
        <v>Latest update: October 2019</v>
      </c>
      <c r="B4" s="87" t="s">
        <v>1381</v>
      </c>
      <c r="C4" s="94" t="s">
        <v>1382</v>
      </c>
      <c r="D4" s="96" t="s">
        <v>1383</v>
      </c>
    </row>
    <row r="5" spans="1:4" x14ac:dyDescent="0.35">
      <c r="A5" s="53" t="str">
        <f t="shared" ca="1" si="0"/>
        <v>Cover Sheet</v>
      </c>
      <c r="B5" s="87" t="s">
        <v>43</v>
      </c>
      <c r="C5" s="94" t="s">
        <v>1002</v>
      </c>
      <c r="D5" s="96" t="s">
        <v>1143</v>
      </c>
    </row>
    <row r="6" spans="1:4" ht="25" x14ac:dyDescent="0.35">
      <c r="A6" s="53" t="str">
        <f t="shared" ca="1" si="0"/>
        <v>Financial Gap Overview for Disease Programs</v>
      </c>
      <c r="B6" s="87" t="s">
        <v>55</v>
      </c>
      <c r="C6" s="94" t="s">
        <v>1003</v>
      </c>
      <c r="D6" s="96" t="s">
        <v>1144</v>
      </c>
    </row>
    <row r="7" spans="1:4" ht="25" x14ac:dyDescent="0.35">
      <c r="A7" s="53" t="str">
        <f t="shared" ca="1" si="0"/>
        <v>Overall Health Sector: Government Health Spending</v>
      </c>
      <c r="B7" s="87" t="s">
        <v>82</v>
      </c>
      <c r="C7" s="94" t="s">
        <v>1004</v>
      </c>
      <c r="D7" s="96" t="s">
        <v>1145</v>
      </c>
    </row>
    <row r="8" spans="1:4" x14ac:dyDescent="0.35">
      <c r="A8" s="53" t="str">
        <f t="shared" ca="1" si="0"/>
        <v>Detailed Financial Gap</v>
      </c>
      <c r="B8" s="87" t="s">
        <v>978</v>
      </c>
      <c r="C8" s="94" t="s">
        <v>1005</v>
      </c>
      <c r="D8" s="96" t="s">
        <v>1146</v>
      </c>
    </row>
    <row r="9" spans="1:4" x14ac:dyDescent="0.35">
      <c r="A9" s="53" t="str">
        <f t="shared" ca="1" si="0"/>
        <v>General Guidance</v>
      </c>
      <c r="B9" s="87" t="s">
        <v>41</v>
      </c>
      <c r="C9" s="94" t="s">
        <v>1006</v>
      </c>
      <c r="D9" s="96" t="s">
        <v>1147</v>
      </c>
    </row>
    <row r="10" spans="1:4" x14ac:dyDescent="0.35">
      <c r="A10" s="53" t="str">
        <f t="shared" ca="1" si="0"/>
        <v>Country</v>
      </c>
      <c r="B10" s="87" t="s">
        <v>44</v>
      </c>
      <c r="C10" s="94" t="s">
        <v>1007</v>
      </c>
      <c r="D10" s="96" t="s">
        <v>1148</v>
      </c>
    </row>
    <row r="11" spans="1:4" x14ac:dyDescent="0.35">
      <c r="A11" s="53" t="str">
        <f t="shared" ca="1" si="0"/>
        <v>Fiscal Cycle</v>
      </c>
      <c r="B11" s="87" t="s">
        <v>46</v>
      </c>
      <c r="C11" s="94" t="s">
        <v>1008</v>
      </c>
      <c r="D11" s="96" t="s">
        <v>1149</v>
      </c>
    </row>
    <row r="12" spans="1:4" x14ac:dyDescent="0.35">
      <c r="A12" s="53" t="str">
        <f t="shared" ca="1" si="0"/>
        <v>Currency</v>
      </c>
      <c r="B12" s="87" t="s">
        <v>48</v>
      </c>
      <c r="C12" s="94" t="s">
        <v>1009</v>
      </c>
      <c r="D12" s="96" t="s">
        <v>1150</v>
      </c>
    </row>
    <row r="13" spans="1:4" ht="25" x14ac:dyDescent="0.35">
      <c r="A13" s="53" t="str">
        <f t="shared" ca="1" si="0"/>
        <v>Fiscal Year in which implementation period starts</v>
      </c>
      <c r="B13" s="87" t="s">
        <v>22</v>
      </c>
      <c r="C13" s="94" t="s">
        <v>1010</v>
      </c>
      <c r="D13" s="96" t="s">
        <v>1151</v>
      </c>
    </row>
    <row r="14" spans="1:4" ht="25" x14ac:dyDescent="0.35">
      <c r="A14" s="53" t="str">
        <f t="shared" ca="1" si="0"/>
        <v>Fiscal Year in which implementation period ends</v>
      </c>
      <c r="B14" s="87" t="s">
        <v>20</v>
      </c>
      <c r="C14" s="94" t="s">
        <v>1011</v>
      </c>
      <c r="D14" s="96" t="s">
        <v>1152</v>
      </c>
    </row>
    <row r="15" spans="1:4" ht="25" x14ac:dyDescent="0.35">
      <c r="A15" s="53" t="str">
        <f t="shared" ca="1" si="0"/>
        <v>Current funding request pertains to a program</v>
      </c>
      <c r="B15" s="87" t="s">
        <v>52</v>
      </c>
      <c r="C15" s="94" t="s">
        <v>1012</v>
      </c>
      <c r="D15" s="97" t="s">
        <v>1153</v>
      </c>
    </row>
    <row r="16" spans="1:4" ht="25" x14ac:dyDescent="0.35">
      <c r="A16" s="53" t="str">
        <f t="shared" ca="1" si="0"/>
        <v>Detailed Financial Gap based on:</v>
      </c>
      <c r="B16" s="87" t="s">
        <v>53</v>
      </c>
      <c r="C16" s="94" t="s">
        <v>1013</v>
      </c>
      <c r="D16" s="96" t="s">
        <v>1154</v>
      </c>
    </row>
    <row r="17" spans="1:4" x14ac:dyDescent="0.35">
      <c r="A17" s="53" t="str">
        <f t="shared" ca="1" si="0"/>
        <v>Header: Exchange Rate</v>
      </c>
      <c r="B17" s="87" t="s">
        <v>56</v>
      </c>
      <c r="C17" s="94" t="s">
        <v>1014</v>
      </c>
      <c r="D17" s="96" t="s">
        <v>1155</v>
      </c>
    </row>
    <row r="18" spans="1:4" ht="37.5" x14ac:dyDescent="0.35">
      <c r="A18" s="53" t="str">
        <f t="shared" ca="1" si="0"/>
        <v>SECTION A: Total Funding needs for the National Strategic Plan</v>
      </c>
      <c r="B18" s="87" t="s">
        <v>58</v>
      </c>
      <c r="C18" s="94" t="s">
        <v>1015</v>
      </c>
      <c r="D18" s="96" t="s">
        <v>1156</v>
      </c>
    </row>
    <row r="19" spans="1:4" ht="37.5" x14ac:dyDescent="0.35">
      <c r="A19" s="53" t="str">
        <f t="shared" ca="1" si="0"/>
        <v>LINE A: Total Funding needs for the National Strategic Plan</v>
      </c>
      <c r="B19" s="87" t="s">
        <v>59</v>
      </c>
      <c r="C19" s="94" t="s">
        <v>1016</v>
      </c>
      <c r="D19" s="96" t="s">
        <v>1157</v>
      </c>
    </row>
    <row r="20" spans="1:4" ht="50" x14ac:dyDescent="0.35">
      <c r="A20" s="53" t="str">
        <f t="shared" ca="1" si="0"/>
        <v>SECTIONS B, C and D: Previous, current and anticipated resources to meet the funding needs of the National Strategic Plan</v>
      </c>
      <c r="B20" s="87" t="s">
        <v>61</v>
      </c>
      <c r="C20" s="94" t="s">
        <v>1017</v>
      </c>
      <c r="D20" s="96" t="s">
        <v>1158</v>
      </c>
    </row>
    <row r="21" spans="1:4" ht="25" x14ac:dyDescent="0.35">
      <c r="A21" s="53" t="str">
        <f t="shared" ca="1" si="0"/>
        <v>Section B: Previous, Current and Anticipated Domestic Resources</v>
      </c>
      <c r="B21" s="87" t="s">
        <v>62</v>
      </c>
      <c r="C21" s="94" t="s">
        <v>1018</v>
      </c>
      <c r="D21" s="96" t="s">
        <v>1159</v>
      </c>
    </row>
    <row r="22" spans="1:4" x14ac:dyDescent="0.35">
      <c r="A22" s="53" t="str">
        <f t="shared" ca="1" si="0"/>
        <v xml:space="preserve">Domestic source B1: Loans </v>
      </c>
      <c r="B22" s="87" t="s">
        <v>63</v>
      </c>
      <c r="C22" s="94" t="s">
        <v>1019</v>
      </c>
      <c r="D22" s="96" t="s">
        <v>1160</v>
      </c>
    </row>
    <row r="23" spans="1:4" x14ac:dyDescent="0.35">
      <c r="A23" s="53" t="str">
        <f t="shared" ca="1" si="0"/>
        <v xml:space="preserve">Domestic source B2: Debt relief </v>
      </c>
      <c r="B23" s="87" t="s">
        <v>64</v>
      </c>
      <c r="C23" s="94" t="s">
        <v>1020</v>
      </c>
      <c r="D23" s="96" t="s">
        <v>1161</v>
      </c>
    </row>
    <row r="24" spans="1:4" ht="25" x14ac:dyDescent="0.35">
      <c r="A24" s="53" t="str">
        <f t="shared" ca="1" si="0"/>
        <v>Domestic source B3: Government funding resources</v>
      </c>
      <c r="B24" s="87" t="s">
        <v>65</v>
      </c>
      <c r="C24" s="94" t="s">
        <v>1021</v>
      </c>
      <c r="D24" s="96" t="s">
        <v>1162</v>
      </c>
    </row>
    <row r="25" spans="1:4" ht="25" x14ac:dyDescent="0.35">
      <c r="A25" s="53" t="str">
        <f t="shared" ca="1" si="0"/>
        <v>Domestic source B4: Social Health Insurance</v>
      </c>
      <c r="B25" s="87" t="s">
        <v>66</v>
      </c>
      <c r="C25" s="94" t="s">
        <v>1022</v>
      </c>
      <c r="D25" s="97" t="s">
        <v>1163</v>
      </c>
    </row>
    <row r="26" spans="1:4" ht="25" x14ac:dyDescent="0.35">
      <c r="A26" s="53" t="str">
        <f t="shared" ca="1" si="0"/>
        <v>Domestic source B5: Private sector contributions (national)</v>
      </c>
      <c r="B26" s="87" t="s">
        <v>67</v>
      </c>
      <c r="C26" s="94" t="s">
        <v>1023</v>
      </c>
      <c r="D26" s="96" t="s">
        <v>1164</v>
      </c>
    </row>
    <row r="27" spans="1:4" x14ac:dyDescent="0.35">
      <c r="A27" s="53" t="str">
        <f t="shared" ca="1" si="0"/>
        <v>LINE B: Total DOMESTIC resources</v>
      </c>
      <c r="B27" s="87" t="s">
        <v>68</v>
      </c>
      <c r="C27" s="94" t="s">
        <v>1024</v>
      </c>
      <c r="D27" s="96" t="s">
        <v>1165</v>
      </c>
    </row>
    <row r="28" spans="1:4" ht="37.5" x14ac:dyDescent="0.35">
      <c r="A28" s="53" t="str">
        <f t="shared" ca="1" si="0"/>
        <v>Section C: Previous, Current and Anticipated External Resources (non-Global Fund)</v>
      </c>
      <c r="B28" s="87" t="s">
        <v>70</v>
      </c>
      <c r="C28" s="94" t="s">
        <v>1025</v>
      </c>
      <c r="D28" s="96" t="s">
        <v>1166</v>
      </c>
    </row>
    <row r="29" spans="1:4" ht="25" x14ac:dyDescent="0.35">
      <c r="A29" s="53" t="str">
        <f t="shared" ca="1" si="0"/>
        <v>LINE C: Total EXTERNAL (non-Global Fund)</v>
      </c>
      <c r="B29" s="87" t="s">
        <v>71</v>
      </c>
      <c r="C29" s="94" t="s">
        <v>1026</v>
      </c>
      <c r="D29" s="96" t="s">
        <v>1167</v>
      </c>
    </row>
    <row r="30" spans="1:4" ht="25" x14ac:dyDescent="0.35">
      <c r="A30" s="53" t="str">
        <f t="shared" ca="1" si="0"/>
        <v xml:space="preserve">Section D: Previous, Current and Anticipated External Resources (Global Fund)  </v>
      </c>
      <c r="B30" s="87" t="s">
        <v>72</v>
      </c>
      <c r="C30" s="94" t="s">
        <v>1027</v>
      </c>
      <c r="D30" s="96" t="s">
        <v>1168</v>
      </c>
    </row>
    <row r="31" spans="1:4" ht="25" x14ac:dyDescent="0.35">
      <c r="A31" s="53" t="str">
        <f t="shared" ca="1" si="0"/>
        <v>LINE D: Total EXTERNAL (Global Fund)</v>
      </c>
      <c r="B31" s="87" t="s">
        <v>73</v>
      </c>
      <c r="C31" s="94" t="s">
        <v>1028</v>
      </c>
      <c r="D31" s="96" t="s">
        <v>1169</v>
      </c>
    </row>
    <row r="32" spans="1:4" x14ac:dyDescent="0.35">
      <c r="A32" s="53" t="str">
        <f t="shared" ca="1" si="0"/>
        <v xml:space="preserve">LINE E: Total Anticipated Resources </v>
      </c>
      <c r="B32" s="87" t="s">
        <v>74</v>
      </c>
      <c r="C32" s="94" t="s">
        <v>1029</v>
      </c>
      <c r="D32" s="96" t="s">
        <v>1170</v>
      </c>
    </row>
    <row r="33" spans="1:4" ht="25" x14ac:dyDescent="0.35">
      <c r="A33" s="53" t="str">
        <f t="shared" ca="1" si="0"/>
        <v>LINE F: Total Anticipated Funding Gap</v>
      </c>
      <c r="B33" s="87" t="s">
        <v>76</v>
      </c>
      <c r="C33" s="94" t="s">
        <v>1030</v>
      </c>
      <c r="D33" s="97" t="s">
        <v>1171</v>
      </c>
    </row>
    <row r="34" spans="1:4" x14ac:dyDescent="0.35">
      <c r="A34" s="53" t="str">
        <f t="shared" ca="1" si="0"/>
        <v>LINE G: Total Funding Request</v>
      </c>
      <c r="B34" s="87" t="s">
        <v>78</v>
      </c>
      <c r="C34" s="94" t="s">
        <v>1031</v>
      </c>
      <c r="D34" s="96" t="s">
        <v>1172</v>
      </c>
    </row>
    <row r="35" spans="1:4" ht="25" x14ac:dyDescent="0.35">
      <c r="A35" s="53" t="str">
        <f t="shared" ref="A35:A66" ca="1" si="1">OFFSET($B35,0,LangOffset,1,1)</f>
        <v xml:space="preserve">LINE H: Total Remaining Funding Gap </v>
      </c>
      <c r="B35" s="87" t="s">
        <v>80</v>
      </c>
      <c r="C35" s="94" t="s">
        <v>1032</v>
      </c>
      <c r="D35" s="97" t="s">
        <v>1173</v>
      </c>
    </row>
    <row r="36" spans="1:4" x14ac:dyDescent="0.35">
      <c r="A36" s="53" t="str">
        <f t="shared" ca="1" si="1"/>
        <v>Header: Level of Government</v>
      </c>
      <c r="B36" s="87" t="s">
        <v>83</v>
      </c>
      <c r="C36" s="94" t="s">
        <v>1033</v>
      </c>
      <c r="D36" s="96" t="s">
        <v>1174</v>
      </c>
    </row>
    <row r="37" spans="1:4" x14ac:dyDescent="0.35">
      <c r="A37" s="53" t="str">
        <f t="shared" ca="1" si="1"/>
        <v>Header: Exchange Rate</v>
      </c>
      <c r="B37" s="87" t="s">
        <v>56</v>
      </c>
      <c r="C37" s="94" t="s">
        <v>1014</v>
      </c>
      <c r="D37" s="96" t="s">
        <v>1175</v>
      </c>
    </row>
    <row r="38" spans="1:4" x14ac:dyDescent="0.35">
      <c r="A38" s="53" t="str">
        <f t="shared" ca="1" si="1"/>
        <v>Domestic source I1: Loans</v>
      </c>
      <c r="B38" s="87" t="s">
        <v>84</v>
      </c>
      <c r="C38" s="94" t="s">
        <v>1034</v>
      </c>
      <c r="D38" s="96" t="s">
        <v>1176</v>
      </c>
    </row>
    <row r="39" spans="1:4" s="47" customFormat="1" x14ac:dyDescent="0.35">
      <c r="A39" s="53" t="str">
        <f t="shared" ca="1" si="1"/>
        <v>Domestic source I2: Debt Relief</v>
      </c>
      <c r="B39" s="87" t="s">
        <v>85</v>
      </c>
      <c r="C39" s="94" t="s">
        <v>1035</v>
      </c>
      <c r="D39" s="96" t="s">
        <v>1177</v>
      </c>
    </row>
    <row r="40" spans="1:4" ht="25" x14ac:dyDescent="0.35">
      <c r="A40" s="53" t="str">
        <f t="shared" ca="1" si="1"/>
        <v>Domestic source I3: Government Funding Resources</v>
      </c>
      <c r="B40" s="87" t="s">
        <v>86</v>
      </c>
      <c r="C40" s="94" t="s">
        <v>1036</v>
      </c>
      <c r="D40" s="97" t="s">
        <v>1178</v>
      </c>
    </row>
    <row r="41" spans="1:4" x14ac:dyDescent="0.35">
      <c r="A41" s="53" t="str">
        <f t="shared" ca="1" si="1"/>
        <v>Domestic source I4: Social Health Insurance</v>
      </c>
      <c r="B41" s="87" t="s">
        <v>87</v>
      </c>
      <c r="C41" s="94" t="s">
        <v>1037</v>
      </c>
      <c r="D41" s="97" t="s">
        <v>1179</v>
      </c>
    </row>
    <row r="42" spans="1:4" x14ac:dyDescent="0.35">
      <c r="A42" s="53" t="str">
        <f t="shared" ca="1" si="1"/>
        <v>LINE I: Total Government Health Spending</v>
      </c>
      <c r="B42" s="87" t="s">
        <v>88</v>
      </c>
      <c r="C42" s="94" t="s">
        <v>1038</v>
      </c>
      <c r="D42" s="96" t="s">
        <v>1180</v>
      </c>
    </row>
    <row r="43" spans="1:4" ht="25" x14ac:dyDescent="0.35">
      <c r="A43" s="53" t="str">
        <f t="shared" ca="1" si="1"/>
        <v>LINE J: Share of Health in Government Expenditure (in %)</v>
      </c>
      <c r="B43" s="87" t="s">
        <v>90</v>
      </c>
      <c r="C43" s="94" t="s">
        <v>1039</v>
      </c>
      <c r="D43" s="96" t="s">
        <v>1181</v>
      </c>
    </row>
    <row r="44" spans="1:4" ht="37.5" x14ac:dyDescent="0.35">
      <c r="A44" s="53" t="str">
        <f t="shared" ca="1" si="1"/>
        <v>LINE K: Total Government Commitments for resilient and sustainable systems for health (RSSH)</v>
      </c>
      <c r="B44" s="88" t="s">
        <v>1000</v>
      </c>
      <c r="C44" s="94" t="s">
        <v>1040</v>
      </c>
      <c r="D44" s="97" t="s">
        <v>1182</v>
      </c>
    </row>
    <row r="45" spans="1:4" ht="37.5" x14ac:dyDescent="0.35">
      <c r="A45" s="53" t="str">
        <f t="shared" ca="1" si="1"/>
        <v>Detailed financial gap analysis based on Global Fund modules</v>
      </c>
      <c r="B45" s="87" t="s">
        <v>92</v>
      </c>
      <c r="C45" s="94" t="s">
        <v>1041</v>
      </c>
      <c r="D45" s="96" t="s">
        <v>1183</v>
      </c>
    </row>
    <row r="46" spans="1:4" ht="37.5" x14ac:dyDescent="0.35">
      <c r="A46" s="53" t="str">
        <f t="shared" ca="1" si="1"/>
        <v>Detailed financial gap analysis based on NSP cost categories</v>
      </c>
      <c r="B46" s="87" t="s">
        <v>93</v>
      </c>
      <c r="C46" s="94" t="s">
        <v>1042</v>
      </c>
      <c r="D46" s="96" t="s">
        <v>1184</v>
      </c>
    </row>
    <row r="47" spans="1:4" x14ac:dyDescent="0.35">
      <c r="A47" s="53" t="str">
        <f t="shared" ca="1" si="1"/>
        <v>A. All applicants are required to complete:</v>
      </c>
      <c r="B47" s="87" t="s">
        <v>42</v>
      </c>
      <c r="C47" s="94" t="s">
        <v>1043</v>
      </c>
      <c r="D47" s="97" t="s">
        <v>1185</v>
      </c>
    </row>
    <row r="48" spans="1:4" ht="162.5" x14ac:dyDescent="0.35">
      <c r="A48" s="53" t="str">
        <f t="shared" ca="1" si="1"/>
        <v>(1)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v>
      </c>
      <c r="B48" s="87" t="s">
        <v>981</v>
      </c>
      <c r="C48" s="94" t="s">
        <v>1044</v>
      </c>
      <c r="D48" s="97" t="s">
        <v>1186</v>
      </c>
    </row>
    <row r="49" spans="1:4" ht="75" x14ac:dyDescent="0.35">
      <c r="A49" s="53" t="str">
        <f t="shared" ca="1" si="1"/>
        <v>(2) The 'Government Health Spending' worksheet, including specific government commitments for strengthening health systems that will allow access to the Global Fund’s co-financing incentive.</v>
      </c>
      <c r="B49" s="87" t="s">
        <v>982</v>
      </c>
      <c r="C49" s="94" t="s">
        <v>1045</v>
      </c>
      <c r="D49" s="97" t="s">
        <v>1187</v>
      </c>
    </row>
    <row r="50" spans="1:4" ht="237.5" x14ac:dyDescent="0.35">
      <c r="A50" s="53" t="str">
        <f t="shared" ca="1" si="1"/>
        <v>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v>
      </c>
      <c r="B50" s="87" t="s">
        <v>983</v>
      </c>
      <c r="C50" s="94" t="s">
        <v>1046</v>
      </c>
      <c r="D50" s="97" t="s">
        <v>1188</v>
      </c>
    </row>
    <row r="51" spans="1:4" ht="87.5" x14ac:dyDescent="0.35">
      <c r="A51" s="53" t="str">
        <f t="shared" ca="1" si="1"/>
        <v>C. Data Sources: Indicate source(s) of data along with comments on basis of estimates (if relevant) in the corresponding cell of the last column. The relevant source documents for data and should be submitted along with the funding request.</v>
      </c>
      <c r="B51" s="87" t="s">
        <v>134</v>
      </c>
      <c r="C51" s="94" t="s">
        <v>1047</v>
      </c>
      <c r="D51" s="97" t="s">
        <v>1189</v>
      </c>
    </row>
    <row r="52" spans="1:4" ht="25" x14ac:dyDescent="0.35">
      <c r="A52" s="53" t="str">
        <f t="shared" ca="1" si="1"/>
        <v>Select name of applicant country from drop-down menu</v>
      </c>
      <c r="B52" s="87" t="s">
        <v>45</v>
      </c>
      <c r="C52" s="94" t="s">
        <v>1048</v>
      </c>
      <c r="D52" s="97" t="s">
        <v>1190</v>
      </c>
    </row>
    <row r="53" spans="1:4" ht="25" x14ac:dyDescent="0.35">
      <c r="A53" s="53" t="str">
        <f t="shared" ca="1" si="1"/>
        <v>Select the country's fiscal cycle from drop-down menu</v>
      </c>
      <c r="B53" s="87" t="s">
        <v>47</v>
      </c>
      <c r="C53" s="94" t="s">
        <v>1049</v>
      </c>
      <c r="D53" s="97" t="s">
        <v>1191</v>
      </c>
    </row>
    <row r="54" spans="1:4" ht="62.5" x14ac:dyDescent="0.35">
      <c r="A54" s="53" t="str">
        <f t="shared" ca="1" si="1"/>
        <v>Select currency (either US Dollar or Euro) in which data is provided. Currency used should be the same as the one used for the funding request to the Global Fund</v>
      </c>
      <c r="B54" s="87" t="s">
        <v>49</v>
      </c>
      <c r="C54" s="94" t="s">
        <v>1050</v>
      </c>
      <c r="D54" s="97" t="s">
        <v>1192</v>
      </c>
    </row>
    <row r="55" spans="1:4" ht="50" x14ac:dyDescent="0.35">
      <c r="A55" s="53" t="str">
        <f t="shared" ca="1" si="1"/>
        <v>For each component, select the fiscal year corresponding to the start of implementation period of the funding request</v>
      </c>
      <c r="B55" s="87" t="s">
        <v>50</v>
      </c>
      <c r="C55" s="94" t="s">
        <v>1051</v>
      </c>
      <c r="D55" s="96" t="s">
        <v>1193</v>
      </c>
    </row>
    <row r="56" spans="1:4" ht="50" x14ac:dyDescent="0.35">
      <c r="A56" s="53" t="str">
        <f t="shared" ca="1" si="1"/>
        <v>For each component, select the fiscal year corresponding to the end of implementation period of the funding request</v>
      </c>
      <c r="B56" s="87" t="s">
        <v>51</v>
      </c>
      <c r="C56" s="94" t="s">
        <v>1052</v>
      </c>
      <c r="D56" s="96" t="s">
        <v>1194</v>
      </c>
    </row>
    <row r="57" spans="1:4" ht="50" x14ac:dyDescent="0.35">
      <c r="A57" s="53" t="str">
        <f t="shared" ca="1" si="1"/>
        <v>For each component, select 'Yes' or “No” if funding is requested from the Global Fund through the current submission.</v>
      </c>
      <c r="B57" s="87" t="s">
        <v>984</v>
      </c>
      <c r="C57" s="94" t="s">
        <v>1053</v>
      </c>
      <c r="D57" s="96" t="s">
        <v>1195</v>
      </c>
    </row>
    <row r="58" spans="1:4" ht="100" x14ac:dyDescent="0.35">
      <c r="A58" s="53" t="str">
        <f t="shared" ca="1" si="1"/>
        <v xml:space="preserve">For disease component(s) that are accessing funding through the current submission, indicate whether the detailed financial gap is assessed using Global Fund modules or NSP categories. Applicable only for High Impact and Upper Middle Income countries </v>
      </c>
      <c r="B58" s="87" t="s">
        <v>54</v>
      </c>
      <c r="C58" s="94" t="s">
        <v>1054</v>
      </c>
      <c r="D58" s="97" t="s">
        <v>1196</v>
      </c>
    </row>
    <row r="59" spans="1:4" ht="50" x14ac:dyDescent="0.35">
      <c r="A59" s="53" t="str">
        <f t="shared" ca="1" si="1"/>
        <v>Enter annual exchange rate used to convert local currency to reporting currency (local currency units per US Dollar/Euro)</v>
      </c>
      <c r="B59" s="87" t="s">
        <v>57</v>
      </c>
      <c r="C59" s="94" t="s">
        <v>1055</v>
      </c>
      <c r="D59" s="97" t="s">
        <v>1197</v>
      </c>
    </row>
    <row r="60" spans="1:4" ht="75" x14ac:dyDescent="0.35">
      <c r="A60" s="53" t="str">
        <f t="shared" ca="1" si="1"/>
        <v>Provide the annual amounts needed to fund the National Strategic Plan. The annual amounts should be based on national plans to address the overall disease response.</v>
      </c>
      <c r="B60" s="87" t="s">
        <v>60</v>
      </c>
      <c r="C60" s="94" t="s">
        <v>1056</v>
      </c>
      <c r="D60" s="97" t="s">
        <v>1198</v>
      </c>
    </row>
    <row r="61" spans="1:4" ht="87.5" x14ac:dyDescent="0.35">
      <c r="A61" s="53" t="str">
        <f t="shared" ca="1" si="1"/>
        <v>Enter the annual amounts raised by the government through loans from external sources or private creditors which are earmarked for the national strategic plan in: (a) implementation years of the funding request, and (b) previous three years.</v>
      </c>
      <c r="B61" s="87" t="s">
        <v>985</v>
      </c>
      <c r="C61" s="94" t="s">
        <v>1057</v>
      </c>
      <c r="D61" s="97" t="s">
        <v>1199</v>
      </c>
    </row>
    <row r="62" spans="1:4" ht="87.5" x14ac:dyDescent="0.35">
      <c r="A62" s="53" t="str">
        <f t="shared" ca="1" si="1"/>
        <v>Enter the annual amounts raised by the government through debt relief proceeds which are earmarked for the national strategic plan in: (a) implementation years of the funding request, and (b) previous three years.</v>
      </c>
      <c r="B62" s="87" t="s">
        <v>986</v>
      </c>
      <c r="C62" s="94" t="s">
        <v>1058</v>
      </c>
      <c r="D62" s="97" t="s">
        <v>1200</v>
      </c>
    </row>
    <row r="63" spans="1:4" ht="75" x14ac:dyDescent="0.35">
      <c r="A63" s="53" t="str">
        <f t="shared" ca="1" si="1"/>
        <v>Enter the annual amounts provided from government revenues for implementing the national strategic plan in: (a) implementation years of the funding request, and (b) previous three years.</v>
      </c>
      <c r="B63" s="87" t="s">
        <v>987</v>
      </c>
      <c r="C63" s="94" t="s">
        <v>1059</v>
      </c>
      <c r="D63" s="97" t="s">
        <v>1201</v>
      </c>
    </row>
    <row r="64" spans="1:4" ht="75" x14ac:dyDescent="0.35">
      <c r="A64" s="53" t="str">
        <f t="shared" ca="1" si="1"/>
        <v>Enter the annual amounts provided from social health insurance mechanisms for implementing the national strategic plan in: (a) implementation years of the funding request, and (b) previous three years.</v>
      </c>
      <c r="B64" s="87" t="s">
        <v>988</v>
      </c>
      <c r="C64" s="94" t="s">
        <v>1060</v>
      </c>
      <c r="D64" s="97" t="s">
        <v>1202</v>
      </c>
    </row>
    <row r="65" spans="1:44" ht="75" x14ac:dyDescent="0.35">
      <c r="A65" s="53" t="str">
        <f t="shared" ca="1" si="1"/>
        <v>Enter the annual amounts raised from private sector in the country for implementing the national strategic plan in: (a) implementation years of the funding request, and (b) previous three years.</v>
      </c>
      <c r="B65" s="87" t="s">
        <v>989</v>
      </c>
      <c r="C65" s="94" t="s">
        <v>1061</v>
      </c>
      <c r="D65" s="97" t="s">
        <v>1203</v>
      </c>
    </row>
    <row r="66" spans="1:44" ht="37.5" x14ac:dyDescent="0.35">
      <c r="A66" s="53" t="str">
        <f t="shared" ca="1" si="1"/>
        <v>Each cell automatically calculates the total annual amounts of domestic resources (Lines B1-B5).</v>
      </c>
      <c r="B66" s="87" t="s">
        <v>69</v>
      </c>
      <c r="C66" s="94" t="s">
        <v>1062</v>
      </c>
      <c r="D66" s="97" t="s">
        <v>1204</v>
      </c>
    </row>
    <row r="67" spans="1:44" ht="112.5" x14ac:dyDescent="0.35">
      <c r="A67" s="53" t="str">
        <f t="shared" ref="A67:A98" ca="1" si="2">OFFSET($B67,0,LangOffset,1,1)</f>
        <v>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v>
      </c>
      <c r="B67" s="87" t="s">
        <v>990</v>
      </c>
      <c r="C67" s="94" t="s">
        <v>1063</v>
      </c>
      <c r="D67" s="97" t="s">
        <v>1205</v>
      </c>
    </row>
    <row r="68" spans="1:44" ht="150" x14ac:dyDescent="0.35">
      <c r="A68" s="53" t="str">
        <f t="shared" ca="1" si="2"/>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B68" s="87" t="s">
        <v>991</v>
      </c>
      <c r="C68" s="94" t="s">
        <v>1064</v>
      </c>
      <c r="D68" s="97" t="s">
        <v>1206</v>
      </c>
    </row>
    <row r="69" spans="1:44" ht="62.5" x14ac:dyDescent="0.35">
      <c r="A69" s="53" t="str">
        <f t="shared" ca="1" si="2"/>
        <v>Line E calculates automatically the total annual amounts of planned resources for the national strategic plan (Line B+C+D) for the implementation years of the funding request.</v>
      </c>
      <c r="B69" s="87" t="s">
        <v>75</v>
      </c>
      <c r="C69" s="94" t="s">
        <v>1065</v>
      </c>
      <c r="D69" s="97" t="s">
        <v>1207</v>
      </c>
    </row>
    <row r="70" spans="1:44" ht="87.5" x14ac:dyDescent="0.35">
      <c r="A70" s="53" t="str">
        <f t="shared" ca="1" si="2"/>
        <v xml:space="preserve">Line F automatically calculates the total annual funding gap by deducting annual anticipated resources (Line E) from annual funding need (Line A) for the implementation years of the funding request. </v>
      </c>
      <c r="B70" s="87" t="s">
        <v>77</v>
      </c>
      <c r="C70" s="94" t="s">
        <v>1066</v>
      </c>
      <c r="D70" s="97" t="s">
        <v>1208</v>
      </c>
    </row>
    <row r="71" spans="1:44" ht="50" x14ac:dyDescent="0.35">
      <c r="A71" s="53" t="str">
        <f t="shared" ca="1" si="2"/>
        <v>Enter annual funding requested from the Global Fund, the total of which should be within the country allocation communicated to the country.</v>
      </c>
      <c r="B71" s="87" t="s">
        <v>79</v>
      </c>
      <c r="C71" s="94" t="s">
        <v>1067</v>
      </c>
      <c r="D71" s="96" t="s">
        <v>1209</v>
      </c>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row>
    <row r="72" spans="1:44" ht="87.5" x14ac:dyDescent="0.35">
      <c r="A72" s="53" t="str">
        <f t="shared" ca="1" si="2"/>
        <v xml:space="preserve">Line H automatically calculates the total remaining funding gap by deducting the annual Global Fund request (Line G) from the anticipated funding gap (Line F) for the implementation years of the funding request. </v>
      </c>
      <c r="B72" s="87" t="s">
        <v>81</v>
      </c>
      <c r="C72" s="94" t="s">
        <v>1068</v>
      </c>
      <c r="D72" s="96" t="s">
        <v>1210</v>
      </c>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row>
    <row r="73" spans="1:44" s="46" customFormat="1" ht="75" x14ac:dyDescent="0.35">
      <c r="A73" s="53" t="str">
        <f t="shared" ca="1" si="2"/>
        <v>Using the drop-down menu indicate whether the reported data on government health spending pertains only to central government entities or if it also includes health spending by sub-national governments.</v>
      </c>
      <c r="B73" s="87" t="s">
        <v>992</v>
      </c>
      <c r="C73" s="94" t="s">
        <v>1069</v>
      </c>
      <c r="D73" s="96" t="s">
        <v>1211</v>
      </c>
    </row>
    <row r="74" spans="1:44" s="46" customFormat="1" ht="50" x14ac:dyDescent="0.35">
      <c r="A74" s="53" t="str">
        <f t="shared" ca="1" si="2"/>
        <v>Enter annual exchange rate used to convert local currency to reporting currency (local currency units per US Dollar/Euro)</v>
      </c>
      <c r="B74" s="87" t="s">
        <v>57</v>
      </c>
      <c r="C74" s="94" t="s">
        <v>1055</v>
      </c>
      <c r="D74" s="96" t="s">
        <v>1212</v>
      </c>
    </row>
    <row r="75" spans="1:44" s="46" customFormat="1" ht="87.5" x14ac:dyDescent="0.35">
      <c r="A75" s="53" t="str">
        <f t="shared" ca="1" si="2"/>
        <v>Enter the annual amounts raised by the government through loans from external sources or private creditors for health spending in: (a) implementation years of the funding request, and (b) previous four years.</v>
      </c>
      <c r="B75" s="87" t="s">
        <v>994</v>
      </c>
      <c r="C75" s="94" t="s">
        <v>1070</v>
      </c>
      <c r="D75" s="96" t="s">
        <v>1213</v>
      </c>
    </row>
    <row r="76" spans="1:44" s="46" customFormat="1" ht="62.5" x14ac:dyDescent="0.35">
      <c r="A76" s="53" t="str">
        <f t="shared" ca="1" si="2"/>
        <v>Enter the annual amounts raised by the government through debt relief proceeds for health spending in: (a) implementation years of the funding request, and (b) previous three years.</v>
      </c>
      <c r="B76" s="87" t="s">
        <v>995</v>
      </c>
      <c r="C76" s="94" t="s">
        <v>1071</v>
      </c>
      <c r="D76" s="96" t="s">
        <v>1214</v>
      </c>
    </row>
    <row r="77" spans="1:44" ht="62.5" x14ac:dyDescent="0.35">
      <c r="A77" s="53" t="str">
        <f t="shared" ca="1" si="2"/>
        <v>Enter the annual amounts provided from government revenues for health spending in: (a) implementation years of the funding request, and (b) previous three years.</v>
      </c>
      <c r="B77" s="87" t="s">
        <v>996</v>
      </c>
      <c r="C77" s="94" t="s">
        <v>1072</v>
      </c>
      <c r="D77" s="96" t="s">
        <v>1215</v>
      </c>
    </row>
    <row r="78" spans="1:44" ht="50" x14ac:dyDescent="0.35">
      <c r="A78" s="53" t="str">
        <f t="shared" ca="1" si="2"/>
        <v>Enter the annual amounts provided from social health insurance for health spending in: (a) implementation years of the funding request, and (b) previous three years.</v>
      </c>
      <c r="B78" s="87" t="s">
        <v>997</v>
      </c>
      <c r="C78" s="94" t="s">
        <v>1073</v>
      </c>
      <c r="D78" s="96" t="s">
        <v>1216</v>
      </c>
    </row>
    <row r="79" spans="1:44" ht="37.5" x14ac:dyDescent="0.35">
      <c r="A79" s="53" t="str">
        <f t="shared" ca="1" si="2"/>
        <v>Each cell automatically calculates the total annual amounts of annual government health spending</v>
      </c>
      <c r="B79" s="87" t="s">
        <v>89</v>
      </c>
      <c r="C79" s="94" t="s">
        <v>1074</v>
      </c>
      <c r="D79" s="96" t="s">
        <v>1217</v>
      </c>
    </row>
    <row r="80" spans="1:44" ht="25" x14ac:dyDescent="0.35">
      <c r="A80" s="53" t="str">
        <f t="shared" ca="1" si="2"/>
        <v>Enter the annual share of health in government expenditure</v>
      </c>
      <c r="B80" s="87" t="s">
        <v>91</v>
      </c>
      <c r="C80" s="94" t="s">
        <v>1075</v>
      </c>
      <c r="D80" s="96" t="s">
        <v>1218</v>
      </c>
    </row>
    <row r="81" spans="1:4" ht="112.5" x14ac:dyDescent="0.35">
      <c r="A81" s="53" t="str">
        <f t="shared" ca="1" si="2"/>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B81" s="87" t="s">
        <v>980</v>
      </c>
      <c r="C81" s="94" t="s">
        <v>1076</v>
      </c>
      <c r="D81" s="98" t="s">
        <v>1219</v>
      </c>
    </row>
    <row r="82" spans="1:4" ht="187.5" x14ac:dyDescent="0.35">
      <c r="A82" s="53" t="str">
        <f t="shared" ca="1" si="2"/>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B82" s="87" t="s">
        <v>998</v>
      </c>
      <c r="C82" s="94" t="s">
        <v>1077</v>
      </c>
      <c r="D82" s="96" t="s">
        <v>1220</v>
      </c>
    </row>
    <row r="83" spans="1:4" ht="125" x14ac:dyDescent="0.35">
      <c r="A83" s="53" t="str">
        <f t="shared" ca="1" si="2"/>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B83" s="87" t="s">
        <v>999</v>
      </c>
      <c r="C83" s="94" t="s">
        <v>1078</v>
      </c>
      <c r="D83" s="96" t="s">
        <v>1221</v>
      </c>
    </row>
    <row r="84" spans="1:4" ht="25" x14ac:dyDescent="0.35">
      <c r="A84" s="53" t="str">
        <f t="shared" ca="1" si="2"/>
        <v>Please read the Instructions sheet carefully before completing this form</v>
      </c>
      <c r="B84" s="87" t="s">
        <v>94</v>
      </c>
      <c r="C84" s="94" t="s">
        <v>1079</v>
      </c>
      <c r="D84" s="96" t="s">
        <v>1222</v>
      </c>
    </row>
    <row r="85" spans="1:4" x14ac:dyDescent="0.35">
      <c r="A85" s="53" t="str">
        <f t="shared" ca="1" si="2"/>
        <v>Component</v>
      </c>
      <c r="B85" s="87" t="s">
        <v>98</v>
      </c>
      <c r="C85" s="94" t="s">
        <v>1080</v>
      </c>
      <c r="D85" s="96" t="s">
        <v>1223</v>
      </c>
    </row>
    <row r="86" spans="1:4" ht="25" x14ac:dyDescent="0.35">
      <c r="A86" s="53" t="str">
        <f t="shared" ca="1" si="2"/>
        <v>Fiscal Year in which implementation period starts</v>
      </c>
      <c r="B86" s="87" t="s">
        <v>22</v>
      </c>
      <c r="C86" s="94" t="s">
        <v>1010</v>
      </c>
      <c r="D86" s="96" t="s">
        <v>1151</v>
      </c>
    </row>
    <row r="87" spans="1:4" ht="25" x14ac:dyDescent="0.35">
      <c r="A87" s="53" t="str">
        <f t="shared" ca="1" si="2"/>
        <v>Fiscal Year in which implementation period ends</v>
      </c>
      <c r="B87" s="87" t="s">
        <v>20</v>
      </c>
      <c r="C87" s="94" t="s">
        <v>1011</v>
      </c>
      <c r="D87" s="96" t="s">
        <v>1152</v>
      </c>
    </row>
    <row r="88" spans="1:4" ht="25" x14ac:dyDescent="0.35">
      <c r="A88" s="53" t="str">
        <f t="shared" ca="1" si="2"/>
        <v>Current funding request pertains to a program:</v>
      </c>
      <c r="B88" s="87" t="s">
        <v>100</v>
      </c>
      <c r="C88" s="94" t="s">
        <v>1081</v>
      </c>
      <c r="D88" s="96" t="s">
        <v>1224</v>
      </c>
    </row>
    <row r="89" spans="1:4" ht="25" x14ac:dyDescent="0.35">
      <c r="A89" s="53" t="str">
        <f t="shared" ca="1" si="2"/>
        <v>Detailed Financial Gap based on:</v>
      </c>
      <c r="B89" s="87" t="s">
        <v>53</v>
      </c>
      <c r="C89" s="94" t="s">
        <v>1013</v>
      </c>
      <c r="D89" s="96" t="s">
        <v>1154</v>
      </c>
    </row>
    <row r="90" spans="1:4" x14ac:dyDescent="0.35">
      <c r="A90" s="53" t="str">
        <f t="shared" ca="1" si="2"/>
        <v>HIV/AIDS</v>
      </c>
      <c r="B90" s="87" t="s">
        <v>23</v>
      </c>
      <c r="C90" s="94" t="s">
        <v>1082</v>
      </c>
      <c r="D90" s="96" t="s">
        <v>1225</v>
      </c>
    </row>
    <row r="91" spans="1:4" x14ac:dyDescent="0.35">
      <c r="A91" s="53" t="str">
        <f t="shared" ca="1" si="2"/>
        <v>TB</v>
      </c>
      <c r="B91" s="87" t="s">
        <v>32</v>
      </c>
      <c r="C91" s="94" t="s">
        <v>1083</v>
      </c>
      <c r="D91" s="96" t="s">
        <v>1226</v>
      </c>
    </row>
    <row r="92" spans="1:4" x14ac:dyDescent="0.35">
      <c r="A92" s="53" t="str">
        <f t="shared" ca="1" si="2"/>
        <v>Malaria</v>
      </c>
      <c r="B92" s="87" t="s">
        <v>39</v>
      </c>
      <c r="C92" s="94" t="s">
        <v>1084</v>
      </c>
      <c r="D92" s="96" t="s">
        <v>39</v>
      </c>
    </row>
    <row r="93" spans="1:4" ht="25" x14ac:dyDescent="0.35">
      <c r="A93" s="53" t="str">
        <f t="shared" ca="1" si="2"/>
        <v>Financial Gap Overview Table</v>
      </c>
      <c r="B93" s="87" t="s">
        <v>103</v>
      </c>
      <c r="C93" s="94" t="s">
        <v>1085</v>
      </c>
      <c r="D93" s="96" t="s">
        <v>1227</v>
      </c>
    </row>
    <row r="94" spans="1:4" x14ac:dyDescent="0.35">
      <c r="A94" s="53" t="str">
        <f t="shared" ca="1" si="2"/>
        <v>Fiscal Year</v>
      </c>
      <c r="B94" s="87" t="s">
        <v>107</v>
      </c>
      <c r="C94" s="94" t="s">
        <v>1086</v>
      </c>
      <c r="D94" s="96" t="s">
        <v>1228</v>
      </c>
    </row>
    <row r="95" spans="1:4" x14ac:dyDescent="0.35">
      <c r="A95" s="53" t="str">
        <f t="shared" ca="1" si="2"/>
        <v>Fiscal Year (Specified)</v>
      </c>
      <c r="B95" s="87" t="s">
        <v>108</v>
      </c>
      <c r="C95" s="94" t="s">
        <v>1087</v>
      </c>
      <c r="D95" s="96" t="s">
        <v>1229</v>
      </c>
    </row>
    <row r="96" spans="1:4" ht="25" x14ac:dyDescent="0.35">
      <c r="A96" s="53" t="str">
        <f t="shared" ca="1" si="2"/>
        <v>Exchange Rate (Local currency units per USD or EUR)</v>
      </c>
      <c r="B96" s="87" t="s">
        <v>109</v>
      </c>
      <c r="C96" s="94" t="s">
        <v>1088</v>
      </c>
      <c r="D96" s="96" t="s">
        <v>1230</v>
      </c>
    </row>
    <row r="97" spans="1:4" ht="37.5" x14ac:dyDescent="0.35">
      <c r="A97" s="53" t="str">
        <f t="shared" ca="1" si="2"/>
        <v>LINE A: Total Funding needs for the National Strategic Plan (provide annual amounts)</v>
      </c>
      <c r="B97" s="87" t="s">
        <v>110</v>
      </c>
      <c r="C97" s="94" t="s">
        <v>1089</v>
      </c>
      <c r="D97" s="96" t="s">
        <v>1231</v>
      </c>
    </row>
    <row r="98" spans="1:4" ht="50" x14ac:dyDescent="0.35">
      <c r="A98" s="53" t="str">
        <f t="shared" ca="1" si="2"/>
        <v>LINES B, C and D: Previous, current and anticipated resources to meet the funding needs of the National Strategic Plan</v>
      </c>
      <c r="B98" s="87" t="s">
        <v>135</v>
      </c>
      <c r="C98" s="94" t="s">
        <v>1090</v>
      </c>
      <c r="D98" s="96" t="s">
        <v>1232</v>
      </c>
    </row>
    <row r="99" spans="1:4" x14ac:dyDescent="0.35">
      <c r="A99" s="53" t="str">
        <f t="shared" ref="A99:A130" ca="1" si="3">OFFSET($B99,0,LangOffset,1,1)</f>
        <v>Domestic source B1: Loans</v>
      </c>
      <c r="B99" s="87" t="s">
        <v>111</v>
      </c>
      <c r="C99" s="94" t="s">
        <v>1091</v>
      </c>
      <c r="D99" s="96" t="s">
        <v>1160</v>
      </c>
    </row>
    <row r="100" spans="1:4" x14ac:dyDescent="0.35">
      <c r="A100" s="53" t="str">
        <f t="shared" ca="1" si="3"/>
        <v>Domestic source B2: Debt relief</v>
      </c>
      <c r="B100" s="87" t="s">
        <v>112</v>
      </c>
      <c r="C100" s="94" t="s">
        <v>1092</v>
      </c>
      <c r="D100" s="96" t="s">
        <v>1161</v>
      </c>
    </row>
    <row r="101" spans="1:4" ht="25" x14ac:dyDescent="0.35">
      <c r="A101" s="53" t="str">
        <f t="shared" ca="1" si="3"/>
        <v>Domestic source B3: Government revenues</v>
      </c>
      <c r="B101" s="87" t="s">
        <v>113</v>
      </c>
      <c r="C101" s="94" t="s">
        <v>1093</v>
      </c>
      <c r="D101" s="96" t="s">
        <v>1162</v>
      </c>
    </row>
    <row r="102" spans="1:4" ht="25" x14ac:dyDescent="0.35">
      <c r="A102" s="53" t="str">
        <f t="shared" ca="1" si="3"/>
        <v>Domestic source B4: Social health insurance</v>
      </c>
      <c r="B102" s="87" t="s">
        <v>114</v>
      </c>
      <c r="C102" s="94" t="s">
        <v>1022</v>
      </c>
      <c r="D102" s="96" t="s">
        <v>1233</v>
      </c>
    </row>
    <row r="103" spans="1:4" ht="25" x14ac:dyDescent="0.35">
      <c r="A103" s="53" t="str">
        <f t="shared" ca="1" si="3"/>
        <v>Domestic source B5: Private sector contributions (national)</v>
      </c>
      <c r="B103" s="87" t="s">
        <v>67</v>
      </c>
      <c r="C103" s="94" t="s">
        <v>1023</v>
      </c>
      <c r="D103" s="96" t="s">
        <v>1164</v>
      </c>
    </row>
    <row r="104" spans="1:4" ht="25" x14ac:dyDescent="0.35">
      <c r="A104" s="53" t="str">
        <f t="shared" ca="1" si="3"/>
        <v>LINE B: Total previous, current and anticipated DOMESTIC resources</v>
      </c>
      <c r="B104" s="88" t="s">
        <v>115</v>
      </c>
      <c r="C104" s="94" t="s">
        <v>1094</v>
      </c>
      <c r="D104" s="96" t="s">
        <v>1234</v>
      </c>
    </row>
    <row r="105" spans="1:4" ht="37.5" x14ac:dyDescent="0.35">
      <c r="A105" s="53" t="str">
        <f t="shared" ca="1" si="3"/>
        <v>LINE C: Total previous, current and anticipated EXTERNAL Resources (non-Global Fund)</v>
      </c>
      <c r="B105" s="88" t="s">
        <v>136</v>
      </c>
      <c r="C105" s="94" t="s">
        <v>1095</v>
      </c>
      <c r="D105" s="96" t="s">
        <v>1235</v>
      </c>
    </row>
    <row r="106" spans="1:4" ht="62.5" x14ac:dyDescent="0.35">
      <c r="A106" s="53" t="str">
        <f t="shared" ca="1" si="3"/>
        <v>LINE D: Total previous, current and anticipated Global Fund resources from existing grants (excluding amounts included in the funding request)</v>
      </c>
      <c r="B106" s="88" t="s">
        <v>117</v>
      </c>
      <c r="C106" s="94" t="s">
        <v>1096</v>
      </c>
      <c r="D106" s="96" t="s">
        <v>1236</v>
      </c>
    </row>
    <row r="107" spans="1:4" ht="25" x14ac:dyDescent="0.35">
      <c r="A107" s="53" t="str">
        <f t="shared" ca="1" si="3"/>
        <v xml:space="preserve">LINE E: Total anticipated resources (annual amounts) </v>
      </c>
      <c r="B107" s="88" t="s">
        <v>118</v>
      </c>
      <c r="C107" s="94" t="s">
        <v>1097</v>
      </c>
      <c r="D107" s="96" t="s">
        <v>1237</v>
      </c>
    </row>
    <row r="108" spans="1:4" ht="25" x14ac:dyDescent="0.35">
      <c r="A108" s="53" t="str">
        <f t="shared" ca="1" si="3"/>
        <v>LINE F: Annual anticipated funding gap (Line A-E)</v>
      </c>
      <c r="B108" s="88" t="s">
        <v>119</v>
      </c>
      <c r="C108" s="94" t="s">
        <v>1098</v>
      </c>
      <c r="D108" s="96" t="s">
        <v>1238</v>
      </c>
    </row>
    <row r="109" spans="1:4" ht="25" x14ac:dyDescent="0.35">
      <c r="A109" s="53" t="str">
        <f t="shared" ca="1" si="3"/>
        <v>LINE G: Funding request within the country allocation</v>
      </c>
      <c r="B109" s="88" t="s">
        <v>120</v>
      </c>
      <c r="C109" s="94" t="s">
        <v>1099</v>
      </c>
      <c r="D109" s="96" t="s">
        <v>1239</v>
      </c>
    </row>
    <row r="110" spans="1:4" ht="25" x14ac:dyDescent="0.35">
      <c r="A110" s="53" t="str">
        <f t="shared" ca="1" si="3"/>
        <v>LINE H: Total Remaining Funding Gap (annual amounts) (Line F-G)</v>
      </c>
      <c r="B110" s="88" t="s">
        <v>121</v>
      </c>
      <c r="C110" s="94" t="s">
        <v>1100</v>
      </c>
      <c r="D110" s="96" t="s">
        <v>1240</v>
      </c>
    </row>
    <row r="111" spans="1:4" x14ac:dyDescent="0.35">
      <c r="A111" s="53" t="str">
        <f t="shared" ca="1" si="3"/>
        <v>Current and previous</v>
      </c>
      <c r="B111" s="88" t="s">
        <v>104</v>
      </c>
      <c r="C111" s="94" t="s">
        <v>1101</v>
      </c>
      <c r="D111" s="96" t="s">
        <v>1241</v>
      </c>
    </row>
    <row r="112" spans="1:4" x14ac:dyDescent="0.35">
      <c r="A112" s="53" t="str">
        <f t="shared" ca="1" si="3"/>
        <v>Estimated</v>
      </c>
      <c r="B112" s="88" t="s">
        <v>105</v>
      </c>
      <c r="C112" s="94" t="s">
        <v>1102</v>
      </c>
      <c r="D112" s="96" t="s">
        <v>1242</v>
      </c>
    </row>
    <row r="113" spans="1:4" x14ac:dyDescent="0.35">
      <c r="A113" s="53" t="str">
        <f t="shared" ca="1" si="3"/>
        <v>Data Source / Comments</v>
      </c>
      <c r="B113" s="88" t="s">
        <v>106</v>
      </c>
      <c r="C113" s="94" t="s">
        <v>1103</v>
      </c>
      <c r="D113" s="96" t="s">
        <v>1243</v>
      </c>
    </row>
    <row r="114" spans="1:4" x14ac:dyDescent="0.35">
      <c r="A114" s="53" t="str">
        <f t="shared" ca="1" si="3"/>
        <v>Health Sector: Government Health Spending</v>
      </c>
      <c r="B114" s="88" t="s">
        <v>122</v>
      </c>
      <c r="C114" s="94" t="s">
        <v>1104</v>
      </c>
      <c r="D114" s="96" t="s">
        <v>1244</v>
      </c>
    </row>
    <row r="115" spans="1:4" x14ac:dyDescent="0.35">
      <c r="A115" s="53" t="str">
        <f t="shared" ca="1" si="3"/>
        <v xml:space="preserve">Domestic source I1: Loans </v>
      </c>
      <c r="B115" s="88" t="s">
        <v>127</v>
      </c>
      <c r="C115" s="94" t="s">
        <v>1105</v>
      </c>
      <c r="D115" s="96" t="s">
        <v>1245</v>
      </c>
    </row>
    <row r="116" spans="1:4" x14ac:dyDescent="0.35">
      <c r="A116" s="53" t="str">
        <f t="shared" ca="1" si="3"/>
        <v>Domestic source I2: Debt Relief</v>
      </c>
      <c r="B116" s="88" t="s">
        <v>85</v>
      </c>
      <c r="C116" s="94" t="s">
        <v>1035</v>
      </c>
      <c r="D116" s="96" t="s">
        <v>1246</v>
      </c>
    </row>
    <row r="117" spans="1:4" ht="25" x14ac:dyDescent="0.35">
      <c r="A117" s="53" t="str">
        <f t="shared" ca="1" si="3"/>
        <v>Domestic source I3: Government Funding Resources</v>
      </c>
      <c r="B117" s="88" t="s">
        <v>86</v>
      </c>
      <c r="C117" s="94" t="s">
        <v>1036</v>
      </c>
      <c r="D117" s="96" t="s">
        <v>1178</v>
      </c>
    </row>
    <row r="118" spans="1:4" x14ac:dyDescent="0.35">
      <c r="A118" s="53" t="str">
        <f t="shared" ca="1" si="3"/>
        <v>Domestic source I4: Social Health Insurance</v>
      </c>
      <c r="B118" s="88" t="s">
        <v>87</v>
      </c>
      <c r="C118" s="94" t="s">
        <v>1037</v>
      </c>
      <c r="D118" s="96" t="s">
        <v>1247</v>
      </c>
    </row>
    <row r="119" spans="1:4" ht="25" x14ac:dyDescent="0.35">
      <c r="A119" s="53" t="str">
        <f t="shared" ca="1" si="3"/>
        <v>LINE I: Total Government Health Sector Spending</v>
      </c>
      <c r="B119" s="88" t="s">
        <v>128</v>
      </c>
      <c r="C119" s="94" t="s">
        <v>1106</v>
      </c>
      <c r="D119" s="96" t="s">
        <v>1248</v>
      </c>
    </row>
    <row r="120" spans="1:4" ht="25" x14ac:dyDescent="0.35">
      <c r="A120" s="53" t="str">
        <f t="shared" ca="1" si="3"/>
        <v>LINE J: Share of Health in Government Expenditure (in %)</v>
      </c>
      <c r="B120" s="88" t="s">
        <v>90</v>
      </c>
      <c r="C120" s="94" t="s">
        <v>1039</v>
      </c>
      <c r="D120" s="96" t="s">
        <v>1181</v>
      </c>
    </row>
    <row r="121" spans="1:4" ht="50" x14ac:dyDescent="0.35">
      <c r="A121" s="53" t="str">
        <f t="shared" ca="1" si="3"/>
        <v>LINE K: Total Government Commitments for Resilient and Sustainable Systems for Health (RSSH) to Access Co-Financing Incentive</v>
      </c>
      <c r="B121" s="88" t="s">
        <v>993</v>
      </c>
      <c r="C121" s="94" t="s">
        <v>1107</v>
      </c>
      <c r="D121" s="96" t="s">
        <v>1249</v>
      </c>
    </row>
    <row r="122" spans="1:4" x14ac:dyDescent="0.35">
      <c r="A122" s="53" t="str">
        <f t="shared" ca="1" si="3"/>
        <v>Health sector</v>
      </c>
      <c r="B122" s="88" t="s">
        <v>124</v>
      </c>
      <c r="C122" s="94" t="s">
        <v>1108</v>
      </c>
      <c r="D122" s="99" t="s">
        <v>1250</v>
      </c>
    </row>
    <row r="123" spans="1:4" ht="25" x14ac:dyDescent="0.35">
      <c r="A123" s="53" t="str">
        <f t="shared" ca="1" si="3"/>
        <v>The data on government health spending pertains to:</v>
      </c>
      <c r="B123" s="88" t="s">
        <v>125</v>
      </c>
      <c r="C123" s="94" t="s">
        <v>1109</v>
      </c>
      <c r="D123" s="96" t="s">
        <v>1251</v>
      </c>
    </row>
    <row r="124" spans="1:4" x14ac:dyDescent="0.35">
      <c r="A124" s="53" t="str">
        <f t="shared" ca="1" si="3"/>
        <v xml:space="preserve">Detailed Financial Gap </v>
      </c>
      <c r="B124" s="88" t="s">
        <v>25</v>
      </c>
      <c r="C124" s="94" t="s">
        <v>1110</v>
      </c>
      <c r="D124" s="96" t="s">
        <v>1252</v>
      </c>
    </row>
    <row r="125" spans="1:4" x14ac:dyDescent="0.35">
      <c r="A125" s="53" t="str">
        <f t="shared" ca="1" si="3"/>
        <v>Module</v>
      </c>
      <c r="B125" s="88" t="s">
        <v>19</v>
      </c>
      <c r="C125" s="94" t="s">
        <v>19</v>
      </c>
      <c r="D125" s="96" t="s">
        <v>1253</v>
      </c>
    </row>
    <row r="126" spans="1:4" x14ac:dyDescent="0.35">
      <c r="A126" s="53" t="str">
        <f t="shared" ca="1" si="3"/>
        <v>Funding Need</v>
      </c>
      <c r="B126" s="88" t="s">
        <v>18</v>
      </c>
      <c r="C126" s="94" t="s">
        <v>1111</v>
      </c>
      <c r="D126" s="96" t="s">
        <v>1254</v>
      </c>
    </row>
    <row r="127" spans="1:4" x14ac:dyDescent="0.35">
      <c r="A127" s="53" t="str">
        <f t="shared" ca="1" si="3"/>
        <v>Domestic</v>
      </c>
      <c r="B127" s="88" t="s">
        <v>17</v>
      </c>
      <c r="C127" s="94" t="s">
        <v>1112</v>
      </c>
      <c r="D127" s="96" t="s">
        <v>1255</v>
      </c>
    </row>
    <row r="128" spans="1:4" ht="25" x14ac:dyDescent="0.35">
      <c r="A128" s="53" t="str">
        <f t="shared" ca="1" si="3"/>
        <v>Non-Global Fund External</v>
      </c>
      <c r="B128" s="88" t="s">
        <v>979</v>
      </c>
      <c r="C128" s="94" t="s">
        <v>1113</v>
      </c>
      <c r="D128" s="96" t="s">
        <v>1256</v>
      </c>
    </row>
    <row r="129" spans="1:4" x14ac:dyDescent="0.35">
      <c r="A129" s="53" t="str">
        <f t="shared" ca="1" si="3"/>
        <v>Funding Gap</v>
      </c>
      <c r="B129" s="88" t="s">
        <v>16</v>
      </c>
      <c r="C129" s="94" t="s">
        <v>1114</v>
      </c>
      <c r="D129" s="96" t="s">
        <v>1257</v>
      </c>
    </row>
    <row r="130" spans="1:4" x14ac:dyDescent="0.35">
      <c r="A130" s="53" t="str">
        <f t="shared" ca="1" si="3"/>
        <v>Treatment, care and support - ART</v>
      </c>
      <c r="B130" s="88" t="s">
        <v>15</v>
      </c>
      <c r="C130" s="94" t="s">
        <v>1115</v>
      </c>
      <c r="D130" s="96" t="s">
        <v>1258</v>
      </c>
    </row>
    <row r="131" spans="1:4" x14ac:dyDescent="0.35">
      <c r="A131" s="53" t="str">
        <f t="shared" ref="A131:A164" ca="1" si="4">OFFSET($B131,0,LangOffset,1,1)</f>
        <v>TB/HIV</v>
      </c>
      <c r="B131" s="88" t="s">
        <v>14</v>
      </c>
      <c r="C131" s="94" t="s">
        <v>1116</v>
      </c>
      <c r="D131" s="96" t="s">
        <v>1259</v>
      </c>
    </row>
    <row r="132" spans="1:4" x14ac:dyDescent="0.35">
      <c r="A132" s="53" t="str">
        <f t="shared" ca="1" si="4"/>
        <v>PMTCT</v>
      </c>
      <c r="B132" s="88" t="s">
        <v>13</v>
      </c>
      <c r="C132" s="94" t="s">
        <v>1117</v>
      </c>
      <c r="D132" s="96" t="s">
        <v>1260</v>
      </c>
    </row>
    <row r="133" spans="1:4" x14ac:dyDescent="0.35">
      <c r="A133" s="53" t="str">
        <f t="shared" ca="1" si="4"/>
        <v xml:space="preserve">Programs for MSM </v>
      </c>
      <c r="B133" s="88" t="s">
        <v>12</v>
      </c>
      <c r="C133" s="94" t="s">
        <v>1118</v>
      </c>
      <c r="D133" s="96" t="s">
        <v>1261</v>
      </c>
    </row>
    <row r="134" spans="1:4" ht="25" x14ac:dyDescent="0.35">
      <c r="A134" s="53" t="str">
        <f t="shared" ca="1" si="4"/>
        <v>Programs for sex workers and their clients</v>
      </c>
      <c r="B134" s="88" t="s">
        <v>11</v>
      </c>
      <c r="C134" s="94" t="s">
        <v>1119</v>
      </c>
      <c r="D134" s="96" t="s">
        <v>1262</v>
      </c>
    </row>
    <row r="135" spans="1:4" ht="25" x14ac:dyDescent="0.35">
      <c r="A135" s="53" t="str">
        <f t="shared" ca="1" si="4"/>
        <v>Programs for people who inject drugs (PWID) and their partners</v>
      </c>
      <c r="B135" s="88" t="s">
        <v>10</v>
      </c>
      <c r="C135" s="94" t="s">
        <v>1120</v>
      </c>
      <c r="D135" s="96" t="s">
        <v>1263</v>
      </c>
    </row>
    <row r="136" spans="1:4" x14ac:dyDescent="0.35">
      <c r="A136" s="53" t="str">
        <f t="shared" ca="1" si="4"/>
        <v>Programs for TGs</v>
      </c>
      <c r="B136" s="88" t="s">
        <v>9</v>
      </c>
      <c r="C136" s="94" t="s">
        <v>1121</v>
      </c>
      <c r="D136" s="96" t="s">
        <v>1264</v>
      </c>
    </row>
    <row r="137" spans="1:4" ht="25" x14ac:dyDescent="0.35">
      <c r="A137" s="53" t="str">
        <f t="shared" ca="1" si="4"/>
        <v xml:space="preserve">Prevention programs for other key and vulnerable populations </v>
      </c>
      <c r="B137" s="88" t="s">
        <v>8</v>
      </c>
      <c r="C137" s="94" t="s">
        <v>1122</v>
      </c>
      <c r="D137" s="96" t="s">
        <v>1265</v>
      </c>
    </row>
    <row r="138" spans="1:4" x14ac:dyDescent="0.35">
      <c r="A138" s="53" t="str">
        <f t="shared" ca="1" si="4"/>
        <v>Male Circumcision</v>
      </c>
      <c r="B138" s="88" t="s">
        <v>7</v>
      </c>
      <c r="C138" s="94" t="s">
        <v>1123</v>
      </c>
      <c r="D138" s="96" t="s">
        <v>1266</v>
      </c>
    </row>
    <row r="139" spans="1:4" x14ac:dyDescent="0.35">
      <c r="A139" s="53" t="str">
        <f t="shared" ca="1" si="4"/>
        <v>Condoms</v>
      </c>
      <c r="B139" s="88" t="s">
        <v>6</v>
      </c>
      <c r="C139" s="94" t="s">
        <v>1124</v>
      </c>
      <c r="D139" s="96" t="s">
        <v>1267</v>
      </c>
    </row>
    <row r="140" spans="1:4" x14ac:dyDescent="0.35">
      <c r="A140" s="53" t="str">
        <f t="shared" ca="1" si="4"/>
        <v>Other Prevention Programs</v>
      </c>
      <c r="B140" s="88" t="s">
        <v>5</v>
      </c>
      <c r="C140" s="94" t="s">
        <v>1125</v>
      </c>
      <c r="D140" s="96" t="s">
        <v>1268</v>
      </c>
    </row>
    <row r="141" spans="1:4" ht="50" x14ac:dyDescent="0.35">
      <c r="A141" s="53" t="str">
        <f t="shared" ca="1" si="4"/>
        <v>Programs to reduce human rights-related barriers to HIV services</v>
      </c>
      <c r="B141" s="88" t="s">
        <v>4</v>
      </c>
      <c r="C141" s="94" t="s">
        <v>1126</v>
      </c>
      <c r="D141" s="96" t="s">
        <v>1269</v>
      </c>
    </row>
    <row r="142" spans="1:4" x14ac:dyDescent="0.35">
      <c r="A142" s="53" t="str">
        <f t="shared" ca="1" si="4"/>
        <v>RSSH</v>
      </c>
      <c r="B142" s="88" t="s">
        <v>3</v>
      </c>
      <c r="C142" s="94" t="s">
        <v>1127</v>
      </c>
      <c r="D142" s="96" t="s">
        <v>1270</v>
      </c>
    </row>
    <row r="143" spans="1:4" x14ac:dyDescent="0.35">
      <c r="A143" s="53" t="str">
        <f t="shared" ca="1" si="4"/>
        <v>Program Management</v>
      </c>
      <c r="B143" s="88" t="s">
        <v>2</v>
      </c>
      <c r="C143" s="94" t="s">
        <v>1128</v>
      </c>
      <c r="D143" s="96" t="s">
        <v>1271</v>
      </c>
    </row>
    <row r="144" spans="1:4" x14ac:dyDescent="0.35">
      <c r="A144" s="53" t="str">
        <f t="shared" ca="1" si="4"/>
        <v>Other</v>
      </c>
      <c r="B144" s="88" t="s">
        <v>1</v>
      </c>
      <c r="C144" s="94" t="s">
        <v>1129</v>
      </c>
      <c r="D144" s="96" t="s">
        <v>1272</v>
      </c>
    </row>
    <row r="145" spans="1:4" x14ac:dyDescent="0.35">
      <c r="A145" s="53" t="str">
        <f t="shared" ca="1" si="4"/>
        <v>NSP cost categories</v>
      </c>
      <c r="B145" s="88" t="s">
        <v>26</v>
      </c>
      <c r="C145" s="94" t="s">
        <v>1130</v>
      </c>
      <c r="D145" s="96" t="s">
        <v>1273</v>
      </c>
    </row>
    <row r="146" spans="1:4" ht="25" x14ac:dyDescent="0.35">
      <c r="A146" s="53" t="str">
        <f t="shared" ca="1" si="4"/>
        <v>TB Care and Prevention: Case Detection and Diagnosis</v>
      </c>
      <c r="B146" s="88" t="s">
        <v>31</v>
      </c>
      <c r="C146" s="94" t="s">
        <v>1131</v>
      </c>
      <c r="D146" s="96" t="s">
        <v>1274</v>
      </c>
    </row>
    <row r="147" spans="1:4" ht="25" x14ac:dyDescent="0.35">
      <c r="A147" s="53" t="str">
        <f t="shared" ca="1" si="4"/>
        <v>TB Care and Prevention: Treatment</v>
      </c>
      <c r="B147" s="88" t="s">
        <v>30</v>
      </c>
      <c r="C147" s="94" t="s">
        <v>1132</v>
      </c>
      <c r="D147" s="96" t="s">
        <v>1275</v>
      </c>
    </row>
    <row r="148" spans="1:4" x14ac:dyDescent="0.35">
      <c r="A148" s="53" t="str">
        <f t="shared" ca="1" si="4"/>
        <v>MDR-TB: Case Detection and Diagnosis</v>
      </c>
      <c r="B148" s="88" t="s">
        <v>29</v>
      </c>
      <c r="C148" s="94" t="s">
        <v>1133</v>
      </c>
      <c r="D148" s="96" t="s">
        <v>1276</v>
      </c>
    </row>
    <row r="149" spans="1:4" x14ac:dyDescent="0.35">
      <c r="A149" s="53" t="str">
        <f t="shared" ca="1" si="4"/>
        <v>MDR-TB: Treatment</v>
      </c>
      <c r="B149" s="88" t="s">
        <v>28</v>
      </c>
      <c r="C149" s="94" t="s">
        <v>1134</v>
      </c>
      <c r="D149" s="96" t="s">
        <v>1277</v>
      </c>
    </row>
    <row r="150" spans="1:4" x14ac:dyDescent="0.35">
      <c r="A150" s="53" t="str">
        <f t="shared" ca="1" si="4"/>
        <v>TB/HIV</v>
      </c>
      <c r="B150" s="88" t="s">
        <v>14</v>
      </c>
      <c r="C150" s="94" t="s">
        <v>1116</v>
      </c>
      <c r="D150" s="96" t="s">
        <v>1278</v>
      </c>
    </row>
    <row r="151" spans="1:4" x14ac:dyDescent="0.35">
      <c r="A151" s="53" t="str">
        <f t="shared" ca="1" si="4"/>
        <v>Key Population Programs</v>
      </c>
      <c r="B151" s="88" t="s">
        <v>27</v>
      </c>
      <c r="C151" s="94" t="s">
        <v>1135</v>
      </c>
      <c r="D151" s="96" t="s">
        <v>1279</v>
      </c>
    </row>
    <row r="152" spans="1:4" x14ac:dyDescent="0.35">
      <c r="A152" s="53" t="str">
        <f t="shared" ca="1" si="4"/>
        <v>RSSH</v>
      </c>
      <c r="B152" s="88" t="s">
        <v>3</v>
      </c>
      <c r="C152" s="94" t="s">
        <v>1127</v>
      </c>
      <c r="D152" s="96" t="s">
        <v>1270</v>
      </c>
    </row>
    <row r="153" spans="1:4" x14ac:dyDescent="0.35">
      <c r="A153" s="53" t="str">
        <f t="shared" ca="1" si="4"/>
        <v>Program Management</v>
      </c>
      <c r="B153" s="88" t="s">
        <v>2</v>
      </c>
      <c r="C153" s="94" t="s">
        <v>1128</v>
      </c>
      <c r="D153" s="96" t="s">
        <v>1280</v>
      </c>
    </row>
    <row r="154" spans="1:4" x14ac:dyDescent="0.35">
      <c r="A154" s="53" t="str">
        <f t="shared" ca="1" si="4"/>
        <v>Other</v>
      </c>
      <c r="B154" s="88" t="s">
        <v>1</v>
      </c>
      <c r="C154" s="94" t="s">
        <v>1129</v>
      </c>
      <c r="D154" s="96" t="s">
        <v>1272</v>
      </c>
    </row>
    <row r="155" spans="1:4" x14ac:dyDescent="0.35">
      <c r="A155" s="53" t="str">
        <f t="shared" ca="1" si="4"/>
        <v>Vector Control: LLIN</v>
      </c>
      <c r="B155" s="88" t="s">
        <v>38</v>
      </c>
      <c r="C155" s="94" t="s">
        <v>1136</v>
      </c>
      <c r="D155" s="96" t="s">
        <v>1281</v>
      </c>
    </row>
    <row r="156" spans="1:4" x14ac:dyDescent="0.35">
      <c r="A156" s="53" t="str">
        <f t="shared" ca="1" si="4"/>
        <v>Vector Control: IRS</v>
      </c>
      <c r="B156" s="88" t="s">
        <v>37</v>
      </c>
      <c r="C156" s="94" t="s">
        <v>1137</v>
      </c>
      <c r="D156" s="96" t="s">
        <v>1282</v>
      </c>
    </row>
    <row r="157" spans="1:4" x14ac:dyDescent="0.35">
      <c r="A157" s="53" t="str">
        <f t="shared" ca="1" si="4"/>
        <v>Case management - Diagnosis</v>
      </c>
      <c r="B157" s="88" t="s">
        <v>36</v>
      </c>
      <c r="C157" s="94" t="s">
        <v>1138</v>
      </c>
      <c r="D157" s="96" t="s">
        <v>1283</v>
      </c>
    </row>
    <row r="158" spans="1:4" x14ac:dyDescent="0.35">
      <c r="A158" s="53" t="str">
        <f t="shared" ca="1" si="4"/>
        <v>Case management - Treatment</v>
      </c>
      <c r="B158" s="88" t="s">
        <v>35</v>
      </c>
      <c r="C158" s="94" t="s">
        <v>1139</v>
      </c>
      <c r="D158" s="96" t="s">
        <v>1284</v>
      </c>
    </row>
    <row r="159" spans="1:4" ht="37.5" x14ac:dyDescent="0.35">
      <c r="A159" s="53" t="str">
        <f t="shared" ca="1" si="4"/>
        <v>Specific prevention intervention: Intermittent preventive treatment in pregnancy (IPTp)</v>
      </c>
      <c r="B159" s="88" t="s">
        <v>34</v>
      </c>
      <c r="C159" s="94" t="s">
        <v>1140</v>
      </c>
      <c r="D159" s="96" t="s">
        <v>1285</v>
      </c>
    </row>
    <row r="160" spans="1:4" ht="37.5" x14ac:dyDescent="0.35">
      <c r="A160" s="53" t="str">
        <f t="shared" ca="1" si="4"/>
        <v>Specific prevention intervention: Seasonal malaria chemoprophylaxis (SMC)</v>
      </c>
      <c r="B160" s="88" t="s">
        <v>33</v>
      </c>
      <c r="C160" s="94" t="s">
        <v>1141</v>
      </c>
      <c r="D160" s="96" t="s">
        <v>1286</v>
      </c>
    </row>
    <row r="161" spans="1:4" x14ac:dyDescent="0.35">
      <c r="A161" s="53" t="str">
        <f t="shared" ca="1" si="4"/>
        <v>RSSH</v>
      </c>
      <c r="B161" s="88" t="s">
        <v>3</v>
      </c>
      <c r="C161" s="94" t="s">
        <v>1127</v>
      </c>
      <c r="D161" s="96" t="s">
        <v>1270</v>
      </c>
    </row>
    <row r="162" spans="1:4" x14ac:dyDescent="0.35">
      <c r="A162" s="53" t="str">
        <f t="shared" ca="1" si="4"/>
        <v>Program Management</v>
      </c>
      <c r="B162" s="88" t="s">
        <v>2</v>
      </c>
      <c r="C162" s="94" t="s">
        <v>1128</v>
      </c>
      <c r="D162" s="96" t="s">
        <v>1280</v>
      </c>
    </row>
    <row r="163" spans="1:4" x14ac:dyDescent="0.35">
      <c r="A163" s="53" t="str">
        <f t="shared" ca="1" si="4"/>
        <v>Other</v>
      </c>
      <c r="B163" s="88" t="s">
        <v>1</v>
      </c>
      <c r="C163" s="94" t="s">
        <v>1129</v>
      </c>
      <c r="D163" s="96" t="s">
        <v>1272</v>
      </c>
    </row>
    <row r="164" spans="1:4" x14ac:dyDescent="0.35">
      <c r="A164" s="53" t="str">
        <f t="shared" ca="1" si="4"/>
        <v>Total</v>
      </c>
      <c r="B164" s="87" t="s">
        <v>0</v>
      </c>
      <c r="C164" s="94" t="s">
        <v>0</v>
      </c>
      <c r="D164" s="96" t="s">
        <v>0</v>
      </c>
    </row>
    <row r="165" spans="1:4" x14ac:dyDescent="0.35">
      <c r="A165" s="46"/>
    </row>
    <row r="166" spans="1:4" x14ac:dyDescent="0.35">
      <c r="A166" s="46"/>
    </row>
    <row r="167" spans="1:4" x14ac:dyDescent="0.35">
      <c r="A167" s="46"/>
    </row>
    <row r="168" spans="1:4" x14ac:dyDescent="0.35">
      <c r="A168" s="46"/>
    </row>
    <row r="169" spans="1:4" x14ac:dyDescent="0.35">
      <c r="A169" s="46"/>
    </row>
    <row r="170" spans="1:4" x14ac:dyDescent="0.35">
      <c r="A170" s="46"/>
    </row>
    <row r="171" spans="1:4" x14ac:dyDescent="0.35">
      <c r="A171" s="46"/>
    </row>
    <row r="172" spans="1:4" x14ac:dyDescent="0.35">
      <c r="A172" s="46"/>
    </row>
    <row r="173" spans="1:4" x14ac:dyDescent="0.35">
      <c r="A173" s="46"/>
    </row>
    <row r="174" spans="1:4" x14ac:dyDescent="0.35">
      <c r="A174" s="46"/>
    </row>
    <row r="175" spans="1:4" x14ac:dyDescent="0.35">
      <c r="A175" s="46"/>
    </row>
    <row r="176" spans="1:4" x14ac:dyDescent="0.35">
      <c r="A176" s="46"/>
    </row>
    <row r="177" spans="1:1" x14ac:dyDescent="0.35">
      <c r="A177" s="46"/>
    </row>
    <row r="178" spans="1:1" x14ac:dyDescent="0.35">
      <c r="A178" s="46"/>
    </row>
    <row r="179" spans="1:1" x14ac:dyDescent="0.35">
      <c r="A179" s="46"/>
    </row>
    <row r="180" spans="1:1" x14ac:dyDescent="0.35">
      <c r="A180" s="46"/>
    </row>
    <row r="181" spans="1:1" x14ac:dyDescent="0.35">
      <c r="A181" s="46"/>
    </row>
    <row r="182" spans="1:1" x14ac:dyDescent="0.35">
      <c r="A182" s="46"/>
    </row>
    <row r="183" spans="1:1" x14ac:dyDescent="0.35">
      <c r="A183" s="46"/>
    </row>
    <row r="184" spans="1:1" x14ac:dyDescent="0.35">
      <c r="A184" s="46"/>
    </row>
    <row r="185" spans="1:1" x14ac:dyDescent="0.35">
      <c r="A185" s="46"/>
    </row>
    <row r="186" spans="1:1" x14ac:dyDescent="0.35">
      <c r="A186" s="46"/>
    </row>
    <row r="187" spans="1:1" x14ac:dyDescent="0.35">
      <c r="A187" s="46"/>
    </row>
    <row r="188" spans="1:1" x14ac:dyDescent="0.35">
      <c r="A188" s="46"/>
    </row>
    <row r="189" spans="1:1" x14ac:dyDescent="0.35">
      <c r="A189" s="46"/>
    </row>
    <row r="190" spans="1:1" x14ac:dyDescent="0.35">
      <c r="A190" s="46"/>
    </row>
    <row r="191" spans="1:1" x14ac:dyDescent="0.35">
      <c r="A191" s="46"/>
    </row>
    <row r="192" spans="1:1" x14ac:dyDescent="0.35">
      <c r="A192" s="46"/>
    </row>
    <row r="193" spans="1:1" x14ac:dyDescent="0.35">
      <c r="A193" s="46"/>
    </row>
    <row r="194" spans="1:1" x14ac:dyDescent="0.35">
      <c r="A194" s="46"/>
    </row>
    <row r="195" spans="1:1" x14ac:dyDescent="0.35">
      <c r="A195" s="46"/>
    </row>
    <row r="196" spans="1:1" x14ac:dyDescent="0.35">
      <c r="A196" s="46"/>
    </row>
    <row r="197" spans="1:1" x14ac:dyDescent="0.35">
      <c r="A197" s="46"/>
    </row>
    <row r="198" spans="1:1" x14ac:dyDescent="0.35">
      <c r="A198" s="46"/>
    </row>
    <row r="199" spans="1:1" x14ac:dyDescent="0.35">
      <c r="A199" s="46"/>
    </row>
    <row r="200" spans="1:1" x14ac:dyDescent="0.35">
      <c r="A200" s="46"/>
    </row>
    <row r="201" spans="1:1" x14ac:dyDescent="0.35">
      <c r="A201" s="46"/>
    </row>
    <row r="202" spans="1:1" x14ac:dyDescent="0.35">
      <c r="A202" s="46"/>
    </row>
    <row r="203" spans="1:1" x14ac:dyDescent="0.35">
      <c r="A203" s="46"/>
    </row>
    <row r="204" spans="1:1" x14ac:dyDescent="0.35">
      <c r="A204" s="46"/>
    </row>
    <row r="205" spans="1:1" x14ac:dyDescent="0.35">
      <c r="A205" s="46"/>
    </row>
    <row r="206" spans="1:1" x14ac:dyDescent="0.35">
      <c r="A206" s="46"/>
    </row>
    <row r="207" spans="1:1" x14ac:dyDescent="0.35">
      <c r="A207" s="46"/>
    </row>
    <row r="208" spans="1:1" x14ac:dyDescent="0.35">
      <c r="A208" s="46"/>
    </row>
    <row r="209" spans="1:1" x14ac:dyDescent="0.35">
      <c r="A209" s="46"/>
    </row>
    <row r="210" spans="1:1" x14ac:dyDescent="0.35">
      <c r="A210" s="46"/>
    </row>
    <row r="211" spans="1:1" x14ac:dyDescent="0.35">
      <c r="A211" s="46"/>
    </row>
    <row r="212" spans="1:1" x14ac:dyDescent="0.35">
      <c r="A212" s="46"/>
    </row>
    <row r="213" spans="1:1" x14ac:dyDescent="0.35">
      <c r="A213" s="46"/>
    </row>
    <row r="214" spans="1:1" x14ac:dyDescent="0.35">
      <c r="A214" s="46"/>
    </row>
    <row r="215" spans="1:1" x14ac:dyDescent="0.35">
      <c r="A215" s="46"/>
    </row>
    <row r="216" spans="1:1" x14ac:dyDescent="0.35">
      <c r="A216" s="46"/>
    </row>
    <row r="217" spans="1:1" x14ac:dyDescent="0.35">
      <c r="A217" s="46"/>
    </row>
    <row r="218" spans="1:1" x14ac:dyDescent="0.35">
      <c r="A218" s="46"/>
    </row>
    <row r="219" spans="1:1" x14ac:dyDescent="0.35">
      <c r="A219" s="46"/>
    </row>
    <row r="220" spans="1:1" x14ac:dyDescent="0.35">
      <c r="A220" s="46"/>
    </row>
    <row r="221" spans="1:1" x14ac:dyDescent="0.35">
      <c r="A221" s="46"/>
    </row>
    <row r="222" spans="1:1" x14ac:dyDescent="0.35">
      <c r="A222" s="46"/>
    </row>
    <row r="223" spans="1:1" x14ac:dyDescent="0.35">
      <c r="A223" s="46"/>
    </row>
    <row r="224" spans="1:1" x14ac:dyDescent="0.35">
      <c r="A224" s="46"/>
    </row>
    <row r="225" spans="1:1" x14ac:dyDescent="0.35">
      <c r="A225" s="46"/>
    </row>
    <row r="226" spans="1:1" x14ac:dyDescent="0.35">
      <c r="A226" s="46"/>
    </row>
    <row r="227" spans="1:1" x14ac:dyDescent="0.35">
      <c r="A227" s="46"/>
    </row>
    <row r="228" spans="1:1" x14ac:dyDescent="0.35">
      <c r="A228" s="46"/>
    </row>
    <row r="229" spans="1:1" x14ac:dyDescent="0.35">
      <c r="A229" s="46"/>
    </row>
    <row r="230" spans="1:1" x14ac:dyDescent="0.35">
      <c r="A230" s="46"/>
    </row>
    <row r="231" spans="1:1" x14ac:dyDescent="0.35">
      <c r="A231" s="46"/>
    </row>
    <row r="232" spans="1:1" x14ac:dyDescent="0.35">
      <c r="A232" s="46"/>
    </row>
    <row r="233" spans="1:1" x14ac:dyDescent="0.35">
      <c r="A233" s="46"/>
    </row>
    <row r="234" spans="1:1" x14ac:dyDescent="0.35">
      <c r="A234" s="46"/>
    </row>
    <row r="235" spans="1:1" x14ac:dyDescent="0.35">
      <c r="A235" s="46"/>
    </row>
    <row r="236" spans="1:1" x14ac:dyDescent="0.35">
      <c r="A236" s="46"/>
    </row>
    <row r="237" spans="1:1" x14ac:dyDescent="0.35">
      <c r="A237" s="46"/>
    </row>
    <row r="238" spans="1:1" x14ac:dyDescent="0.35">
      <c r="A238" s="46"/>
    </row>
    <row r="239" spans="1:1" x14ac:dyDescent="0.35">
      <c r="A239" s="46"/>
    </row>
    <row r="240" spans="1:1" x14ac:dyDescent="0.35">
      <c r="A240" s="46"/>
    </row>
    <row r="241" spans="1:1" x14ac:dyDescent="0.35">
      <c r="A241" s="46"/>
    </row>
    <row r="242" spans="1:1" x14ac:dyDescent="0.35">
      <c r="A242" s="46"/>
    </row>
    <row r="243" spans="1:1" x14ac:dyDescent="0.35">
      <c r="A243" s="46"/>
    </row>
    <row r="244" spans="1:1" x14ac:dyDescent="0.35">
      <c r="A244" s="46"/>
    </row>
    <row r="245" spans="1:1" x14ac:dyDescent="0.35">
      <c r="A245" s="46"/>
    </row>
    <row r="246" spans="1:1" x14ac:dyDescent="0.35">
      <c r="A246" s="46"/>
    </row>
    <row r="247" spans="1:1" x14ac:dyDescent="0.35">
      <c r="A247" s="46"/>
    </row>
    <row r="248" spans="1:1" x14ac:dyDescent="0.35">
      <c r="A248" s="46"/>
    </row>
    <row r="249" spans="1:1" x14ac:dyDescent="0.35">
      <c r="A249" s="46"/>
    </row>
    <row r="250" spans="1:1" x14ac:dyDescent="0.35">
      <c r="A250" s="46"/>
    </row>
    <row r="251" spans="1:1" x14ac:dyDescent="0.35">
      <c r="A251" s="46"/>
    </row>
    <row r="252" spans="1:1" x14ac:dyDescent="0.35">
      <c r="A252" s="46"/>
    </row>
    <row r="253" spans="1:1" x14ac:dyDescent="0.35">
      <c r="A253" s="46"/>
    </row>
    <row r="254" spans="1:1" x14ac:dyDescent="0.35">
      <c r="A254" s="46"/>
    </row>
    <row r="255" spans="1:1" x14ac:dyDescent="0.35">
      <c r="A255" s="46"/>
    </row>
    <row r="256" spans="1:1" x14ac:dyDescent="0.35">
      <c r="A256" s="46"/>
    </row>
    <row r="257" spans="1:1" x14ac:dyDescent="0.35">
      <c r="A257" s="46"/>
    </row>
    <row r="258" spans="1:1" x14ac:dyDescent="0.35">
      <c r="A258" s="46"/>
    </row>
    <row r="259" spans="1:1" x14ac:dyDescent="0.35">
      <c r="A259" s="46"/>
    </row>
    <row r="260" spans="1:1" x14ac:dyDescent="0.35">
      <c r="A260" s="46"/>
    </row>
    <row r="261" spans="1:1" x14ac:dyDescent="0.35">
      <c r="A261" s="46"/>
    </row>
    <row r="262" spans="1:1" x14ac:dyDescent="0.35">
      <c r="A262" s="46"/>
    </row>
    <row r="263" spans="1:1" x14ac:dyDescent="0.35">
      <c r="A263" s="46"/>
    </row>
    <row r="264" spans="1:1" x14ac:dyDescent="0.35">
      <c r="A264" s="46"/>
    </row>
    <row r="265" spans="1:1" x14ac:dyDescent="0.35">
      <c r="A265" s="46"/>
    </row>
    <row r="266" spans="1:1" x14ac:dyDescent="0.35">
      <c r="A266" s="46"/>
    </row>
    <row r="267" spans="1:1" x14ac:dyDescent="0.35">
      <c r="A267" s="46"/>
    </row>
    <row r="268" spans="1:1" x14ac:dyDescent="0.35">
      <c r="A268" s="46"/>
    </row>
    <row r="269" spans="1:1" x14ac:dyDescent="0.35">
      <c r="A269" s="46"/>
    </row>
    <row r="270" spans="1:1" x14ac:dyDescent="0.35">
      <c r="A270" s="46"/>
    </row>
    <row r="271" spans="1:1" x14ac:dyDescent="0.35">
      <c r="A271" s="46"/>
    </row>
    <row r="272" spans="1:1" x14ac:dyDescent="0.35">
      <c r="A272" s="46"/>
    </row>
    <row r="273" spans="1:1" x14ac:dyDescent="0.35">
      <c r="A273" s="46"/>
    </row>
    <row r="274" spans="1:1" x14ac:dyDescent="0.35">
      <c r="A274" s="46"/>
    </row>
    <row r="275" spans="1:1" x14ac:dyDescent="0.35">
      <c r="A275" s="46"/>
    </row>
    <row r="276" spans="1:1" x14ac:dyDescent="0.35">
      <c r="A276" s="46"/>
    </row>
    <row r="277" spans="1:1" x14ac:dyDescent="0.35">
      <c r="A277" s="46"/>
    </row>
    <row r="278" spans="1:1" x14ac:dyDescent="0.35">
      <c r="A278" s="46"/>
    </row>
    <row r="279" spans="1:1" x14ac:dyDescent="0.35">
      <c r="A279" s="46"/>
    </row>
    <row r="280" spans="1:1" x14ac:dyDescent="0.35">
      <c r="A280" s="46"/>
    </row>
    <row r="281" spans="1:1" x14ac:dyDescent="0.35">
      <c r="A281" s="46"/>
    </row>
    <row r="282" spans="1:1" x14ac:dyDescent="0.35">
      <c r="A282" s="46"/>
    </row>
    <row r="283" spans="1:1" x14ac:dyDescent="0.35">
      <c r="A283" s="46"/>
    </row>
    <row r="284" spans="1:1" x14ac:dyDescent="0.35">
      <c r="A284" s="46"/>
    </row>
    <row r="285" spans="1:1" x14ac:dyDescent="0.35">
      <c r="A285" s="46"/>
    </row>
    <row r="286" spans="1:1" x14ac:dyDescent="0.35">
      <c r="A286" s="46"/>
    </row>
    <row r="287" spans="1:1" x14ac:dyDescent="0.35">
      <c r="A287" s="46"/>
    </row>
    <row r="288" spans="1:1" x14ac:dyDescent="0.35">
      <c r="A288" s="46"/>
    </row>
    <row r="289" spans="1:1" x14ac:dyDescent="0.35">
      <c r="A289" s="46"/>
    </row>
    <row r="290" spans="1:1" x14ac:dyDescent="0.35">
      <c r="A290" s="46"/>
    </row>
    <row r="291" spans="1:1" x14ac:dyDescent="0.35">
      <c r="A291" s="46"/>
    </row>
    <row r="292" spans="1:1" x14ac:dyDescent="0.35">
      <c r="A292" s="46"/>
    </row>
    <row r="293" spans="1:1" x14ac:dyDescent="0.35">
      <c r="A293" s="46"/>
    </row>
    <row r="294" spans="1:1" x14ac:dyDescent="0.35">
      <c r="A294" s="46"/>
    </row>
    <row r="295" spans="1:1" x14ac:dyDescent="0.35">
      <c r="A295" s="46"/>
    </row>
    <row r="296" spans="1:1" x14ac:dyDescent="0.35">
      <c r="A296" s="46"/>
    </row>
    <row r="297" spans="1:1" x14ac:dyDescent="0.35">
      <c r="A297" s="46"/>
    </row>
    <row r="298" spans="1:1" x14ac:dyDescent="0.35">
      <c r="A298" s="46"/>
    </row>
    <row r="299" spans="1:1" x14ac:dyDescent="0.35">
      <c r="A299" s="46"/>
    </row>
    <row r="300" spans="1:1" x14ac:dyDescent="0.35">
      <c r="A300" s="46"/>
    </row>
    <row r="301" spans="1:1" x14ac:dyDescent="0.35">
      <c r="A301" s="46"/>
    </row>
    <row r="302" spans="1:1" x14ac:dyDescent="0.35">
      <c r="A302" s="46"/>
    </row>
    <row r="303" spans="1:1" x14ac:dyDescent="0.35">
      <c r="A303" s="46"/>
    </row>
    <row r="304" spans="1:1" x14ac:dyDescent="0.35">
      <c r="A304" s="46"/>
    </row>
    <row r="305" spans="1:1" x14ac:dyDescent="0.35">
      <c r="A305" s="46"/>
    </row>
    <row r="306" spans="1:1" x14ac:dyDescent="0.35">
      <c r="A306" s="46"/>
    </row>
    <row r="307" spans="1:1" x14ac:dyDescent="0.35">
      <c r="A307" s="46"/>
    </row>
    <row r="308" spans="1:1" x14ac:dyDescent="0.35">
      <c r="A308" s="46"/>
    </row>
    <row r="309" spans="1:1" x14ac:dyDescent="0.35">
      <c r="A309" s="46"/>
    </row>
    <row r="310" spans="1:1" x14ac:dyDescent="0.35">
      <c r="A310" s="46"/>
    </row>
    <row r="311" spans="1:1" x14ac:dyDescent="0.35">
      <c r="A311" s="46"/>
    </row>
    <row r="312" spans="1:1" x14ac:dyDescent="0.35">
      <c r="A312" s="46"/>
    </row>
    <row r="313" spans="1:1" x14ac:dyDescent="0.35">
      <c r="A313" s="46"/>
    </row>
    <row r="314" spans="1:1" x14ac:dyDescent="0.35">
      <c r="A314" s="46"/>
    </row>
    <row r="315" spans="1:1" x14ac:dyDescent="0.35">
      <c r="A315" s="46"/>
    </row>
    <row r="316" spans="1:1" x14ac:dyDescent="0.35">
      <c r="A316" s="46"/>
    </row>
    <row r="317" spans="1:1" x14ac:dyDescent="0.35">
      <c r="A317" s="46"/>
    </row>
    <row r="318" spans="1:1" x14ac:dyDescent="0.35">
      <c r="A318" s="46"/>
    </row>
    <row r="319" spans="1:1" x14ac:dyDescent="0.35">
      <c r="A319" s="46"/>
    </row>
    <row r="320" spans="1:1" x14ac:dyDescent="0.35">
      <c r="A320" s="46"/>
    </row>
    <row r="321" spans="1:1" x14ac:dyDescent="0.35">
      <c r="A321" s="46"/>
    </row>
    <row r="322" spans="1:1" x14ac:dyDescent="0.35">
      <c r="A322" s="46"/>
    </row>
    <row r="323" spans="1:1" x14ac:dyDescent="0.35">
      <c r="A323" s="46"/>
    </row>
    <row r="324" spans="1:1" x14ac:dyDescent="0.35">
      <c r="A324" s="46"/>
    </row>
    <row r="325" spans="1:1" x14ac:dyDescent="0.35">
      <c r="A325" s="46"/>
    </row>
    <row r="326" spans="1:1" x14ac:dyDescent="0.35">
      <c r="A326" s="46"/>
    </row>
    <row r="327" spans="1:1" x14ac:dyDescent="0.35">
      <c r="A327" s="46"/>
    </row>
    <row r="328" spans="1:1" x14ac:dyDescent="0.35">
      <c r="A328" s="46"/>
    </row>
    <row r="329" spans="1:1" x14ac:dyDescent="0.35">
      <c r="A329" s="46"/>
    </row>
    <row r="330" spans="1:1" x14ac:dyDescent="0.35">
      <c r="A330" s="46"/>
    </row>
    <row r="331" spans="1:1" x14ac:dyDescent="0.35">
      <c r="A331" s="46"/>
    </row>
    <row r="332" spans="1:1" x14ac:dyDescent="0.35">
      <c r="A332" s="46"/>
    </row>
    <row r="333" spans="1:1" x14ac:dyDescent="0.35">
      <c r="A333" s="46"/>
    </row>
    <row r="334" spans="1:1" x14ac:dyDescent="0.35">
      <c r="A334" s="46"/>
    </row>
    <row r="335" spans="1:1" x14ac:dyDescent="0.35">
      <c r="A335" s="46"/>
    </row>
    <row r="336" spans="1:1" x14ac:dyDescent="0.35">
      <c r="A336" s="46"/>
    </row>
    <row r="337" spans="1:1" x14ac:dyDescent="0.35">
      <c r="A337" s="46"/>
    </row>
    <row r="338" spans="1:1" x14ac:dyDescent="0.35">
      <c r="A338" s="46"/>
    </row>
    <row r="339" spans="1:1" x14ac:dyDescent="0.35">
      <c r="A339" s="46"/>
    </row>
    <row r="340" spans="1:1" x14ac:dyDescent="0.35">
      <c r="A340" s="46"/>
    </row>
    <row r="341" spans="1:1" x14ac:dyDescent="0.35">
      <c r="A341" s="46"/>
    </row>
    <row r="342" spans="1:1" x14ac:dyDescent="0.35">
      <c r="A342" s="46"/>
    </row>
    <row r="343" spans="1:1" x14ac:dyDescent="0.35">
      <c r="A343" s="46"/>
    </row>
    <row r="344" spans="1:1" x14ac:dyDescent="0.35">
      <c r="A344" s="46"/>
    </row>
    <row r="345" spans="1:1" x14ac:dyDescent="0.35">
      <c r="A345" s="46"/>
    </row>
    <row r="346" spans="1:1" x14ac:dyDescent="0.35">
      <c r="A346" s="46"/>
    </row>
    <row r="347" spans="1:1" x14ac:dyDescent="0.35">
      <c r="A347" s="46"/>
    </row>
    <row r="348" spans="1:1" x14ac:dyDescent="0.35">
      <c r="A348" s="46"/>
    </row>
    <row r="349" spans="1:1" x14ac:dyDescent="0.35">
      <c r="A349" s="46"/>
    </row>
    <row r="350" spans="1:1" x14ac:dyDescent="0.35">
      <c r="A350" s="46"/>
    </row>
    <row r="351" spans="1:1" x14ac:dyDescent="0.35">
      <c r="A351" s="46"/>
    </row>
    <row r="352" spans="1:1" x14ac:dyDescent="0.35">
      <c r="A352" s="46"/>
    </row>
    <row r="353" spans="1:1" x14ac:dyDescent="0.35">
      <c r="A353" s="46"/>
    </row>
    <row r="354" spans="1:1" x14ac:dyDescent="0.35">
      <c r="A354" s="46"/>
    </row>
    <row r="355" spans="1:1" x14ac:dyDescent="0.35">
      <c r="A355" s="46"/>
    </row>
    <row r="356" spans="1:1" x14ac:dyDescent="0.35">
      <c r="A356" s="46"/>
    </row>
    <row r="357" spans="1:1" x14ac:dyDescent="0.35">
      <c r="A357" s="46"/>
    </row>
    <row r="358" spans="1:1" x14ac:dyDescent="0.35">
      <c r="A358" s="46"/>
    </row>
    <row r="359" spans="1:1" x14ac:dyDescent="0.35">
      <c r="A359" s="46"/>
    </row>
    <row r="360" spans="1:1" x14ac:dyDescent="0.35">
      <c r="A360" s="46"/>
    </row>
    <row r="361" spans="1:1" x14ac:dyDescent="0.35">
      <c r="A361" s="46"/>
    </row>
    <row r="362" spans="1:1" x14ac:dyDescent="0.35">
      <c r="A362" s="46"/>
    </row>
    <row r="363" spans="1:1" x14ac:dyDescent="0.35">
      <c r="A363" s="46"/>
    </row>
    <row r="364" spans="1:1" x14ac:dyDescent="0.35">
      <c r="A364" s="46"/>
    </row>
    <row r="365" spans="1:1" x14ac:dyDescent="0.35">
      <c r="A365" s="46"/>
    </row>
    <row r="366" spans="1:1" x14ac:dyDescent="0.35">
      <c r="A366" s="46"/>
    </row>
    <row r="367" spans="1:1" x14ac:dyDescent="0.35">
      <c r="A367" s="46"/>
    </row>
    <row r="368" spans="1:1" x14ac:dyDescent="0.35">
      <c r="A368" s="46"/>
    </row>
    <row r="369" spans="1:1" x14ac:dyDescent="0.35">
      <c r="A369" s="46"/>
    </row>
    <row r="370" spans="1:1" x14ac:dyDescent="0.35">
      <c r="A370" s="46"/>
    </row>
    <row r="371" spans="1:1" x14ac:dyDescent="0.35">
      <c r="A371" s="46"/>
    </row>
    <row r="372" spans="1:1" x14ac:dyDescent="0.35">
      <c r="A372" s="46"/>
    </row>
    <row r="373" spans="1:1" x14ac:dyDescent="0.35">
      <c r="A373" s="46"/>
    </row>
    <row r="374" spans="1:1" x14ac:dyDescent="0.35">
      <c r="A374" s="46"/>
    </row>
    <row r="375" spans="1:1" x14ac:dyDescent="0.35">
      <c r="A375" s="46"/>
    </row>
    <row r="376" spans="1:1" x14ac:dyDescent="0.35">
      <c r="A376" s="46"/>
    </row>
    <row r="377" spans="1:1" x14ac:dyDescent="0.35">
      <c r="A377" s="46"/>
    </row>
    <row r="378" spans="1:1" x14ac:dyDescent="0.35">
      <c r="A378" s="46"/>
    </row>
    <row r="379" spans="1:1" x14ac:dyDescent="0.35">
      <c r="A379" s="46"/>
    </row>
    <row r="380" spans="1:1" x14ac:dyDescent="0.35">
      <c r="A380" s="46"/>
    </row>
    <row r="381" spans="1:1" x14ac:dyDescent="0.35">
      <c r="A381" s="46"/>
    </row>
    <row r="382" spans="1:1" x14ac:dyDescent="0.35">
      <c r="A382" s="46"/>
    </row>
    <row r="383" spans="1:1" x14ac:dyDescent="0.35">
      <c r="A383" s="46"/>
    </row>
    <row r="384" spans="1:1" x14ac:dyDescent="0.35">
      <c r="A384" s="46"/>
    </row>
    <row r="385" spans="1:1" x14ac:dyDescent="0.35">
      <c r="A385" s="46"/>
    </row>
    <row r="386" spans="1:1" x14ac:dyDescent="0.35">
      <c r="A386" s="46"/>
    </row>
    <row r="387" spans="1:1" x14ac:dyDescent="0.35">
      <c r="A387" s="46"/>
    </row>
    <row r="388" spans="1:1" x14ac:dyDescent="0.35">
      <c r="A388" s="46"/>
    </row>
    <row r="389" spans="1:1" x14ac:dyDescent="0.35">
      <c r="A389" s="46"/>
    </row>
    <row r="390" spans="1:1" x14ac:dyDescent="0.35">
      <c r="A390" s="46"/>
    </row>
    <row r="391" spans="1:1" x14ac:dyDescent="0.35">
      <c r="A391" s="46"/>
    </row>
    <row r="392" spans="1:1" x14ac:dyDescent="0.35">
      <c r="A392" s="46"/>
    </row>
    <row r="393" spans="1:1" x14ac:dyDescent="0.35">
      <c r="A393" s="46"/>
    </row>
    <row r="394" spans="1:1" x14ac:dyDescent="0.35">
      <c r="A394" s="46"/>
    </row>
    <row r="395" spans="1:1" x14ac:dyDescent="0.35">
      <c r="A395" s="46"/>
    </row>
    <row r="396" spans="1:1" x14ac:dyDescent="0.35">
      <c r="A396" s="46"/>
    </row>
    <row r="397" spans="1:1" x14ac:dyDescent="0.35">
      <c r="A397" s="46"/>
    </row>
    <row r="398" spans="1:1" x14ac:dyDescent="0.35">
      <c r="A398" s="46"/>
    </row>
    <row r="399" spans="1:1" x14ac:dyDescent="0.35">
      <c r="A399" s="46"/>
    </row>
    <row r="400" spans="1:1" x14ac:dyDescent="0.35">
      <c r="A400" s="46"/>
    </row>
    <row r="401" spans="1:1" x14ac:dyDescent="0.35">
      <c r="A401" s="46"/>
    </row>
    <row r="402" spans="1:1" x14ac:dyDescent="0.35">
      <c r="A402" s="46"/>
    </row>
    <row r="403" spans="1:1" x14ac:dyDescent="0.35">
      <c r="A403" s="46"/>
    </row>
    <row r="404" spans="1:1" x14ac:dyDescent="0.35">
      <c r="A404" s="46"/>
    </row>
    <row r="405" spans="1:1" x14ac:dyDescent="0.35">
      <c r="A405" s="46"/>
    </row>
    <row r="406" spans="1:1" x14ac:dyDescent="0.35">
      <c r="A406" s="46"/>
    </row>
    <row r="407" spans="1:1" x14ac:dyDescent="0.35">
      <c r="A407" s="46"/>
    </row>
    <row r="408" spans="1:1" x14ac:dyDescent="0.35">
      <c r="A408" s="46"/>
    </row>
    <row r="409" spans="1:1" x14ac:dyDescent="0.35">
      <c r="A409" s="46"/>
    </row>
    <row r="410" spans="1:1" x14ac:dyDescent="0.35">
      <c r="A410" s="46"/>
    </row>
    <row r="411" spans="1:1" x14ac:dyDescent="0.35">
      <c r="A411" s="46"/>
    </row>
    <row r="412" spans="1:1" x14ac:dyDescent="0.35">
      <c r="A412" s="46"/>
    </row>
    <row r="413" spans="1:1" x14ac:dyDescent="0.35">
      <c r="A413" s="46"/>
    </row>
    <row r="414" spans="1:1" x14ac:dyDescent="0.35">
      <c r="A414" s="46"/>
    </row>
    <row r="415" spans="1:1" x14ac:dyDescent="0.35">
      <c r="A415" s="46"/>
    </row>
    <row r="416" spans="1:1" x14ac:dyDescent="0.35">
      <c r="A416" s="46"/>
    </row>
    <row r="417" spans="1:1" x14ac:dyDescent="0.35">
      <c r="A417" s="46"/>
    </row>
    <row r="418" spans="1:1" x14ac:dyDescent="0.35">
      <c r="A418" s="46"/>
    </row>
    <row r="419" spans="1:1" x14ac:dyDescent="0.35">
      <c r="A419" s="46"/>
    </row>
    <row r="420" spans="1:1" x14ac:dyDescent="0.35">
      <c r="A420" s="46"/>
    </row>
    <row r="421" spans="1:1" x14ac:dyDescent="0.35">
      <c r="A421" s="46"/>
    </row>
    <row r="422" spans="1:1" x14ac:dyDescent="0.35">
      <c r="A422" s="46"/>
    </row>
    <row r="423" spans="1:1" x14ac:dyDescent="0.35">
      <c r="A423" s="46"/>
    </row>
    <row r="424" spans="1:1" x14ac:dyDescent="0.35">
      <c r="A424" s="46"/>
    </row>
    <row r="425" spans="1:1" x14ac:dyDescent="0.35">
      <c r="A425" s="46"/>
    </row>
    <row r="426" spans="1:1" x14ac:dyDescent="0.35">
      <c r="A426" s="46"/>
    </row>
    <row r="427" spans="1:1" x14ac:dyDescent="0.35">
      <c r="A427" s="46"/>
    </row>
    <row r="428" spans="1:1" x14ac:dyDescent="0.35">
      <c r="A428" s="46"/>
    </row>
    <row r="429" spans="1:1" x14ac:dyDescent="0.35">
      <c r="A429" s="46"/>
    </row>
    <row r="430" spans="1:1" x14ac:dyDescent="0.35">
      <c r="A430" s="46"/>
    </row>
    <row r="431" spans="1:1" x14ac:dyDescent="0.35">
      <c r="A431" s="46"/>
    </row>
    <row r="432" spans="1:1" x14ac:dyDescent="0.35">
      <c r="A432" s="46"/>
    </row>
    <row r="433" spans="1:1" x14ac:dyDescent="0.35">
      <c r="A433" s="46"/>
    </row>
    <row r="434" spans="1:1" x14ac:dyDescent="0.35">
      <c r="A434" s="46"/>
    </row>
    <row r="435" spans="1:1" x14ac:dyDescent="0.35">
      <c r="A435" s="46"/>
    </row>
    <row r="436" spans="1:1" x14ac:dyDescent="0.35">
      <c r="A436" s="46"/>
    </row>
    <row r="437" spans="1:1" x14ac:dyDescent="0.35">
      <c r="A437" s="46"/>
    </row>
    <row r="438" spans="1:1" x14ac:dyDescent="0.35">
      <c r="A438" s="46"/>
    </row>
    <row r="439" spans="1:1" x14ac:dyDescent="0.35">
      <c r="A439" s="46"/>
    </row>
    <row r="440" spans="1:1" x14ac:dyDescent="0.35">
      <c r="A440" s="46"/>
    </row>
    <row r="441" spans="1:1" x14ac:dyDescent="0.35">
      <c r="A441" s="46"/>
    </row>
    <row r="442" spans="1:1" x14ac:dyDescent="0.35">
      <c r="A442" s="46"/>
    </row>
    <row r="443" spans="1:1" x14ac:dyDescent="0.35">
      <c r="A443" s="46"/>
    </row>
    <row r="444" spans="1:1" x14ac:dyDescent="0.35">
      <c r="A444" s="46"/>
    </row>
    <row r="445" spans="1:1" x14ac:dyDescent="0.35">
      <c r="A445" s="46"/>
    </row>
    <row r="446" spans="1:1" x14ac:dyDescent="0.35">
      <c r="A446" s="46"/>
    </row>
    <row r="447" spans="1:1" x14ac:dyDescent="0.35">
      <c r="A447" s="46"/>
    </row>
    <row r="448" spans="1:1" x14ac:dyDescent="0.35">
      <c r="A448" s="46"/>
    </row>
    <row r="449" spans="1:1" x14ac:dyDescent="0.35">
      <c r="A449" s="46"/>
    </row>
    <row r="450" spans="1:1" x14ac:dyDescent="0.35">
      <c r="A450" s="46"/>
    </row>
    <row r="451" spans="1:1" x14ac:dyDescent="0.35">
      <c r="A451" s="46"/>
    </row>
    <row r="452" spans="1:1" x14ac:dyDescent="0.35">
      <c r="A452" s="46"/>
    </row>
    <row r="453" spans="1:1" x14ac:dyDescent="0.35">
      <c r="A453" s="46"/>
    </row>
    <row r="454" spans="1:1" x14ac:dyDescent="0.35">
      <c r="A454" s="46"/>
    </row>
    <row r="455" spans="1:1" x14ac:dyDescent="0.35">
      <c r="A455" s="46"/>
    </row>
    <row r="456" spans="1:1" x14ac:dyDescent="0.35">
      <c r="A456" s="46"/>
    </row>
    <row r="457" spans="1:1" x14ac:dyDescent="0.35">
      <c r="A457" s="46"/>
    </row>
    <row r="458" spans="1:1" x14ac:dyDescent="0.35">
      <c r="A458" s="46"/>
    </row>
    <row r="459" spans="1:1" x14ac:dyDescent="0.35">
      <c r="A459" s="46"/>
    </row>
    <row r="460" spans="1:1" x14ac:dyDescent="0.35">
      <c r="A460" s="46"/>
    </row>
    <row r="461" spans="1:1" x14ac:dyDescent="0.35">
      <c r="A461" s="46"/>
    </row>
    <row r="462" spans="1:1" x14ac:dyDescent="0.35">
      <c r="A462" s="46"/>
    </row>
    <row r="463" spans="1:1" x14ac:dyDescent="0.35">
      <c r="A463" s="46"/>
    </row>
    <row r="464" spans="1:1" x14ac:dyDescent="0.35">
      <c r="A464" s="46"/>
    </row>
    <row r="465" spans="1:1" x14ac:dyDescent="0.35">
      <c r="A465" s="46"/>
    </row>
    <row r="466" spans="1:1" x14ac:dyDescent="0.35">
      <c r="A466" s="46"/>
    </row>
    <row r="467" spans="1:1" x14ac:dyDescent="0.35">
      <c r="A467" s="46"/>
    </row>
    <row r="468" spans="1:1" x14ac:dyDescent="0.35">
      <c r="A468" s="46"/>
    </row>
    <row r="469" spans="1:1" x14ac:dyDescent="0.35">
      <c r="A469" s="46"/>
    </row>
    <row r="470" spans="1:1" x14ac:dyDescent="0.35">
      <c r="A470" s="46"/>
    </row>
    <row r="471" spans="1:1" x14ac:dyDescent="0.35">
      <c r="A471" s="46"/>
    </row>
    <row r="472" spans="1:1" x14ac:dyDescent="0.35">
      <c r="A472" s="46"/>
    </row>
    <row r="473" spans="1:1" x14ac:dyDescent="0.35">
      <c r="A473" s="46"/>
    </row>
    <row r="474" spans="1:1" x14ac:dyDescent="0.35">
      <c r="A474" s="46"/>
    </row>
    <row r="475" spans="1:1" x14ac:dyDescent="0.35">
      <c r="A475" s="46"/>
    </row>
    <row r="476" spans="1:1" x14ac:dyDescent="0.35">
      <c r="A476" s="46"/>
    </row>
    <row r="477" spans="1:1" x14ac:dyDescent="0.35">
      <c r="A477" s="46"/>
    </row>
    <row r="478" spans="1:1" x14ac:dyDescent="0.35">
      <c r="A478" s="46"/>
    </row>
    <row r="479" spans="1:1" x14ac:dyDescent="0.35">
      <c r="A479" s="46"/>
    </row>
    <row r="480" spans="1:1" x14ac:dyDescent="0.35">
      <c r="A480" s="46"/>
    </row>
    <row r="481" spans="1:1" x14ac:dyDescent="0.35">
      <c r="A481" s="46"/>
    </row>
    <row r="482" spans="1:1" x14ac:dyDescent="0.35">
      <c r="A482" s="46"/>
    </row>
    <row r="483" spans="1:1" x14ac:dyDescent="0.35">
      <c r="A483" s="46"/>
    </row>
    <row r="484" spans="1:1" x14ac:dyDescent="0.35">
      <c r="A484" s="46"/>
    </row>
    <row r="485" spans="1:1" x14ac:dyDescent="0.35">
      <c r="A485" s="46"/>
    </row>
    <row r="486" spans="1:1" x14ac:dyDescent="0.35">
      <c r="A486" s="46"/>
    </row>
    <row r="487" spans="1:1" x14ac:dyDescent="0.35">
      <c r="A487" s="46"/>
    </row>
    <row r="488" spans="1:1" x14ac:dyDescent="0.35">
      <c r="A488" s="46"/>
    </row>
    <row r="489" spans="1:1" x14ac:dyDescent="0.35">
      <c r="A489" s="46"/>
    </row>
    <row r="490" spans="1:1" x14ac:dyDescent="0.35">
      <c r="A490" s="46"/>
    </row>
    <row r="491" spans="1:1" x14ac:dyDescent="0.35">
      <c r="A491" s="46"/>
    </row>
    <row r="492" spans="1:1" x14ac:dyDescent="0.35">
      <c r="A492" s="46"/>
    </row>
    <row r="493" spans="1:1" x14ac:dyDescent="0.35">
      <c r="A493" s="46"/>
    </row>
    <row r="494" spans="1:1" x14ac:dyDescent="0.35">
      <c r="A494" s="46"/>
    </row>
    <row r="495" spans="1:1" x14ac:dyDescent="0.35">
      <c r="A495" s="46"/>
    </row>
    <row r="496" spans="1:1" x14ac:dyDescent="0.35">
      <c r="A496" s="46"/>
    </row>
    <row r="497" spans="1:1" x14ac:dyDescent="0.35">
      <c r="A497" s="46"/>
    </row>
    <row r="498" spans="1:1" x14ac:dyDescent="0.35">
      <c r="A498" s="46"/>
    </row>
    <row r="499" spans="1:1" x14ac:dyDescent="0.35">
      <c r="A499" s="46"/>
    </row>
    <row r="500" spans="1:1" x14ac:dyDescent="0.35">
      <c r="A500" s="46"/>
    </row>
    <row r="501" spans="1:1" x14ac:dyDescent="0.35">
      <c r="A501" s="46"/>
    </row>
    <row r="502" spans="1:1" x14ac:dyDescent="0.35">
      <c r="A502" s="46"/>
    </row>
    <row r="503" spans="1:1" x14ac:dyDescent="0.35">
      <c r="A503" s="46"/>
    </row>
    <row r="504" spans="1:1" x14ac:dyDescent="0.35">
      <c r="A504" s="46"/>
    </row>
    <row r="505" spans="1:1" x14ac:dyDescent="0.35">
      <c r="A505" s="46"/>
    </row>
    <row r="506" spans="1:1" x14ac:dyDescent="0.35">
      <c r="A506" s="46"/>
    </row>
    <row r="507" spans="1:1" x14ac:dyDescent="0.35">
      <c r="A507" s="46"/>
    </row>
    <row r="508" spans="1:1" x14ac:dyDescent="0.35">
      <c r="A508" s="46"/>
    </row>
    <row r="509" spans="1:1" x14ac:dyDescent="0.35">
      <c r="A509" s="46"/>
    </row>
    <row r="510" spans="1:1" x14ac:dyDescent="0.35">
      <c r="A510" s="46"/>
    </row>
    <row r="511" spans="1:1" x14ac:dyDescent="0.35">
      <c r="A511" s="46"/>
    </row>
    <row r="512" spans="1:1" x14ac:dyDescent="0.35">
      <c r="A512" s="46"/>
    </row>
    <row r="513" spans="1:1" x14ac:dyDescent="0.35">
      <c r="A513" s="46"/>
    </row>
    <row r="514" spans="1:1" x14ac:dyDescent="0.35">
      <c r="A514" s="46"/>
    </row>
    <row r="515" spans="1:1" x14ac:dyDescent="0.35">
      <c r="A515" s="46"/>
    </row>
    <row r="516" spans="1:1" x14ac:dyDescent="0.35">
      <c r="A516" s="46"/>
    </row>
    <row r="517" spans="1:1" x14ac:dyDescent="0.35">
      <c r="A517" s="46"/>
    </row>
    <row r="518" spans="1:1" x14ac:dyDescent="0.35">
      <c r="A518" s="46"/>
    </row>
    <row r="519" spans="1:1" x14ac:dyDescent="0.35">
      <c r="A519" s="46"/>
    </row>
    <row r="520" spans="1:1" x14ac:dyDescent="0.35">
      <c r="A520"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E966"/>
  <sheetViews>
    <sheetView workbookViewId="0">
      <selection activeCell="I1" sqref="I1:K1048576"/>
    </sheetView>
  </sheetViews>
  <sheetFormatPr defaultColWidth="8.81640625" defaultRowHeight="14.5" x14ac:dyDescent="0.35"/>
  <cols>
    <col min="1" max="1" width="19.36328125" bestFit="1" customWidth="1"/>
    <col min="2" max="2" width="14.1796875" bestFit="1" customWidth="1"/>
    <col min="3" max="3" width="27.6328125" bestFit="1" customWidth="1"/>
    <col min="4" max="4" width="18.453125" bestFit="1" customWidth="1"/>
    <col min="5" max="5" width="50.81640625" bestFit="1" customWidth="1"/>
    <col min="6" max="6" width="34.1796875" bestFit="1" customWidth="1"/>
    <col min="8" max="9" width="34.1796875" style="44" bestFit="1" customWidth="1"/>
    <col min="10" max="10" width="12.1796875" style="44" customWidth="1"/>
    <col min="11" max="11" width="41.6328125" style="44" bestFit="1" customWidth="1"/>
    <col min="12" max="12" width="8" style="44" bestFit="1" customWidth="1"/>
    <col min="13" max="13" width="9.1796875" style="44"/>
    <col min="14" max="15" width="18.81640625" style="44" bestFit="1" customWidth="1"/>
    <col min="16" max="16" width="23.6328125" style="44" bestFit="1" customWidth="1"/>
    <col min="17" max="17" width="8.36328125" style="44" bestFit="1" customWidth="1"/>
    <col min="18" max="18" width="8" style="44" bestFit="1" customWidth="1"/>
    <col min="19" max="20" width="9.1796875" style="44"/>
    <col min="21" max="23" width="31.81640625" style="44" bestFit="1" customWidth="1"/>
    <col min="24" max="24" width="8.36328125" style="44" bestFit="1" customWidth="1"/>
    <col min="25" max="25" width="8" style="44" bestFit="1" customWidth="1"/>
    <col min="26" max="26" width="9.1796875" style="44"/>
    <col min="27" max="28" width="50.453125" style="44" bestFit="1" customWidth="1"/>
    <col min="29" max="29" width="7.36328125" style="44" bestFit="1" customWidth="1"/>
    <col min="30" max="30" width="8.36328125" style="44" bestFit="1" customWidth="1"/>
    <col min="31" max="31" width="8" style="44" bestFit="1" customWidth="1"/>
  </cols>
  <sheetData>
    <row r="2" spans="1:31" s="44" customFormat="1" ht="13" x14ac:dyDescent="0.25">
      <c r="I2" s="48" t="s">
        <v>130</v>
      </c>
      <c r="J2" s="49" t="s">
        <v>131</v>
      </c>
      <c r="K2" s="50" t="s">
        <v>132</v>
      </c>
      <c r="L2" s="51" t="s">
        <v>133</v>
      </c>
      <c r="O2" s="48" t="s">
        <v>130</v>
      </c>
      <c r="P2" s="49" t="s">
        <v>131</v>
      </c>
      <c r="Q2" s="50" t="s">
        <v>132</v>
      </c>
      <c r="R2" s="51" t="s">
        <v>133</v>
      </c>
      <c r="V2" s="48" t="s">
        <v>130</v>
      </c>
      <c r="W2" s="49" t="s">
        <v>131</v>
      </c>
      <c r="X2" s="50" t="s">
        <v>132</v>
      </c>
      <c r="Y2" s="51" t="s">
        <v>133</v>
      </c>
      <c r="AB2" s="48" t="s">
        <v>130</v>
      </c>
      <c r="AC2" s="49" t="s">
        <v>131</v>
      </c>
      <c r="AD2" s="50" t="s">
        <v>132</v>
      </c>
      <c r="AE2" s="51" t="s">
        <v>133</v>
      </c>
    </row>
    <row r="3" spans="1:31" ht="26" x14ac:dyDescent="0.35">
      <c r="A3" s="44" t="s">
        <v>97</v>
      </c>
      <c r="B3" s="44" t="s">
        <v>97</v>
      </c>
      <c r="C3" s="44" t="s">
        <v>96</v>
      </c>
      <c r="D3" s="44" t="s">
        <v>96</v>
      </c>
      <c r="E3" s="44" t="s">
        <v>95</v>
      </c>
      <c r="F3" s="44" t="s">
        <v>95</v>
      </c>
      <c r="H3" s="44" t="str">
        <f t="shared" ref="H3:H66" ca="1" si="0">IF(I3="","",OFFSET($I3,0,LangOffset,1,1))</f>
        <v>Select country</v>
      </c>
      <c r="I3" s="44" t="s">
        <v>95</v>
      </c>
      <c r="J3" s="100" t="s">
        <v>1292</v>
      </c>
      <c r="K3" s="44" t="s">
        <v>1293</v>
      </c>
      <c r="N3" s="44" t="str">
        <f ca="1">OFFSET($O3,0,LangOffset,1,1)</f>
        <v>Select fiscal cycle</v>
      </c>
      <c r="O3" s="44" t="s">
        <v>96</v>
      </c>
      <c r="P3" s="44" t="s">
        <v>1302</v>
      </c>
      <c r="Q3" s="44" t="s">
        <v>1346</v>
      </c>
      <c r="U3" s="44" t="str">
        <f ca="1">OFFSET($V3,0,LangOffset,1,1)</f>
        <v>Select disease</v>
      </c>
      <c r="V3" s="44" t="s">
        <v>935</v>
      </c>
      <c r="W3" s="44" t="s">
        <v>1294</v>
      </c>
      <c r="X3" s="44" t="s">
        <v>1339</v>
      </c>
      <c r="AA3" s="44" t="str">
        <f t="shared" ref="AA3:AA50" ca="1" si="1">OFFSET($AB3,0,LangOffset,1,1)</f>
        <v>Select External Source</v>
      </c>
      <c r="AB3" s="44" t="s">
        <v>116</v>
      </c>
      <c r="AC3" s="44" t="s">
        <v>1312</v>
      </c>
      <c r="AD3" s="44" t="s">
        <v>1352</v>
      </c>
    </row>
    <row r="4" spans="1:31" x14ac:dyDescent="0.35">
      <c r="A4" s="44" t="s">
        <v>971</v>
      </c>
      <c r="B4" s="44" t="s">
        <v>97</v>
      </c>
      <c r="C4" s="44" t="s">
        <v>919</v>
      </c>
      <c r="D4" s="44" t="s">
        <v>919</v>
      </c>
      <c r="E4" s="44" t="s">
        <v>619</v>
      </c>
      <c r="F4" s="44" t="s">
        <v>619</v>
      </c>
      <c r="H4" s="44" t="str">
        <f t="shared" ca="1" si="0"/>
        <v>Afghanistan</v>
      </c>
      <c r="I4" s="44" t="s">
        <v>619</v>
      </c>
      <c r="J4" s="44" t="s">
        <v>619</v>
      </c>
      <c r="K4" s="44" t="s">
        <v>380</v>
      </c>
      <c r="N4" s="44" t="str">
        <f ca="1">OFFSET($O4,0,LangOffset,1,1)</f>
        <v>January - December</v>
      </c>
      <c r="O4" s="44" t="s">
        <v>919</v>
      </c>
      <c r="P4" s="44" t="s">
        <v>1303</v>
      </c>
      <c r="Q4" s="44" t="s">
        <v>927</v>
      </c>
      <c r="U4" s="44" t="str">
        <f ca="1">OFFSET($V4,0,LangOffset,1,1)</f>
        <v>HIV/AIDS</v>
      </c>
      <c r="V4" s="44" t="s">
        <v>23</v>
      </c>
      <c r="W4" s="44" t="s">
        <v>1295</v>
      </c>
      <c r="X4" s="44" t="s">
        <v>1082</v>
      </c>
      <c r="AA4" s="44" t="str">
        <f t="shared" ca="1" si="1"/>
        <v>African Development Bank (AFD)</v>
      </c>
      <c r="AB4" s="44" t="s">
        <v>940</v>
      </c>
      <c r="AC4" s="44" t="s">
        <v>1313</v>
      </c>
      <c r="AD4" s="44" t="s">
        <v>1353</v>
      </c>
    </row>
    <row r="5" spans="1:31" x14ac:dyDescent="0.35">
      <c r="A5" s="44" t="s">
        <v>972</v>
      </c>
      <c r="B5" s="44" t="s">
        <v>97</v>
      </c>
      <c r="C5" s="44" t="s">
        <v>920</v>
      </c>
      <c r="D5" s="44" t="s">
        <v>920</v>
      </c>
      <c r="E5" s="44" t="s">
        <v>794</v>
      </c>
      <c r="F5" s="44" t="s">
        <v>794</v>
      </c>
      <c r="H5" s="44" t="str">
        <f t="shared" ca="1" si="0"/>
        <v>Albania</v>
      </c>
      <c r="I5" s="44" t="s">
        <v>382</v>
      </c>
      <c r="J5" s="44" t="s">
        <v>621</v>
      </c>
      <c r="K5" s="44" t="s">
        <v>382</v>
      </c>
      <c r="N5" s="44" t="str">
        <f ca="1">OFFSET($O5,0,LangOffset,1,1)</f>
        <v>April - March</v>
      </c>
      <c r="O5" s="44" t="s">
        <v>920</v>
      </c>
      <c r="P5" s="44" t="s">
        <v>1304</v>
      </c>
      <c r="Q5" s="44" t="s">
        <v>928</v>
      </c>
      <c r="U5" s="44" t="str">
        <f ca="1">OFFSET($V5,0,LangOffset,1,1)</f>
        <v>TB</v>
      </c>
      <c r="V5" s="44" t="s">
        <v>32</v>
      </c>
      <c r="W5" s="44" t="s">
        <v>1083</v>
      </c>
      <c r="X5" s="44" t="s">
        <v>1340</v>
      </c>
      <c r="AA5" s="44" t="str">
        <f t="shared" ca="1" si="1"/>
        <v>Asian Development Bank (ADB)</v>
      </c>
      <c r="AB5" s="44" t="s">
        <v>941</v>
      </c>
      <c r="AC5" s="44" t="s">
        <v>1314</v>
      </c>
      <c r="AD5" s="44" t="s">
        <v>1354</v>
      </c>
    </row>
    <row r="6" spans="1:31" x14ac:dyDescent="0.35">
      <c r="A6" s="44" t="s">
        <v>973</v>
      </c>
      <c r="B6" s="44" t="s">
        <v>97</v>
      </c>
      <c r="C6" s="44" t="s">
        <v>921</v>
      </c>
      <c r="D6" s="44" t="s">
        <v>921</v>
      </c>
      <c r="E6" s="44" t="s">
        <v>382</v>
      </c>
      <c r="F6" s="44" t="s">
        <v>382</v>
      </c>
      <c r="H6" s="44" t="str">
        <f t="shared" ca="1" si="0"/>
        <v>Algeria</v>
      </c>
      <c r="I6" s="44" t="s">
        <v>826</v>
      </c>
      <c r="J6" s="44" t="s">
        <v>622</v>
      </c>
      <c r="K6" s="44" t="s">
        <v>1290</v>
      </c>
      <c r="N6" s="44" t="str">
        <f ca="1">OFFSET($O6,0,LangOffset,1,1)</f>
        <v>July - June</v>
      </c>
      <c r="O6" s="44" t="s">
        <v>921</v>
      </c>
      <c r="P6" s="44" t="s">
        <v>1305</v>
      </c>
      <c r="Q6" s="44" t="s">
        <v>929</v>
      </c>
      <c r="U6" s="44" t="str">
        <f ca="1">OFFSET($V6,0,LangOffset,1,1)</f>
        <v>Malaria</v>
      </c>
      <c r="V6" s="44" t="s">
        <v>39</v>
      </c>
      <c r="W6" s="44" t="s">
        <v>1084</v>
      </c>
      <c r="X6" s="44" t="s">
        <v>39</v>
      </c>
      <c r="AA6" s="44" t="str">
        <f t="shared" ca="1" si="1"/>
        <v>Australia</v>
      </c>
      <c r="AB6" s="44" t="s">
        <v>391</v>
      </c>
      <c r="AC6" s="44" t="s">
        <v>629</v>
      </c>
      <c r="AD6" s="44" t="s">
        <v>391</v>
      </c>
    </row>
    <row r="7" spans="1:31" x14ac:dyDescent="0.35">
      <c r="A7" s="44" t="s">
        <v>969</v>
      </c>
      <c r="B7" s="44" t="s">
        <v>969</v>
      </c>
      <c r="C7" s="44" t="s">
        <v>922</v>
      </c>
      <c r="D7" s="44" t="s">
        <v>922</v>
      </c>
      <c r="E7" s="44" t="s">
        <v>826</v>
      </c>
      <c r="F7" s="44" t="s">
        <v>826</v>
      </c>
      <c r="H7" s="44" t="str">
        <f t="shared" ca="1" si="0"/>
        <v>Andorra</v>
      </c>
      <c r="I7" s="44" t="s">
        <v>384</v>
      </c>
      <c r="J7" s="44" t="s">
        <v>624</v>
      </c>
      <c r="K7" s="44" t="s">
        <v>384</v>
      </c>
      <c r="N7" s="44" t="str">
        <f ca="1">OFFSET($O7,0,LangOffset,1,1)</f>
        <v>October - September</v>
      </c>
      <c r="O7" s="44" t="s">
        <v>922</v>
      </c>
      <c r="P7" s="44" t="s">
        <v>1306</v>
      </c>
      <c r="Q7" s="44" t="s">
        <v>930</v>
      </c>
      <c r="AA7" s="44" t="str">
        <f t="shared" ca="1" si="1"/>
        <v>Belgium</v>
      </c>
      <c r="AB7" s="44" t="s">
        <v>799</v>
      </c>
      <c r="AC7" s="44" t="s">
        <v>636</v>
      </c>
      <c r="AD7" s="44" t="s">
        <v>399</v>
      </c>
    </row>
    <row r="8" spans="1:31" x14ac:dyDescent="0.35">
      <c r="A8" s="44" t="s">
        <v>970</v>
      </c>
      <c r="B8" s="44" t="s">
        <v>970</v>
      </c>
      <c r="C8" s="44" t="s">
        <v>936</v>
      </c>
      <c r="D8" s="44" t="s">
        <v>96</v>
      </c>
      <c r="E8" s="44" t="s">
        <v>796</v>
      </c>
      <c r="F8" s="44" t="s">
        <v>796</v>
      </c>
      <c r="H8" s="44" t="str">
        <f t="shared" ca="1" si="0"/>
        <v>Angola</v>
      </c>
      <c r="I8" s="44" t="s">
        <v>385</v>
      </c>
      <c r="J8" s="44" t="s">
        <v>385</v>
      </c>
      <c r="K8" s="44" t="s">
        <v>385</v>
      </c>
      <c r="AA8" s="44" t="str">
        <f t="shared" ca="1" si="1"/>
        <v xml:space="preserve">Bill and Melinda Gates Foundation </v>
      </c>
      <c r="AB8" s="44" t="s">
        <v>942</v>
      </c>
      <c r="AC8" s="44" t="s">
        <v>1315</v>
      </c>
      <c r="AD8" s="44" t="s">
        <v>1355</v>
      </c>
    </row>
    <row r="9" spans="1:31" x14ac:dyDescent="0.35">
      <c r="A9" s="44" t="s">
        <v>974</v>
      </c>
      <c r="B9" s="44" t="s">
        <v>969</v>
      </c>
      <c r="C9" s="44" t="s">
        <v>923</v>
      </c>
      <c r="D9" s="44" t="s">
        <v>919</v>
      </c>
      <c r="E9" s="44" t="s">
        <v>384</v>
      </c>
      <c r="F9" s="44" t="s">
        <v>384</v>
      </c>
      <c r="H9" s="44" t="str">
        <f t="shared" ca="1" si="0"/>
        <v>Antigua and Barbuda</v>
      </c>
      <c r="I9" s="44" t="s">
        <v>797</v>
      </c>
      <c r="J9" s="44" t="s">
        <v>626</v>
      </c>
      <c r="K9" s="44" t="s">
        <v>387</v>
      </c>
      <c r="N9" s="44" t="str">
        <f ca="1">OFFSET($O9,0,LangOffset,1,1)</f>
        <v>Select category</v>
      </c>
      <c r="O9" s="44" t="s">
        <v>102</v>
      </c>
      <c r="P9" s="44" t="s">
        <v>1307</v>
      </c>
      <c r="Q9" s="44" t="s">
        <v>1347</v>
      </c>
      <c r="U9" s="44" t="str">
        <f ca="1">OFFSET($V9,0,LangOffset,1,1)</f>
        <v>Select Level</v>
      </c>
      <c r="V9" s="44" t="s">
        <v>126</v>
      </c>
      <c r="W9" s="44" t="s">
        <v>1296</v>
      </c>
      <c r="X9" s="44" t="s">
        <v>1341</v>
      </c>
      <c r="AA9" s="44" t="str">
        <f t="shared" ca="1" si="1"/>
        <v>Brazil</v>
      </c>
      <c r="AB9" s="44" t="s">
        <v>808</v>
      </c>
      <c r="AC9" s="44" t="s">
        <v>642</v>
      </c>
      <c r="AD9" s="44" t="s">
        <v>408</v>
      </c>
    </row>
    <row r="10" spans="1:31" x14ac:dyDescent="0.35">
      <c r="A10" s="44" t="s">
        <v>975</v>
      </c>
      <c r="B10" s="44" t="s">
        <v>970</v>
      </c>
      <c r="C10" s="44" t="s">
        <v>924</v>
      </c>
      <c r="D10" s="44" t="s">
        <v>920</v>
      </c>
      <c r="E10" s="44" t="s">
        <v>385</v>
      </c>
      <c r="F10" s="44" t="s">
        <v>385</v>
      </c>
      <c r="H10" s="44" t="str">
        <f t="shared" ca="1" si="0"/>
        <v>Argentina</v>
      </c>
      <c r="I10" s="44" t="s">
        <v>388</v>
      </c>
      <c r="J10" s="44" t="s">
        <v>627</v>
      </c>
      <c r="K10" s="44" t="s">
        <v>388</v>
      </c>
      <c r="N10" s="44" t="str">
        <f ca="1">OFFSET($O10,0,LangOffset,1,1)</f>
        <v>Global Fund Modules</v>
      </c>
      <c r="O10" s="44" t="s">
        <v>965</v>
      </c>
      <c r="P10" s="44" t="s">
        <v>1308</v>
      </c>
      <c r="Q10" s="44" t="s">
        <v>1348</v>
      </c>
      <c r="U10" s="44" t="str">
        <f ca="1">OFFSET($V10,0,LangOffset,1,1)</f>
        <v>Central Government</v>
      </c>
      <c r="V10" s="44" t="s">
        <v>967</v>
      </c>
      <c r="W10" s="44" t="s">
        <v>1297</v>
      </c>
      <c r="X10" s="44" t="s">
        <v>1342</v>
      </c>
      <c r="AA10" s="44" t="str">
        <f t="shared" ca="1" si="1"/>
        <v>Canada</v>
      </c>
      <c r="AB10" s="44" t="s">
        <v>647</v>
      </c>
      <c r="AC10" s="44" t="s">
        <v>647</v>
      </c>
      <c r="AD10" s="44" t="s">
        <v>416</v>
      </c>
    </row>
    <row r="11" spans="1:31" x14ac:dyDescent="0.35">
      <c r="C11" s="44" t="s">
        <v>925</v>
      </c>
      <c r="D11" s="44" t="s">
        <v>921</v>
      </c>
      <c r="E11" s="44" t="s">
        <v>625</v>
      </c>
      <c r="F11" s="44" t="s">
        <v>625</v>
      </c>
      <c r="H11" s="44" t="str">
        <f t="shared" ca="1" si="0"/>
        <v>Armenia</v>
      </c>
      <c r="I11" s="44" t="s">
        <v>389</v>
      </c>
      <c r="J11" s="44" t="s">
        <v>628</v>
      </c>
      <c r="K11" s="44" t="s">
        <v>389</v>
      </c>
      <c r="N11" s="44" t="str">
        <f ca="1">OFFSET($O11,0,LangOffset,1,1)</f>
        <v>NSP Categories</v>
      </c>
      <c r="O11" s="44" t="s">
        <v>966</v>
      </c>
      <c r="P11" s="44" t="s">
        <v>1309</v>
      </c>
      <c r="Q11" s="44" t="s">
        <v>1349</v>
      </c>
      <c r="U11" s="44" t="str">
        <f ca="1">OFFSET($V11,0,LangOffset,1,1)</f>
        <v>Central and Subnational Government</v>
      </c>
      <c r="V11" s="44" t="s">
        <v>968</v>
      </c>
      <c r="W11" s="44" t="s">
        <v>1298</v>
      </c>
      <c r="X11" s="44" t="s">
        <v>1343</v>
      </c>
      <c r="AA11" s="44" t="str">
        <f t="shared" ca="1" si="1"/>
        <v>China</v>
      </c>
      <c r="AB11" s="44" t="s">
        <v>422</v>
      </c>
      <c r="AC11" s="44" t="s">
        <v>652</v>
      </c>
      <c r="AD11" s="44" t="s">
        <v>422</v>
      </c>
    </row>
    <row r="12" spans="1:31" x14ac:dyDescent="0.35">
      <c r="C12" s="44" t="s">
        <v>926</v>
      </c>
      <c r="D12" s="44" t="s">
        <v>922</v>
      </c>
      <c r="E12" s="44" t="s">
        <v>797</v>
      </c>
      <c r="F12" s="44" t="s">
        <v>797</v>
      </c>
      <c r="H12" s="44" t="str">
        <f t="shared" ca="1" si="0"/>
        <v>Aruba</v>
      </c>
      <c r="I12" s="44" t="s">
        <v>390</v>
      </c>
      <c r="J12" s="44" t="s">
        <v>390</v>
      </c>
      <c r="K12" s="44" t="s">
        <v>390</v>
      </c>
      <c r="AA12" s="44" t="str">
        <f t="shared" ca="1" si="1"/>
        <v>Clinton Foundation</v>
      </c>
      <c r="AB12" s="44" t="s">
        <v>943</v>
      </c>
      <c r="AC12" s="44" t="s">
        <v>1316</v>
      </c>
      <c r="AD12" s="44" t="s">
        <v>1356</v>
      </c>
    </row>
    <row r="13" spans="1:31" x14ac:dyDescent="0.35">
      <c r="C13" s="44" t="s">
        <v>938</v>
      </c>
      <c r="D13" s="44" t="s">
        <v>96</v>
      </c>
      <c r="E13" s="44" t="s">
        <v>388</v>
      </c>
      <c r="F13" s="44" t="s">
        <v>388</v>
      </c>
      <c r="H13" s="44" t="str">
        <f t="shared" ca="1" si="0"/>
        <v>Australia</v>
      </c>
      <c r="I13" s="44" t="s">
        <v>391</v>
      </c>
      <c r="J13" s="44" t="s">
        <v>629</v>
      </c>
      <c r="K13" s="44" t="s">
        <v>391</v>
      </c>
      <c r="N13" s="44" t="str">
        <f ca="1">OFFSET($O13,0,LangOffset,1,1)</f>
        <v>Select currency</v>
      </c>
      <c r="O13" s="44" t="s">
        <v>97</v>
      </c>
      <c r="P13" s="44" t="s">
        <v>1310</v>
      </c>
      <c r="Q13" s="44" t="s">
        <v>1350</v>
      </c>
      <c r="U13" s="44" t="str">
        <f ca="1">OFFSET($V13,0,LangOffset,1,1)</f>
        <v>Select</v>
      </c>
      <c r="V13" s="44" t="s">
        <v>101</v>
      </c>
      <c r="W13" s="44" t="s">
        <v>1299</v>
      </c>
      <c r="X13" s="44" t="s">
        <v>1344</v>
      </c>
      <c r="AA13" s="44" t="str">
        <f t="shared" ca="1" si="1"/>
        <v>Denmark</v>
      </c>
      <c r="AB13" s="44" t="s">
        <v>824</v>
      </c>
      <c r="AC13" s="44" t="s">
        <v>660</v>
      </c>
      <c r="AD13" s="44" t="s">
        <v>435</v>
      </c>
    </row>
    <row r="14" spans="1:31" x14ac:dyDescent="0.35">
      <c r="C14" s="44" t="s">
        <v>927</v>
      </c>
      <c r="D14" s="44" t="s">
        <v>919</v>
      </c>
      <c r="E14" s="44" t="s">
        <v>389</v>
      </c>
      <c r="F14" s="44" t="s">
        <v>389</v>
      </c>
      <c r="H14" s="44" t="str">
        <f t="shared" ca="1" si="0"/>
        <v>Austria</v>
      </c>
      <c r="I14" s="44" t="s">
        <v>392</v>
      </c>
      <c r="J14" s="44" t="s">
        <v>630</v>
      </c>
      <c r="K14" s="44" t="s">
        <v>392</v>
      </c>
      <c r="N14" s="44" t="str">
        <f ca="1">OFFSET($O14,0,LangOffset,1,1)</f>
        <v>USD</v>
      </c>
      <c r="O14" s="44" t="s">
        <v>969</v>
      </c>
      <c r="P14" s="44" t="s">
        <v>969</v>
      </c>
      <c r="Q14" s="44" t="s">
        <v>969</v>
      </c>
      <c r="U14" s="44" t="str">
        <f ca="1">OFFSET($V14,0,LangOffset,1,1)</f>
        <v>Yes</v>
      </c>
      <c r="V14" s="44" t="s">
        <v>976</v>
      </c>
      <c r="W14" s="44" t="s">
        <v>1300</v>
      </c>
      <c r="X14" s="44" t="s">
        <v>1345</v>
      </c>
      <c r="AA14" s="44" t="str">
        <f t="shared" ca="1" si="1"/>
        <v>Economic Community Of West African States (ECOWAS)</v>
      </c>
      <c r="AB14" s="44" t="s">
        <v>944</v>
      </c>
      <c r="AC14" s="44" t="s">
        <v>1317</v>
      </c>
      <c r="AD14" s="44" t="s">
        <v>1357</v>
      </c>
    </row>
    <row r="15" spans="1:31" x14ac:dyDescent="0.35">
      <c r="C15" s="44" t="s">
        <v>928</v>
      </c>
      <c r="D15" s="44" t="s">
        <v>920</v>
      </c>
      <c r="E15" s="44" t="s">
        <v>390</v>
      </c>
      <c r="F15" s="44" t="s">
        <v>390</v>
      </c>
      <c r="H15" s="44" t="str">
        <f t="shared" ca="1" si="0"/>
        <v>Azerbaijan</v>
      </c>
      <c r="I15" s="44" t="s">
        <v>798</v>
      </c>
      <c r="J15" s="44" t="s">
        <v>631</v>
      </c>
      <c r="K15" s="44" t="s">
        <v>393</v>
      </c>
      <c r="N15" s="44" t="str">
        <f ca="1">OFFSET($O15,0,LangOffset,1,1)</f>
        <v>EUR</v>
      </c>
      <c r="O15" s="44" t="s">
        <v>970</v>
      </c>
      <c r="P15" s="44" t="s">
        <v>970</v>
      </c>
      <c r="Q15" s="44" t="s">
        <v>970</v>
      </c>
      <c r="U15" s="44" t="str">
        <f ca="1">OFFSET($V15,0,LangOffset,1,1)</f>
        <v>No</v>
      </c>
      <c r="V15" s="44" t="s">
        <v>977</v>
      </c>
      <c r="W15" s="44" t="s">
        <v>1301</v>
      </c>
      <c r="X15" s="44" t="s">
        <v>977</v>
      </c>
      <c r="AA15" s="44" t="str">
        <f t="shared" ca="1" si="1"/>
        <v>European Union/European Commsion</v>
      </c>
      <c r="AB15" s="44" t="s">
        <v>945</v>
      </c>
      <c r="AC15" s="44" t="s">
        <v>1318</v>
      </c>
      <c r="AD15" s="44" t="s">
        <v>1358</v>
      </c>
    </row>
    <row r="16" spans="1:31" x14ac:dyDescent="0.35">
      <c r="C16" s="44" t="s">
        <v>929</v>
      </c>
      <c r="D16" s="44" t="s">
        <v>921</v>
      </c>
      <c r="E16" s="44" t="s">
        <v>391</v>
      </c>
      <c r="F16" s="44" t="s">
        <v>391</v>
      </c>
      <c r="H16" s="44" t="str">
        <f t="shared" ca="1" si="0"/>
        <v>Bahamas</v>
      </c>
      <c r="I16" s="44" t="s">
        <v>632</v>
      </c>
      <c r="J16" s="44" t="s">
        <v>632</v>
      </c>
      <c r="K16" s="44" t="s">
        <v>394</v>
      </c>
      <c r="AA16" s="44" t="str">
        <f t="shared" ca="1" si="1"/>
        <v>Finland</v>
      </c>
      <c r="AB16" s="44" t="s">
        <v>831</v>
      </c>
      <c r="AC16" s="44" t="s">
        <v>673</v>
      </c>
      <c r="AD16" s="44" t="s">
        <v>449</v>
      </c>
    </row>
    <row r="17" spans="3:30" x14ac:dyDescent="0.35">
      <c r="C17" s="44" t="s">
        <v>930</v>
      </c>
      <c r="D17" s="44" t="s">
        <v>922</v>
      </c>
      <c r="E17" s="44" t="s">
        <v>392</v>
      </c>
      <c r="F17" s="44" t="s">
        <v>392</v>
      </c>
      <c r="H17" s="44" t="str">
        <f t="shared" ca="1" si="0"/>
        <v>Bahrain</v>
      </c>
      <c r="I17" s="44" t="s">
        <v>802</v>
      </c>
      <c r="J17" s="44" t="s">
        <v>633</v>
      </c>
      <c r="K17" s="44" t="s">
        <v>395</v>
      </c>
      <c r="N17" s="44" t="str">
        <f ca="1">OFFSET($O17,0,LangOffset,1,1)</f>
        <v>Select year</v>
      </c>
      <c r="O17" s="44" t="s">
        <v>99</v>
      </c>
      <c r="P17" s="44" t="s">
        <v>1311</v>
      </c>
      <c r="Q17" s="44" t="s">
        <v>1351</v>
      </c>
      <c r="AA17" s="44" t="str">
        <f t="shared" ca="1" si="1"/>
        <v>Food and Agriculture Organization (FAO)</v>
      </c>
      <c r="AB17" s="44" t="s">
        <v>946</v>
      </c>
      <c r="AC17" s="44" t="s">
        <v>1319</v>
      </c>
      <c r="AD17" s="44" t="s">
        <v>1359</v>
      </c>
    </row>
    <row r="18" spans="3:30" x14ac:dyDescent="0.35">
      <c r="C18" s="44" t="s">
        <v>937</v>
      </c>
      <c r="D18" s="44" t="s">
        <v>96</v>
      </c>
      <c r="E18" s="44" t="s">
        <v>798</v>
      </c>
      <c r="F18" s="44" t="s">
        <v>798</v>
      </c>
      <c r="H18" s="44" t="str">
        <f t="shared" ca="1" si="0"/>
        <v>Bangladesh</v>
      </c>
      <c r="I18" s="44" t="s">
        <v>396</v>
      </c>
      <c r="J18" s="44" t="s">
        <v>396</v>
      </c>
      <c r="K18" s="44" t="s">
        <v>396</v>
      </c>
      <c r="N18" s="44">
        <v>2019</v>
      </c>
      <c r="AA18" s="44" t="str">
        <f t="shared" ca="1" si="1"/>
        <v>France</v>
      </c>
      <c r="AB18" s="44" t="s">
        <v>674</v>
      </c>
      <c r="AC18" s="44" t="s">
        <v>674</v>
      </c>
      <c r="AD18" s="44" t="s">
        <v>450</v>
      </c>
    </row>
    <row r="19" spans="3:30" x14ac:dyDescent="0.35">
      <c r="C19" s="44" t="s">
        <v>931</v>
      </c>
      <c r="D19" s="44" t="s">
        <v>919</v>
      </c>
      <c r="E19" s="44" t="s">
        <v>632</v>
      </c>
      <c r="F19" s="44" t="s">
        <v>632</v>
      </c>
      <c r="H19" s="44" t="str">
        <f t="shared" ca="1" si="0"/>
        <v>Barbados</v>
      </c>
      <c r="I19" s="44" t="s">
        <v>397</v>
      </c>
      <c r="J19" s="44" t="s">
        <v>634</v>
      </c>
      <c r="K19" s="44" t="s">
        <v>397</v>
      </c>
      <c r="N19" s="44">
        <f>N18+1</f>
        <v>2020</v>
      </c>
      <c r="AA19" s="44" t="str">
        <f t="shared" ca="1" si="1"/>
        <v>Germany</v>
      </c>
      <c r="AB19" s="44" t="s">
        <v>823</v>
      </c>
      <c r="AC19" s="44" t="s">
        <v>679</v>
      </c>
      <c r="AD19" s="44" t="s">
        <v>456</v>
      </c>
    </row>
    <row r="20" spans="3:30" x14ac:dyDescent="0.35">
      <c r="C20" s="44" t="s">
        <v>932</v>
      </c>
      <c r="D20" s="44" t="s">
        <v>920</v>
      </c>
      <c r="E20" s="44" t="s">
        <v>802</v>
      </c>
      <c r="F20" s="44" t="s">
        <v>802</v>
      </c>
      <c r="H20" s="44" t="str">
        <f t="shared" ca="1" si="0"/>
        <v>Belarus</v>
      </c>
      <c r="I20" s="44" t="s">
        <v>804</v>
      </c>
      <c r="J20" s="44" t="s">
        <v>635</v>
      </c>
      <c r="K20" s="44" t="s">
        <v>398</v>
      </c>
      <c r="N20" s="44">
        <f t="shared" ref="N20:N24" si="2">N19+1</f>
        <v>2021</v>
      </c>
      <c r="AA20" s="44" t="str">
        <f t="shared" ca="1" si="1"/>
        <v>International Committee of the Red Cross (ICRC)</v>
      </c>
      <c r="AB20" s="44" t="s">
        <v>947</v>
      </c>
      <c r="AC20" s="44" t="s">
        <v>1320</v>
      </c>
      <c r="AD20" s="44" t="s">
        <v>1360</v>
      </c>
    </row>
    <row r="21" spans="3:30" x14ac:dyDescent="0.35">
      <c r="C21" s="44" t="s">
        <v>933</v>
      </c>
      <c r="D21" s="44" t="s">
        <v>921</v>
      </c>
      <c r="E21" s="44" t="s">
        <v>396</v>
      </c>
      <c r="F21" s="44" t="s">
        <v>396</v>
      </c>
      <c r="H21" s="44" t="str">
        <f t="shared" ca="1" si="0"/>
        <v>Belgium</v>
      </c>
      <c r="I21" s="44" t="s">
        <v>799</v>
      </c>
      <c r="J21" s="44" t="s">
        <v>636</v>
      </c>
      <c r="K21" s="44" t="s">
        <v>399</v>
      </c>
      <c r="N21" s="44">
        <f t="shared" si="2"/>
        <v>2022</v>
      </c>
      <c r="AA21" s="44" t="str">
        <f t="shared" ca="1" si="1"/>
        <v>International Drug Purchase Facility (UNITAID)</v>
      </c>
      <c r="AB21" s="44" t="s">
        <v>959</v>
      </c>
      <c r="AC21" s="44" t="s">
        <v>1321</v>
      </c>
      <c r="AD21" s="44" t="s">
        <v>1361</v>
      </c>
    </row>
    <row r="22" spans="3:30" x14ac:dyDescent="0.35">
      <c r="C22" s="44" t="s">
        <v>934</v>
      </c>
      <c r="D22" s="44" t="s">
        <v>922</v>
      </c>
      <c r="E22" s="44" t="s">
        <v>397</v>
      </c>
      <c r="F22" s="44" t="s">
        <v>397</v>
      </c>
      <c r="H22" s="44" t="str">
        <f t="shared" ca="1" si="0"/>
        <v>Belize</v>
      </c>
      <c r="I22" s="44" t="s">
        <v>637</v>
      </c>
      <c r="J22" s="44" t="s">
        <v>637</v>
      </c>
      <c r="K22" s="44" t="s">
        <v>400</v>
      </c>
      <c r="N22" s="44">
        <f t="shared" si="2"/>
        <v>2023</v>
      </c>
      <c r="AA22" s="44" t="str">
        <f t="shared" ca="1" si="1"/>
        <v>International Labor Organization (ILO)</v>
      </c>
      <c r="AB22" s="44" t="s">
        <v>948</v>
      </c>
      <c r="AC22" s="44" t="s">
        <v>1322</v>
      </c>
      <c r="AD22" s="44" t="s">
        <v>1362</v>
      </c>
    </row>
    <row r="23" spans="3:30" x14ac:dyDescent="0.35">
      <c r="E23" s="44" t="s">
        <v>804</v>
      </c>
      <c r="F23" s="44" t="s">
        <v>804</v>
      </c>
      <c r="H23" s="44" t="str">
        <f t="shared" ca="1" si="0"/>
        <v>Benin</v>
      </c>
      <c r="I23" s="44" t="s">
        <v>401</v>
      </c>
      <c r="J23" s="44" t="s">
        <v>638</v>
      </c>
      <c r="K23" s="44" t="s">
        <v>401</v>
      </c>
      <c r="N23" s="44">
        <f t="shared" si="2"/>
        <v>2024</v>
      </c>
      <c r="AA23" s="44" t="str">
        <f t="shared" ca="1" si="1"/>
        <v>International Organization for Migration (IOM)</v>
      </c>
      <c r="AB23" s="44" t="s">
        <v>949</v>
      </c>
      <c r="AC23" s="44" t="s">
        <v>1323</v>
      </c>
      <c r="AD23" s="44" t="s">
        <v>1363</v>
      </c>
    </row>
    <row r="24" spans="3:30" x14ac:dyDescent="0.35">
      <c r="E24" s="44" t="s">
        <v>799</v>
      </c>
      <c r="F24" s="44" t="s">
        <v>799</v>
      </c>
      <c r="H24" s="44" t="str">
        <f t="shared" ca="1" si="0"/>
        <v>Bhutan</v>
      </c>
      <c r="I24" s="44" t="s">
        <v>810</v>
      </c>
      <c r="J24" s="44" t="s">
        <v>640</v>
      </c>
      <c r="K24" s="44" t="s">
        <v>403</v>
      </c>
      <c r="N24" s="44">
        <f t="shared" si="2"/>
        <v>2025</v>
      </c>
      <c r="AA24" s="44" t="str">
        <f t="shared" ca="1" si="1"/>
        <v>Ireland</v>
      </c>
      <c r="AB24" s="44" t="s">
        <v>847</v>
      </c>
      <c r="AC24" s="44" t="s">
        <v>693</v>
      </c>
      <c r="AD24" s="44" t="s">
        <v>479</v>
      </c>
    </row>
    <row r="25" spans="3:30" x14ac:dyDescent="0.35">
      <c r="E25" s="44" t="s">
        <v>637</v>
      </c>
      <c r="F25" s="44" t="s">
        <v>637</v>
      </c>
      <c r="H25" s="44" t="str">
        <f t="shared" ca="1" si="0"/>
        <v>Bolivia (Plurinational State)</v>
      </c>
      <c r="I25" s="44" t="s">
        <v>806</v>
      </c>
      <c r="J25" s="44" t="s">
        <v>807</v>
      </c>
      <c r="K25" s="44" t="s">
        <v>404</v>
      </c>
      <c r="AA25" s="44" t="str">
        <f t="shared" ca="1" si="1"/>
        <v>Italy</v>
      </c>
      <c r="AB25" s="44" t="s">
        <v>850</v>
      </c>
      <c r="AC25" s="44" t="s">
        <v>696</v>
      </c>
      <c r="AD25" s="44" t="s">
        <v>482</v>
      </c>
    </row>
    <row r="26" spans="3:30" x14ac:dyDescent="0.35">
      <c r="E26" s="44" t="s">
        <v>401</v>
      </c>
      <c r="F26" s="44" t="s">
        <v>401</v>
      </c>
      <c r="H26" s="44" t="str">
        <f t="shared" ca="1" si="0"/>
        <v>Bosnia and Herzegovina</v>
      </c>
      <c r="I26" s="44" t="s">
        <v>803</v>
      </c>
      <c r="J26" s="44" t="s">
        <v>641</v>
      </c>
      <c r="K26" s="44" t="s">
        <v>406</v>
      </c>
      <c r="AA26" s="44" t="str">
        <f t="shared" ca="1" si="1"/>
        <v>Japan</v>
      </c>
      <c r="AB26" s="44" t="s">
        <v>852</v>
      </c>
      <c r="AC26" s="44" t="s">
        <v>698</v>
      </c>
      <c r="AD26" s="44" t="s">
        <v>484</v>
      </c>
    </row>
    <row r="27" spans="3:30" x14ac:dyDescent="0.35">
      <c r="E27" s="44" t="s">
        <v>805</v>
      </c>
      <c r="F27" s="44" t="s">
        <v>805</v>
      </c>
      <c r="H27" s="44" t="str">
        <f t="shared" ca="1" si="0"/>
        <v>Botswana</v>
      </c>
      <c r="I27" s="44" t="s">
        <v>407</v>
      </c>
      <c r="J27" s="44" t="s">
        <v>407</v>
      </c>
      <c r="K27" s="44" t="s">
        <v>407</v>
      </c>
      <c r="AA27" s="44" t="str">
        <f t="shared" ca="1" si="1"/>
        <v>Joint United Nations Programme on HIV/AIDS (UNAIDS)</v>
      </c>
      <c r="AB27" s="44" t="s">
        <v>953</v>
      </c>
      <c r="AC27" s="44" t="s">
        <v>1324</v>
      </c>
      <c r="AD27" s="44" t="s">
        <v>1364</v>
      </c>
    </row>
    <row r="28" spans="3:30" x14ac:dyDescent="0.35">
      <c r="E28" s="44" t="s">
        <v>810</v>
      </c>
      <c r="F28" s="44" t="s">
        <v>810</v>
      </c>
      <c r="H28" s="44" t="str">
        <f t="shared" ca="1" si="0"/>
        <v>Brazil</v>
      </c>
      <c r="I28" s="44" t="s">
        <v>808</v>
      </c>
      <c r="J28" s="44" t="s">
        <v>642</v>
      </c>
      <c r="K28" s="44" t="s">
        <v>408</v>
      </c>
      <c r="AA28" s="44" t="str">
        <f t="shared" ca="1" si="1"/>
        <v>Korea</v>
      </c>
      <c r="AB28" s="44" t="s">
        <v>950</v>
      </c>
      <c r="AC28" s="44" t="s">
        <v>1325</v>
      </c>
      <c r="AD28" s="44" t="s">
        <v>1365</v>
      </c>
    </row>
    <row r="29" spans="3:30" x14ac:dyDescent="0.35">
      <c r="E29" s="44" t="s">
        <v>806</v>
      </c>
      <c r="F29" s="44" t="s">
        <v>806</v>
      </c>
      <c r="H29" s="44" t="str">
        <f t="shared" ca="1" si="0"/>
        <v>Brunei Darussalam</v>
      </c>
      <c r="I29" s="44" t="s">
        <v>410</v>
      </c>
      <c r="J29" s="44" t="s">
        <v>809</v>
      </c>
      <c r="K29" s="44" t="s">
        <v>410</v>
      </c>
      <c r="AA29" s="44" t="str">
        <f t="shared" ca="1" si="1"/>
        <v>Luxembourg</v>
      </c>
      <c r="AB29" s="44" t="s">
        <v>710</v>
      </c>
      <c r="AC29" s="44" t="s">
        <v>710</v>
      </c>
      <c r="AD29" s="44" t="s">
        <v>503</v>
      </c>
    </row>
    <row r="30" spans="3:30" x14ac:dyDescent="0.35">
      <c r="E30" s="44" t="s">
        <v>800</v>
      </c>
      <c r="F30" s="44" t="s">
        <v>800</v>
      </c>
      <c r="H30" s="44" t="str">
        <f t="shared" ca="1" si="0"/>
        <v>Bulgaria</v>
      </c>
      <c r="I30" s="44" t="s">
        <v>411</v>
      </c>
      <c r="J30" s="44" t="s">
        <v>644</v>
      </c>
      <c r="K30" s="44" t="s">
        <v>411</v>
      </c>
      <c r="AA30" s="44" t="str">
        <f t="shared" ca="1" si="1"/>
        <v xml:space="preserve">Malaria Consortium </v>
      </c>
      <c r="AB30" s="44" t="s">
        <v>939</v>
      </c>
      <c r="AC30" s="44" t="s">
        <v>1326</v>
      </c>
      <c r="AD30" s="44" t="s">
        <v>1366</v>
      </c>
    </row>
    <row r="31" spans="3:30" x14ac:dyDescent="0.35">
      <c r="E31" s="44" t="s">
        <v>803</v>
      </c>
      <c r="F31" s="44" t="s">
        <v>803</v>
      </c>
      <c r="H31" s="44" t="str">
        <f t="shared" ca="1" si="0"/>
        <v>Burkina Faso</v>
      </c>
      <c r="I31" s="44" t="s">
        <v>412</v>
      </c>
      <c r="J31" s="44" t="s">
        <v>412</v>
      </c>
      <c r="K31" s="44" t="s">
        <v>412</v>
      </c>
      <c r="AA31" s="44" t="str">
        <f t="shared" ca="1" si="1"/>
        <v>Medicins Sans Frontiers (MSF)</v>
      </c>
      <c r="AB31" s="44" t="s">
        <v>951</v>
      </c>
      <c r="AC31" s="44" t="s">
        <v>1327</v>
      </c>
      <c r="AD31" s="44" t="s">
        <v>1367</v>
      </c>
    </row>
    <row r="32" spans="3:30" x14ac:dyDescent="0.35">
      <c r="E32" s="44" t="s">
        <v>407</v>
      </c>
      <c r="F32" s="44" t="s">
        <v>407</v>
      </c>
      <c r="H32" s="44" t="str">
        <f t="shared" ca="1" si="0"/>
        <v>Burundi</v>
      </c>
      <c r="I32" s="44" t="s">
        <v>413</v>
      </c>
      <c r="J32" s="44" t="s">
        <v>413</v>
      </c>
      <c r="K32" s="44" t="s">
        <v>413</v>
      </c>
      <c r="AA32" s="44" t="str">
        <f t="shared" ca="1" si="1"/>
        <v>Monaco</v>
      </c>
      <c r="AB32" s="44" t="s">
        <v>721</v>
      </c>
      <c r="AC32" s="44" t="s">
        <v>721</v>
      </c>
      <c r="AD32" s="44" t="s">
        <v>520</v>
      </c>
    </row>
    <row r="33" spans="5:30" x14ac:dyDescent="0.35">
      <c r="E33" s="44" t="s">
        <v>808</v>
      </c>
      <c r="F33" s="44" t="s">
        <v>808</v>
      </c>
      <c r="H33" s="44" t="str">
        <f t="shared" ca="1" si="0"/>
        <v>Cabo Verde</v>
      </c>
      <c r="I33" s="44" t="s">
        <v>417</v>
      </c>
      <c r="J33" s="44" t="s">
        <v>417</v>
      </c>
      <c r="K33" s="44" t="s">
        <v>417</v>
      </c>
      <c r="AA33" s="44" t="str">
        <f t="shared" ca="1" si="1"/>
        <v>Netherlands</v>
      </c>
      <c r="AB33" s="44" t="s">
        <v>874</v>
      </c>
      <c r="AC33" s="44" t="s">
        <v>728</v>
      </c>
      <c r="AD33" s="44" t="s">
        <v>1368</v>
      </c>
    </row>
    <row r="34" spans="5:30" x14ac:dyDescent="0.35">
      <c r="E34" s="44" t="s">
        <v>915</v>
      </c>
      <c r="F34" s="44" t="s">
        <v>915</v>
      </c>
      <c r="H34" s="44" t="str">
        <f t="shared" ca="1" si="0"/>
        <v>Cambodia</v>
      </c>
      <c r="I34" s="44" t="s">
        <v>854</v>
      </c>
      <c r="J34" s="44" t="s">
        <v>645</v>
      </c>
      <c r="K34" s="44" t="s">
        <v>414</v>
      </c>
      <c r="AA34" s="44" t="str">
        <f t="shared" ca="1" si="1"/>
        <v>Norway</v>
      </c>
      <c r="AB34" s="44" t="s">
        <v>875</v>
      </c>
      <c r="AC34" s="44" t="s">
        <v>734</v>
      </c>
      <c r="AD34" s="44" t="s">
        <v>539</v>
      </c>
    </row>
    <row r="35" spans="5:30" x14ac:dyDescent="0.35">
      <c r="E35" s="44" t="s">
        <v>410</v>
      </c>
      <c r="F35" s="44" t="s">
        <v>410</v>
      </c>
      <c r="H35" s="44" t="str">
        <f t="shared" ca="1" si="0"/>
        <v>Cameroon</v>
      </c>
      <c r="I35" s="44" t="s">
        <v>813</v>
      </c>
      <c r="J35" s="44" t="s">
        <v>646</v>
      </c>
      <c r="K35" s="44" t="s">
        <v>415</v>
      </c>
      <c r="AA35" s="44" t="str">
        <f t="shared" ca="1" si="1"/>
        <v>Portugal</v>
      </c>
      <c r="AB35" s="44" t="s">
        <v>551</v>
      </c>
      <c r="AC35" s="44" t="s">
        <v>551</v>
      </c>
      <c r="AD35" s="44" t="s">
        <v>551</v>
      </c>
    </row>
    <row r="36" spans="5:30" x14ac:dyDescent="0.35">
      <c r="E36" s="44" t="s">
        <v>411</v>
      </c>
      <c r="F36" s="44" t="s">
        <v>411</v>
      </c>
      <c r="H36" s="44" t="str">
        <f t="shared" ca="1" si="0"/>
        <v>Canada</v>
      </c>
      <c r="I36" s="44" t="s">
        <v>647</v>
      </c>
      <c r="J36" s="44" t="s">
        <v>647</v>
      </c>
      <c r="K36" s="44" t="s">
        <v>416</v>
      </c>
      <c r="AA36" s="44" t="str">
        <f t="shared" ca="1" si="1"/>
        <v>Spain</v>
      </c>
      <c r="AB36" s="44" t="s">
        <v>829</v>
      </c>
      <c r="AC36" s="44" t="s">
        <v>767</v>
      </c>
      <c r="AD36" s="44" t="s">
        <v>579</v>
      </c>
    </row>
    <row r="37" spans="5:30" x14ac:dyDescent="0.35">
      <c r="E37" s="44" t="s">
        <v>412</v>
      </c>
      <c r="F37" s="44" t="s">
        <v>412</v>
      </c>
      <c r="H37" s="44" t="str">
        <f t="shared" ca="1" si="0"/>
        <v>Central African Republic</v>
      </c>
      <c r="I37" s="44" t="s">
        <v>811</v>
      </c>
      <c r="J37" s="44" t="s">
        <v>649</v>
      </c>
      <c r="K37" s="44" t="s">
        <v>419</v>
      </c>
      <c r="AA37" s="44" t="str">
        <f t="shared" ca="1" si="1"/>
        <v>STOP TB Partnership</v>
      </c>
      <c r="AB37" s="44" t="s">
        <v>952</v>
      </c>
      <c r="AC37" s="44" t="s">
        <v>1328</v>
      </c>
      <c r="AD37" s="44" t="s">
        <v>1369</v>
      </c>
    </row>
    <row r="38" spans="5:30" x14ac:dyDescent="0.35">
      <c r="E38" s="44" t="s">
        <v>413</v>
      </c>
      <c r="F38" s="44" t="s">
        <v>413</v>
      </c>
      <c r="H38" s="44" t="str">
        <f t="shared" ca="1" si="0"/>
        <v>Chad</v>
      </c>
      <c r="I38" s="44" t="s">
        <v>420</v>
      </c>
      <c r="J38" s="44" t="s">
        <v>650</v>
      </c>
      <c r="K38" s="44" t="s">
        <v>420</v>
      </c>
      <c r="AA38" s="44" t="str">
        <f t="shared" ca="1" si="1"/>
        <v>Sweden</v>
      </c>
      <c r="AB38" s="44" t="s">
        <v>896</v>
      </c>
      <c r="AC38" s="44" t="s">
        <v>770</v>
      </c>
      <c r="AD38" s="44" t="s">
        <v>585</v>
      </c>
    </row>
    <row r="39" spans="5:30" x14ac:dyDescent="0.35">
      <c r="E39" s="44" t="s">
        <v>854</v>
      </c>
      <c r="F39" s="44" t="s">
        <v>854</v>
      </c>
      <c r="H39" s="44" t="str">
        <f t="shared" ca="1" si="0"/>
        <v>Chile</v>
      </c>
      <c r="I39" s="44" t="s">
        <v>421</v>
      </c>
      <c r="J39" s="44" t="s">
        <v>651</v>
      </c>
      <c r="K39" s="44" t="s">
        <v>421</v>
      </c>
      <c r="AA39" s="44" t="str">
        <f t="shared" ca="1" si="1"/>
        <v>Switzerland</v>
      </c>
      <c r="AB39" s="44" t="s">
        <v>812</v>
      </c>
      <c r="AC39" s="44" t="s">
        <v>771</v>
      </c>
      <c r="AD39" s="44" t="s">
        <v>586</v>
      </c>
    </row>
    <row r="40" spans="5:30" x14ac:dyDescent="0.35">
      <c r="E40" s="44" t="s">
        <v>813</v>
      </c>
      <c r="F40" s="44" t="s">
        <v>813</v>
      </c>
      <c r="H40" s="44" t="str">
        <f t="shared" ca="1" si="0"/>
        <v>China</v>
      </c>
      <c r="I40" s="44" t="s">
        <v>422</v>
      </c>
      <c r="J40" s="44" t="s">
        <v>652</v>
      </c>
      <c r="K40" s="44" t="s">
        <v>422</v>
      </c>
      <c r="AA40" s="44" t="str">
        <f t="shared" ca="1" si="1"/>
        <v>The United Nations Children's Fund (UNICEF)</v>
      </c>
      <c r="AB40" s="44" t="s">
        <v>957</v>
      </c>
      <c r="AC40" s="44" t="s">
        <v>1329</v>
      </c>
      <c r="AD40" s="44" t="s">
        <v>1370</v>
      </c>
    </row>
    <row r="41" spans="5:30" x14ac:dyDescent="0.35">
      <c r="E41" s="44" t="s">
        <v>647</v>
      </c>
      <c r="F41" s="44" t="s">
        <v>647</v>
      </c>
      <c r="H41" s="44" t="str">
        <f t="shared" ca="1" si="0"/>
        <v>Colombia</v>
      </c>
      <c r="I41" s="44" t="s">
        <v>423</v>
      </c>
      <c r="J41" s="44" t="s">
        <v>653</v>
      </c>
      <c r="K41" s="44" t="s">
        <v>423</v>
      </c>
      <c r="AA41" s="44" t="str">
        <f t="shared" ca="1" si="1"/>
        <v>United Kingdom</v>
      </c>
      <c r="AB41" s="44" t="s">
        <v>835</v>
      </c>
      <c r="AC41" s="44" t="s">
        <v>785</v>
      </c>
      <c r="AD41" s="44" t="s">
        <v>1371</v>
      </c>
    </row>
    <row r="42" spans="5:30" x14ac:dyDescent="0.35">
      <c r="E42" s="44" t="s">
        <v>817</v>
      </c>
      <c r="F42" s="44" t="s">
        <v>817</v>
      </c>
      <c r="H42" s="44" t="str">
        <f t="shared" ca="1" si="0"/>
        <v>Comoros</v>
      </c>
      <c r="I42" s="44" t="s">
        <v>816</v>
      </c>
      <c r="J42" s="44" t="s">
        <v>654</v>
      </c>
      <c r="K42" s="44" t="s">
        <v>424</v>
      </c>
      <c r="AA42" s="44" t="str">
        <f t="shared" ca="1" si="1"/>
        <v>United Nations Development Fund for Women (UNIFEM)</v>
      </c>
      <c r="AB42" s="44" t="s">
        <v>958</v>
      </c>
      <c r="AC42" s="44" t="s">
        <v>1330</v>
      </c>
      <c r="AD42" s="44" t="s">
        <v>1372</v>
      </c>
    </row>
    <row r="43" spans="5:30" x14ac:dyDescent="0.35">
      <c r="E43" s="44" t="s">
        <v>819</v>
      </c>
      <c r="F43" s="44" t="s">
        <v>819</v>
      </c>
      <c r="H43" s="44" t="str">
        <f t="shared" ca="1" si="0"/>
        <v>Congo</v>
      </c>
      <c r="I43" s="44" t="s">
        <v>425</v>
      </c>
      <c r="J43" s="44" t="s">
        <v>425</v>
      </c>
      <c r="K43" s="44" t="s">
        <v>425</v>
      </c>
      <c r="AA43" s="44" t="str">
        <f t="shared" ca="1" si="1"/>
        <v>United Nations Development Programme (UNDP)</v>
      </c>
      <c r="AB43" s="44" t="s">
        <v>954</v>
      </c>
      <c r="AC43" s="44" t="s">
        <v>1331</v>
      </c>
      <c r="AD43" s="44" t="s">
        <v>1373</v>
      </c>
    </row>
    <row r="44" spans="5:30" x14ac:dyDescent="0.35">
      <c r="E44" s="44" t="s">
        <v>811</v>
      </c>
      <c r="F44" s="44" t="s">
        <v>811</v>
      </c>
      <c r="H44" s="44" t="str">
        <f t="shared" ca="1" si="0"/>
        <v>Congo (Democratic Republic)</v>
      </c>
      <c r="I44" s="44" t="s">
        <v>814</v>
      </c>
      <c r="J44" s="44" t="s">
        <v>655</v>
      </c>
      <c r="K44" s="44" t="s">
        <v>426</v>
      </c>
      <c r="AA44" s="44" t="str">
        <f t="shared" ca="1" si="1"/>
        <v>United Nations High Commissioner for Refugees (UNHCR)</v>
      </c>
      <c r="AB44" s="44" t="s">
        <v>956</v>
      </c>
      <c r="AC44" s="44" t="s">
        <v>1332</v>
      </c>
      <c r="AD44" s="44" t="s">
        <v>1374</v>
      </c>
    </row>
    <row r="45" spans="5:30" x14ac:dyDescent="0.35">
      <c r="E45" s="44" t="s">
        <v>420</v>
      </c>
      <c r="F45" s="44" t="s">
        <v>420</v>
      </c>
      <c r="H45" s="44" t="str">
        <f t="shared" ca="1" si="0"/>
        <v>Cook Islands</v>
      </c>
      <c r="I45" s="44" t="s">
        <v>815</v>
      </c>
      <c r="J45" s="44" t="s">
        <v>656</v>
      </c>
      <c r="K45" s="44" t="s">
        <v>427</v>
      </c>
      <c r="AA45" s="44" t="str">
        <f t="shared" ca="1" si="1"/>
        <v>United Nations Population Fund (UNFPA)</v>
      </c>
      <c r="AB45" s="44" t="s">
        <v>955</v>
      </c>
      <c r="AC45" s="44" t="s">
        <v>1333</v>
      </c>
      <c r="AD45" s="44" t="s">
        <v>1375</v>
      </c>
    </row>
    <row r="46" spans="5:30" x14ac:dyDescent="0.35">
      <c r="E46" s="44" t="s">
        <v>421</v>
      </c>
      <c r="F46" s="44" t="s">
        <v>421</v>
      </c>
      <c r="H46" s="44" t="str">
        <f t="shared" ca="1" si="0"/>
        <v>Costa Rica</v>
      </c>
      <c r="I46" s="44" t="s">
        <v>428</v>
      </c>
      <c r="J46" s="44" t="s">
        <v>428</v>
      </c>
      <c r="K46" s="44" t="s">
        <v>428</v>
      </c>
      <c r="AA46" s="44" t="str">
        <f t="shared" ca="1" si="1"/>
        <v>United States Government (USG)</v>
      </c>
      <c r="AB46" s="44" t="s">
        <v>960</v>
      </c>
      <c r="AC46" s="44" t="s">
        <v>1334</v>
      </c>
      <c r="AD46" s="44" t="s">
        <v>1376</v>
      </c>
    </row>
    <row r="47" spans="5:30" x14ac:dyDescent="0.35">
      <c r="E47" s="44" t="s">
        <v>422</v>
      </c>
      <c r="F47" s="44" t="s">
        <v>422</v>
      </c>
      <c r="H47" s="44" t="str">
        <f t="shared" ca="1" si="0"/>
        <v>Côte d'Ivoire</v>
      </c>
      <c r="I47" s="44" t="s">
        <v>429</v>
      </c>
      <c r="J47" s="44" t="s">
        <v>429</v>
      </c>
      <c r="K47" s="44" t="s">
        <v>429</v>
      </c>
      <c r="AA47" s="44" t="str">
        <f t="shared" ca="1" si="1"/>
        <v>World Bank (WB)</v>
      </c>
      <c r="AB47" s="44" t="s">
        <v>963</v>
      </c>
      <c r="AC47" s="44" t="s">
        <v>1335</v>
      </c>
      <c r="AD47" s="44" t="s">
        <v>1377</v>
      </c>
    </row>
    <row r="48" spans="5:30" x14ac:dyDescent="0.35">
      <c r="E48" s="44" t="s">
        <v>423</v>
      </c>
      <c r="F48" s="44" t="s">
        <v>423</v>
      </c>
      <c r="H48" s="44" t="str">
        <f t="shared" ca="1" si="0"/>
        <v>Croatia</v>
      </c>
      <c r="I48" s="44" t="s">
        <v>843</v>
      </c>
      <c r="J48" s="44" t="s">
        <v>657</v>
      </c>
      <c r="K48" s="44" t="s">
        <v>430</v>
      </c>
      <c r="AA48" s="44" t="str">
        <f t="shared" ca="1" si="1"/>
        <v>World Food Programme (WFP)</v>
      </c>
      <c r="AB48" s="44" t="s">
        <v>961</v>
      </c>
      <c r="AC48" s="44" t="s">
        <v>1336</v>
      </c>
      <c r="AD48" s="44" t="s">
        <v>1378</v>
      </c>
    </row>
    <row r="49" spans="5:30" x14ac:dyDescent="0.35">
      <c r="E49" s="44" t="s">
        <v>816</v>
      </c>
      <c r="F49" s="44" t="s">
        <v>816</v>
      </c>
      <c r="H49" s="44" t="str">
        <f t="shared" ca="1" si="0"/>
        <v>Cuba</v>
      </c>
      <c r="I49" s="44" t="s">
        <v>431</v>
      </c>
      <c r="J49" s="44" t="s">
        <v>431</v>
      </c>
      <c r="K49" s="44" t="s">
        <v>431</v>
      </c>
      <c r="AA49" s="44" t="str">
        <f t="shared" ca="1" si="1"/>
        <v>World Health Organization (WHO)</v>
      </c>
      <c r="AB49" s="44" t="s">
        <v>962</v>
      </c>
      <c r="AC49" s="44" t="s">
        <v>1337</v>
      </c>
      <c r="AD49" s="44" t="s">
        <v>1379</v>
      </c>
    </row>
    <row r="50" spans="5:30" x14ac:dyDescent="0.35">
      <c r="E50" s="44" t="s">
        <v>425</v>
      </c>
      <c r="F50" s="44" t="s">
        <v>425</v>
      </c>
      <c r="H50" s="44" t="str">
        <f t="shared" ca="1" si="0"/>
        <v>Curacao</v>
      </c>
      <c r="I50" s="44" t="s">
        <v>818</v>
      </c>
      <c r="J50" s="44" t="s">
        <v>432</v>
      </c>
      <c r="K50" s="44" t="s">
        <v>432</v>
      </c>
      <c r="AA50" s="44" t="str">
        <f t="shared" ca="1" si="1"/>
        <v xml:space="preserve">Unspecified - not disagregated by sources </v>
      </c>
      <c r="AB50" s="44" t="s">
        <v>964</v>
      </c>
      <c r="AC50" s="44" t="s">
        <v>1338</v>
      </c>
      <c r="AD50" s="44" t="s">
        <v>1380</v>
      </c>
    </row>
    <row r="51" spans="5:30" x14ac:dyDescent="0.35">
      <c r="E51" s="44" t="s">
        <v>814</v>
      </c>
      <c r="F51" s="44" t="s">
        <v>814</v>
      </c>
      <c r="H51" s="44" t="str">
        <f t="shared" ca="1" si="0"/>
        <v>Cyprus</v>
      </c>
      <c r="I51" s="44" t="s">
        <v>821</v>
      </c>
      <c r="J51" s="44" t="s">
        <v>658</v>
      </c>
      <c r="K51" s="44" t="s">
        <v>433</v>
      </c>
    </row>
    <row r="52" spans="5:30" x14ac:dyDescent="0.35">
      <c r="E52" s="44" t="s">
        <v>815</v>
      </c>
      <c r="F52" s="44" t="s">
        <v>815</v>
      </c>
      <c r="H52" s="44" t="str">
        <f t="shared" ca="1" si="0"/>
        <v>Czechia</v>
      </c>
      <c r="I52" s="44" t="s">
        <v>822</v>
      </c>
      <c r="J52" s="44" t="s">
        <v>659</v>
      </c>
      <c r="K52" s="44" t="s">
        <v>434</v>
      </c>
    </row>
    <row r="53" spans="5:30" x14ac:dyDescent="0.35">
      <c r="E53" s="44" t="s">
        <v>428</v>
      </c>
      <c r="F53" s="44" t="s">
        <v>428</v>
      </c>
      <c r="H53" s="44" t="str">
        <f t="shared" ca="1" si="0"/>
        <v>Denmark</v>
      </c>
      <c r="I53" s="44" t="s">
        <v>824</v>
      </c>
      <c r="J53" s="44" t="s">
        <v>660</v>
      </c>
      <c r="K53" s="44" t="s">
        <v>435</v>
      </c>
    </row>
    <row r="54" spans="5:30" x14ac:dyDescent="0.35">
      <c r="E54" s="44" t="s">
        <v>429</v>
      </c>
      <c r="F54" s="44" t="s">
        <v>429</v>
      </c>
      <c r="H54" s="44" t="str">
        <f t="shared" ca="1" si="0"/>
        <v>Djibouti</v>
      </c>
      <c r="I54" s="44" t="s">
        <v>436</v>
      </c>
      <c r="J54" s="44" t="s">
        <v>436</v>
      </c>
      <c r="K54" s="44" t="s">
        <v>436</v>
      </c>
    </row>
    <row r="55" spans="5:30" x14ac:dyDescent="0.35">
      <c r="E55" s="44" t="s">
        <v>843</v>
      </c>
      <c r="F55" s="44" t="s">
        <v>843</v>
      </c>
      <c r="H55" s="44" t="str">
        <f t="shared" ca="1" si="0"/>
        <v>Dominica</v>
      </c>
      <c r="I55" s="44" t="s">
        <v>437</v>
      </c>
      <c r="J55" s="44" t="s">
        <v>661</v>
      </c>
      <c r="K55" s="44" t="s">
        <v>437</v>
      </c>
    </row>
    <row r="56" spans="5:30" x14ac:dyDescent="0.35">
      <c r="E56" s="44" t="s">
        <v>431</v>
      </c>
      <c r="F56" s="44" t="s">
        <v>431</v>
      </c>
      <c r="H56" s="44" t="str">
        <f t="shared" ca="1" si="0"/>
        <v>Dominican Republic</v>
      </c>
      <c r="I56" s="44" t="s">
        <v>825</v>
      </c>
      <c r="J56" s="44" t="s">
        <v>662</v>
      </c>
      <c r="K56" s="44" t="s">
        <v>438</v>
      </c>
    </row>
    <row r="57" spans="5:30" x14ac:dyDescent="0.35">
      <c r="E57" s="44" t="s">
        <v>818</v>
      </c>
      <c r="F57" s="44" t="s">
        <v>818</v>
      </c>
      <c r="H57" s="44" t="str">
        <f t="shared" ca="1" si="0"/>
        <v>Ecuador</v>
      </c>
      <c r="I57" s="44" t="s">
        <v>439</v>
      </c>
      <c r="J57" s="44" t="s">
        <v>663</v>
      </c>
      <c r="K57" s="44" t="s">
        <v>439</v>
      </c>
    </row>
    <row r="58" spans="5:30" x14ac:dyDescent="0.35">
      <c r="E58" s="44" t="s">
        <v>821</v>
      </c>
      <c r="F58" s="44" t="s">
        <v>821</v>
      </c>
      <c r="H58" s="44" t="str">
        <f t="shared" ca="1" si="0"/>
        <v>Egypt</v>
      </c>
      <c r="I58" s="44" t="s">
        <v>827</v>
      </c>
      <c r="J58" s="44" t="s">
        <v>664</v>
      </c>
      <c r="K58" s="44" t="s">
        <v>440</v>
      </c>
    </row>
    <row r="59" spans="5:30" x14ac:dyDescent="0.35">
      <c r="E59" s="44" t="s">
        <v>822</v>
      </c>
      <c r="F59" s="44" t="s">
        <v>822</v>
      </c>
      <c r="H59" s="44" t="str">
        <f t="shared" ca="1" si="0"/>
        <v>El Salvador</v>
      </c>
      <c r="I59" s="44" t="s">
        <v>441</v>
      </c>
      <c r="J59" s="44" t="s">
        <v>665</v>
      </c>
      <c r="K59" s="44" t="s">
        <v>441</v>
      </c>
    </row>
    <row r="60" spans="5:30" x14ac:dyDescent="0.35">
      <c r="E60" s="44" t="s">
        <v>824</v>
      </c>
      <c r="F60" s="44" t="s">
        <v>824</v>
      </c>
      <c r="H60" s="44" t="str">
        <f t="shared" ca="1" si="0"/>
        <v>Equatorial Guinea</v>
      </c>
      <c r="I60" s="44" t="s">
        <v>837</v>
      </c>
      <c r="J60" s="44" t="s">
        <v>666</v>
      </c>
      <c r="K60" s="44" t="s">
        <v>442</v>
      </c>
    </row>
    <row r="61" spans="5:30" x14ac:dyDescent="0.35">
      <c r="E61" s="44" t="s">
        <v>436</v>
      </c>
      <c r="F61" s="44" t="s">
        <v>436</v>
      </c>
      <c r="H61" s="44" t="str">
        <f t="shared" ca="1" si="0"/>
        <v>Eritrea</v>
      </c>
      <c r="I61" s="44" t="s">
        <v>443</v>
      </c>
      <c r="J61" s="44" t="s">
        <v>667</v>
      </c>
      <c r="K61" s="44" t="s">
        <v>443</v>
      </c>
    </row>
    <row r="62" spans="5:30" x14ac:dyDescent="0.35">
      <c r="E62" s="44" t="s">
        <v>437</v>
      </c>
      <c r="F62" s="44" t="s">
        <v>437</v>
      </c>
      <c r="H62" s="44" t="str">
        <f t="shared" ca="1" si="0"/>
        <v>Estonia</v>
      </c>
      <c r="I62" s="44" t="s">
        <v>444</v>
      </c>
      <c r="J62" s="44" t="s">
        <v>668</v>
      </c>
      <c r="K62" s="44" t="s">
        <v>444</v>
      </c>
    </row>
    <row r="63" spans="5:30" x14ac:dyDescent="0.35">
      <c r="E63" s="44" t="s">
        <v>825</v>
      </c>
      <c r="F63" s="44" t="s">
        <v>825</v>
      </c>
      <c r="H63" s="44" t="str">
        <f t="shared" ca="1" si="0"/>
        <v>Eswatini</v>
      </c>
      <c r="I63" s="44" t="s">
        <v>1287</v>
      </c>
      <c r="J63" s="44" t="s">
        <v>1287</v>
      </c>
      <c r="K63" s="44" t="s">
        <v>1287</v>
      </c>
    </row>
    <row r="64" spans="5:30" x14ac:dyDescent="0.35">
      <c r="E64" s="44" t="s">
        <v>439</v>
      </c>
      <c r="F64" s="44" t="s">
        <v>439</v>
      </c>
      <c r="H64" s="44" t="str">
        <f t="shared" ca="1" si="0"/>
        <v>Ethiopia</v>
      </c>
      <c r="I64" s="44" t="s">
        <v>830</v>
      </c>
      <c r="J64" s="44" t="s">
        <v>669</v>
      </c>
      <c r="K64" s="44" t="s">
        <v>445</v>
      </c>
    </row>
    <row r="65" spans="5:11" x14ac:dyDescent="0.35">
      <c r="E65" s="44" t="s">
        <v>827</v>
      </c>
      <c r="F65" s="44" t="s">
        <v>827</v>
      </c>
      <c r="H65" s="44" t="str">
        <f t="shared" ca="1" si="0"/>
        <v>Faeroe Islands</v>
      </c>
      <c r="I65" s="44" t="s">
        <v>833</v>
      </c>
      <c r="J65" s="44" t="s">
        <v>670</v>
      </c>
      <c r="K65" s="44" t="s">
        <v>446</v>
      </c>
    </row>
    <row r="66" spans="5:11" x14ac:dyDescent="0.35">
      <c r="E66" s="44" t="s">
        <v>441</v>
      </c>
      <c r="F66" s="44" t="s">
        <v>441</v>
      </c>
      <c r="H66" s="44" t="str">
        <f t="shared" ca="1" si="0"/>
        <v>Fiji</v>
      </c>
      <c r="I66" s="44" t="s">
        <v>448</v>
      </c>
      <c r="J66" s="44" t="s">
        <v>672</v>
      </c>
      <c r="K66" s="44" t="s">
        <v>448</v>
      </c>
    </row>
    <row r="67" spans="5:11" x14ac:dyDescent="0.35">
      <c r="E67" s="44" t="s">
        <v>837</v>
      </c>
      <c r="F67" s="44" t="s">
        <v>837</v>
      </c>
      <c r="H67" s="44" t="str">
        <f t="shared" ref="H67:H130" ca="1" si="3">IF(I67="","",OFFSET($I67,0,LangOffset,1,1))</f>
        <v>Finland</v>
      </c>
      <c r="I67" s="44" t="s">
        <v>831</v>
      </c>
      <c r="J67" s="44" t="s">
        <v>673</v>
      </c>
      <c r="K67" s="44" t="s">
        <v>449</v>
      </c>
    </row>
    <row r="68" spans="5:11" x14ac:dyDescent="0.35">
      <c r="E68" s="44" t="s">
        <v>443</v>
      </c>
      <c r="F68" s="44" t="s">
        <v>443</v>
      </c>
      <c r="H68" s="44" t="str">
        <f t="shared" ca="1" si="3"/>
        <v>France</v>
      </c>
      <c r="I68" s="44" t="s">
        <v>674</v>
      </c>
      <c r="J68" s="44" t="s">
        <v>674</v>
      </c>
      <c r="K68" s="44" t="s">
        <v>450</v>
      </c>
    </row>
    <row r="69" spans="5:11" x14ac:dyDescent="0.35">
      <c r="E69" s="44" t="s">
        <v>444</v>
      </c>
      <c r="F69" s="44" t="s">
        <v>444</v>
      </c>
      <c r="H69" s="44" t="str">
        <f t="shared" ca="1" si="3"/>
        <v>Gabon</v>
      </c>
      <c r="I69" s="44" t="s">
        <v>676</v>
      </c>
      <c r="J69" s="44" t="s">
        <v>676</v>
      </c>
      <c r="K69" s="44" t="s">
        <v>453</v>
      </c>
    </row>
    <row r="70" spans="5:11" x14ac:dyDescent="0.35">
      <c r="E70" s="44" t="s">
        <v>830</v>
      </c>
      <c r="F70" s="44" t="s">
        <v>830</v>
      </c>
      <c r="H70" s="44" t="str">
        <f t="shared" ca="1" si="3"/>
        <v>Gambia</v>
      </c>
      <c r="I70" s="44" t="s">
        <v>454</v>
      </c>
      <c r="J70" s="44" t="s">
        <v>677</v>
      </c>
      <c r="K70" s="44" t="s">
        <v>454</v>
      </c>
    </row>
    <row r="71" spans="5:11" x14ac:dyDescent="0.35">
      <c r="E71" s="44" t="s">
        <v>833</v>
      </c>
      <c r="F71" s="44" t="s">
        <v>833</v>
      </c>
      <c r="H71" s="44" t="str">
        <f t="shared" ca="1" si="3"/>
        <v>Georgia</v>
      </c>
      <c r="I71" s="44" t="s">
        <v>455</v>
      </c>
      <c r="J71" s="44" t="s">
        <v>678</v>
      </c>
      <c r="K71" s="44" t="s">
        <v>455</v>
      </c>
    </row>
    <row r="72" spans="5:11" x14ac:dyDescent="0.35">
      <c r="E72" s="44" t="s">
        <v>832</v>
      </c>
      <c r="F72" s="44" t="s">
        <v>832</v>
      </c>
      <c r="H72" s="44" t="str">
        <f t="shared" ca="1" si="3"/>
        <v>Germany</v>
      </c>
      <c r="I72" s="44" t="s">
        <v>823</v>
      </c>
      <c r="J72" s="44" t="s">
        <v>679</v>
      </c>
      <c r="K72" s="44" t="s">
        <v>456</v>
      </c>
    </row>
    <row r="73" spans="5:11" x14ac:dyDescent="0.35">
      <c r="E73" s="44" t="s">
        <v>448</v>
      </c>
      <c r="F73" s="44" t="s">
        <v>448</v>
      </c>
      <c r="H73" s="44" t="str">
        <f t="shared" ca="1" si="3"/>
        <v>Ghana</v>
      </c>
      <c r="I73" s="44" t="s">
        <v>457</v>
      </c>
      <c r="J73" s="44" t="s">
        <v>457</v>
      </c>
      <c r="K73" s="44" t="s">
        <v>457</v>
      </c>
    </row>
    <row r="74" spans="5:11" x14ac:dyDescent="0.35">
      <c r="E74" s="44" t="s">
        <v>831</v>
      </c>
      <c r="F74" s="44" t="s">
        <v>831</v>
      </c>
      <c r="H74" s="44" t="str">
        <f t="shared" ca="1" si="3"/>
        <v>Greece</v>
      </c>
      <c r="I74" s="44" t="s">
        <v>838</v>
      </c>
      <c r="J74" s="44" t="s">
        <v>680</v>
      </c>
      <c r="K74" s="44" t="s">
        <v>459</v>
      </c>
    </row>
    <row r="75" spans="5:11" x14ac:dyDescent="0.35">
      <c r="E75" s="44" t="s">
        <v>674</v>
      </c>
      <c r="F75" s="44" t="s">
        <v>674</v>
      </c>
      <c r="H75" s="44" t="str">
        <f t="shared" ca="1" si="3"/>
        <v>Greenland</v>
      </c>
      <c r="I75" s="44" t="s">
        <v>840</v>
      </c>
      <c r="J75" s="44" t="s">
        <v>681</v>
      </c>
      <c r="K75" s="44" t="s">
        <v>460</v>
      </c>
    </row>
    <row r="76" spans="5:11" x14ac:dyDescent="0.35">
      <c r="E76" s="44" t="s">
        <v>841</v>
      </c>
      <c r="F76" s="44" t="s">
        <v>841</v>
      </c>
      <c r="H76" s="44" t="str">
        <f t="shared" ca="1" si="3"/>
        <v>Grenada</v>
      </c>
      <c r="I76" s="44" t="s">
        <v>839</v>
      </c>
      <c r="J76" s="44" t="s">
        <v>682</v>
      </c>
      <c r="K76" s="44" t="s">
        <v>461</v>
      </c>
    </row>
    <row r="77" spans="5:11" x14ac:dyDescent="0.35">
      <c r="E77" s="44" t="s">
        <v>881</v>
      </c>
      <c r="F77" s="44" t="s">
        <v>881</v>
      </c>
      <c r="H77" s="44" t="str">
        <f t="shared" ca="1" si="3"/>
        <v>Guatemala</v>
      </c>
      <c r="I77" s="44" t="s">
        <v>464</v>
      </c>
      <c r="J77" s="44" t="s">
        <v>464</v>
      </c>
      <c r="K77" s="44" t="s">
        <v>464</v>
      </c>
    </row>
    <row r="78" spans="5:11" x14ac:dyDescent="0.35">
      <c r="E78" s="44" t="s">
        <v>676</v>
      </c>
      <c r="F78" s="44" t="s">
        <v>676</v>
      </c>
      <c r="H78" s="44" t="str">
        <f t="shared" ca="1" si="3"/>
        <v>Guinea</v>
      </c>
      <c r="I78" s="44" t="s">
        <v>466</v>
      </c>
      <c r="J78" s="44" t="s">
        <v>684</v>
      </c>
      <c r="K78" s="44" t="s">
        <v>466</v>
      </c>
    </row>
    <row r="79" spans="5:11" x14ac:dyDescent="0.35">
      <c r="E79" s="44" t="s">
        <v>454</v>
      </c>
      <c r="F79" s="44" t="s">
        <v>454</v>
      </c>
      <c r="H79" s="44" t="str">
        <f t="shared" ca="1" si="3"/>
        <v>Guinea-Bissau</v>
      </c>
      <c r="I79" s="44" t="s">
        <v>836</v>
      </c>
      <c r="J79" s="44" t="s">
        <v>685</v>
      </c>
      <c r="K79" s="44" t="s">
        <v>467</v>
      </c>
    </row>
    <row r="80" spans="5:11" x14ac:dyDescent="0.35">
      <c r="E80" s="44" t="s">
        <v>455</v>
      </c>
      <c r="F80" s="44" t="s">
        <v>455</v>
      </c>
      <c r="H80" s="44" t="str">
        <f t="shared" ca="1" si="3"/>
        <v>Guyana</v>
      </c>
      <c r="I80" s="44" t="s">
        <v>468</v>
      </c>
      <c r="J80" s="44" t="s">
        <v>468</v>
      </c>
      <c r="K80" s="44" t="s">
        <v>468</v>
      </c>
    </row>
    <row r="81" spans="5:11" x14ac:dyDescent="0.35">
      <c r="E81" s="44" t="s">
        <v>823</v>
      </c>
      <c r="F81" s="44" t="s">
        <v>823</v>
      </c>
      <c r="H81" s="44" t="str">
        <f t="shared" ca="1" si="3"/>
        <v>Haiti</v>
      </c>
      <c r="I81" s="44" t="s">
        <v>844</v>
      </c>
      <c r="J81" s="44" t="s">
        <v>686</v>
      </c>
      <c r="K81" s="44" t="s">
        <v>469</v>
      </c>
    </row>
    <row r="82" spans="5:11" x14ac:dyDescent="0.35">
      <c r="E82" s="44" t="s">
        <v>457</v>
      </c>
      <c r="F82" s="44" t="s">
        <v>457</v>
      </c>
      <c r="H82" s="44" t="str">
        <f t="shared" ca="1" si="3"/>
        <v>Holy See</v>
      </c>
      <c r="I82" s="44" t="s">
        <v>911</v>
      </c>
      <c r="J82" s="44" t="s">
        <v>912</v>
      </c>
      <c r="K82" s="44" t="s">
        <v>470</v>
      </c>
    </row>
    <row r="83" spans="5:11" x14ac:dyDescent="0.35">
      <c r="E83" s="44" t="s">
        <v>458</v>
      </c>
      <c r="F83" s="44" t="s">
        <v>458</v>
      </c>
      <c r="H83" s="44" t="str">
        <f t="shared" ca="1" si="3"/>
        <v>Honduras</v>
      </c>
      <c r="I83" s="44" t="s">
        <v>471</v>
      </c>
      <c r="J83" s="44" t="s">
        <v>471</v>
      </c>
      <c r="K83" s="44" t="s">
        <v>471</v>
      </c>
    </row>
    <row r="84" spans="5:11" x14ac:dyDescent="0.35">
      <c r="E84" s="44" t="s">
        <v>838</v>
      </c>
      <c r="F84" s="44" t="s">
        <v>838</v>
      </c>
      <c r="H84" s="44" t="str">
        <f t="shared" ca="1" si="3"/>
        <v>Hungary</v>
      </c>
      <c r="I84" s="44" t="s">
        <v>845</v>
      </c>
      <c r="J84" s="44" t="s">
        <v>687</v>
      </c>
      <c r="K84" s="44" t="s">
        <v>473</v>
      </c>
    </row>
    <row r="85" spans="5:11" x14ac:dyDescent="0.35">
      <c r="E85" s="44" t="s">
        <v>840</v>
      </c>
      <c r="F85" s="44" t="s">
        <v>840</v>
      </c>
      <c r="H85" s="44" t="str">
        <f t="shared" ca="1" si="3"/>
        <v>Iceland</v>
      </c>
      <c r="I85" s="44" t="s">
        <v>849</v>
      </c>
      <c r="J85" s="44" t="s">
        <v>688</v>
      </c>
      <c r="K85" s="44" t="s">
        <v>474</v>
      </c>
    </row>
    <row r="86" spans="5:11" x14ac:dyDescent="0.35">
      <c r="E86" s="44" t="s">
        <v>839</v>
      </c>
      <c r="F86" s="44" t="s">
        <v>839</v>
      </c>
      <c r="H86" s="44" t="str">
        <f t="shared" ca="1" si="3"/>
        <v>India</v>
      </c>
      <c r="I86" s="44" t="s">
        <v>475</v>
      </c>
      <c r="J86" s="44" t="s">
        <v>689</v>
      </c>
      <c r="K86" s="44" t="s">
        <v>475</v>
      </c>
    </row>
    <row r="87" spans="5:11" x14ac:dyDescent="0.35">
      <c r="E87" s="44" t="s">
        <v>462</v>
      </c>
      <c r="F87" s="44" t="s">
        <v>462</v>
      </c>
      <c r="H87" s="44" t="str">
        <f t="shared" ca="1" si="3"/>
        <v>Indonesia</v>
      </c>
      <c r="I87" s="44" t="s">
        <v>476</v>
      </c>
      <c r="J87" s="44" t="s">
        <v>690</v>
      </c>
      <c r="K87" s="44" t="s">
        <v>476</v>
      </c>
    </row>
    <row r="88" spans="5:11" x14ac:dyDescent="0.35">
      <c r="E88" s="44" t="s">
        <v>463</v>
      </c>
      <c r="F88" s="44" t="s">
        <v>463</v>
      </c>
      <c r="H88" s="44" t="str">
        <f t="shared" ca="1" si="3"/>
        <v>Iran (Islamic Republic)</v>
      </c>
      <c r="I88" s="44" t="s">
        <v>848</v>
      </c>
      <c r="J88" s="44" t="s">
        <v>691</v>
      </c>
      <c r="K88" s="44" t="s">
        <v>477</v>
      </c>
    </row>
    <row r="89" spans="5:11" x14ac:dyDescent="0.35">
      <c r="E89" s="44" t="s">
        <v>464</v>
      </c>
      <c r="F89" s="44" t="s">
        <v>464</v>
      </c>
      <c r="H89" s="44" t="str">
        <f t="shared" ca="1" si="3"/>
        <v>Iraq</v>
      </c>
      <c r="I89" s="44" t="s">
        <v>478</v>
      </c>
      <c r="J89" s="44" t="s">
        <v>692</v>
      </c>
      <c r="K89" s="44" t="s">
        <v>478</v>
      </c>
    </row>
    <row r="90" spans="5:11" x14ac:dyDescent="0.35">
      <c r="E90" s="44" t="s">
        <v>465</v>
      </c>
      <c r="F90" s="44" t="s">
        <v>465</v>
      </c>
      <c r="H90" s="44" t="str">
        <f t="shared" ca="1" si="3"/>
        <v>Ireland</v>
      </c>
      <c r="I90" s="44" t="s">
        <v>847</v>
      </c>
      <c r="J90" s="44" t="s">
        <v>693</v>
      </c>
      <c r="K90" s="44" t="s">
        <v>479</v>
      </c>
    </row>
    <row r="91" spans="5:11" x14ac:dyDescent="0.35">
      <c r="E91" s="44" t="s">
        <v>466</v>
      </c>
      <c r="F91" s="44" t="s">
        <v>466</v>
      </c>
      <c r="H91" s="44" t="str">
        <f t="shared" ca="1" si="3"/>
        <v>Israel</v>
      </c>
      <c r="I91" s="44" t="s">
        <v>481</v>
      </c>
      <c r="J91" s="44" t="s">
        <v>695</v>
      </c>
      <c r="K91" s="44" t="s">
        <v>481</v>
      </c>
    </row>
    <row r="92" spans="5:11" x14ac:dyDescent="0.35">
      <c r="E92" s="44" t="s">
        <v>836</v>
      </c>
      <c r="F92" s="44" t="s">
        <v>836</v>
      </c>
      <c r="H92" s="44" t="str">
        <f t="shared" ca="1" si="3"/>
        <v>Italy</v>
      </c>
      <c r="I92" s="44" t="s">
        <v>850</v>
      </c>
      <c r="J92" s="44" t="s">
        <v>696</v>
      </c>
      <c r="K92" s="44" t="s">
        <v>482</v>
      </c>
    </row>
    <row r="93" spans="5:11" x14ac:dyDescent="0.35">
      <c r="E93" s="44" t="s">
        <v>468</v>
      </c>
      <c r="F93" s="44" t="s">
        <v>468</v>
      </c>
      <c r="H93" s="44" t="str">
        <f t="shared" ca="1" si="3"/>
        <v>Jamaica</v>
      </c>
      <c r="I93" s="44" t="s">
        <v>483</v>
      </c>
      <c r="J93" s="44" t="s">
        <v>697</v>
      </c>
      <c r="K93" s="44" t="s">
        <v>483</v>
      </c>
    </row>
    <row r="94" spans="5:11" x14ac:dyDescent="0.35">
      <c r="E94" s="44" t="s">
        <v>844</v>
      </c>
      <c r="F94" s="44" t="s">
        <v>844</v>
      </c>
      <c r="H94" s="44" t="str">
        <f t="shared" ca="1" si="3"/>
        <v>Japan</v>
      </c>
      <c r="I94" s="44" t="s">
        <v>852</v>
      </c>
      <c r="J94" s="44" t="s">
        <v>698</v>
      </c>
      <c r="K94" s="44" t="s">
        <v>484</v>
      </c>
    </row>
    <row r="95" spans="5:11" x14ac:dyDescent="0.35">
      <c r="E95" s="44" t="s">
        <v>911</v>
      </c>
      <c r="F95" s="44" t="s">
        <v>911</v>
      </c>
      <c r="H95" s="44" t="str">
        <f t="shared" ca="1" si="3"/>
        <v>Jordan</v>
      </c>
      <c r="I95" s="44" t="s">
        <v>851</v>
      </c>
      <c r="J95" s="44" t="s">
        <v>699</v>
      </c>
      <c r="K95" s="44" t="s">
        <v>486</v>
      </c>
    </row>
    <row r="96" spans="5:11" x14ac:dyDescent="0.35">
      <c r="E96" s="44" t="s">
        <v>471</v>
      </c>
      <c r="F96" s="44" t="s">
        <v>471</v>
      </c>
      <c r="H96" s="44" t="str">
        <f t="shared" ca="1" si="3"/>
        <v>Kazakhstan</v>
      </c>
      <c r="I96" s="44" t="s">
        <v>700</v>
      </c>
      <c r="J96" s="44" t="s">
        <v>700</v>
      </c>
      <c r="K96" s="44" t="s">
        <v>487</v>
      </c>
    </row>
    <row r="97" spans="5:11" x14ac:dyDescent="0.35">
      <c r="E97" s="44" t="s">
        <v>472</v>
      </c>
      <c r="F97" s="44" t="s">
        <v>472</v>
      </c>
      <c r="H97" s="44" t="str">
        <f t="shared" ca="1" si="3"/>
        <v>Kenya</v>
      </c>
      <c r="I97" s="44" t="s">
        <v>488</v>
      </c>
      <c r="J97" s="44" t="s">
        <v>488</v>
      </c>
      <c r="K97" s="44" t="s">
        <v>488</v>
      </c>
    </row>
    <row r="98" spans="5:11" x14ac:dyDescent="0.35">
      <c r="E98" s="44" t="s">
        <v>845</v>
      </c>
      <c r="F98" s="44" t="s">
        <v>845</v>
      </c>
      <c r="H98" s="44" t="str">
        <f t="shared" ca="1" si="3"/>
        <v>Kiribati</v>
      </c>
      <c r="I98" s="44" t="s">
        <v>489</v>
      </c>
      <c r="J98" s="44" t="s">
        <v>489</v>
      </c>
      <c r="K98" s="44" t="s">
        <v>489</v>
      </c>
    </row>
    <row r="99" spans="5:11" x14ac:dyDescent="0.35">
      <c r="E99" s="44" t="s">
        <v>849</v>
      </c>
      <c r="F99" s="44" t="s">
        <v>849</v>
      </c>
      <c r="H99" s="44" t="str">
        <f t="shared" ca="1" si="3"/>
        <v>Korea (Democratic Peoples Republic)</v>
      </c>
      <c r="I99" s="44" t="s">
        <v>880</v>
      </c>
      <c r="J99" s="44" t="s">
        <v>701</v>
      </c>
      <c r="K99" s="44" t="s">
        <v>490</v>
      </c>
    </row>
    <row r="100" spans="5:11" x14ac:dyDescent="0.35">
      <c r="E100" s="44" t="s">
        <v>475</v>
      </c>
      <c r="F100" s="44" t="s">
        <v>475</v>
      </c>
      <c r="H100" s="44" t="str">
        <f t="shared" ca="1" si="3"/>
        <v>Korea (Republic)</v>
      </c>
      <c r="I100" s="44" t="s">
        <v>856</v>
      </c>
      <c r="J100" s="44" t="s">
        <v>702</v>
      </c>
      <c r="K100" s="44" t="s">
        <v>491</v>
      </c>
    </row>
    <row r="101" spans="5:11" x14ac:dyDescent="0.35">
      <c r="E101" s="44" t="s">
        <v>476</v>
      </c>
      <c r="F101" s="44" t="s">
        <v>476</v>
      </c>
      <c r="H101" s="44" t="str">
        <f t="shared" ca="1" si="3"/>
        <v>Kosovo</v>
      </c>
      <c r="I101" s="44" t="s">
        <v>492</v>
      </c>
      <c r="J101" s="44" t="s">
        <v>492</v>
      </c>
      <c r="K101" s="44" t="s">
        <v>492</v>
      </c>
    </row>
    <row r="102" spans="5:11" x14ac:dyDescent="0.35">
      <c r="E102" s="44" t="s">
        <v>848</v>
      </c>
      <c r="F102" s="44" t="s">
        <v>848</v>
      </c>
      <c r="H102" s="44" t="str">
        <f t="shared" ca="1" si="3"/>
        <v>Kuwait</v>
      </c>
      <c r="I102" s="44" t="s">
        <v>493</v>
      </c>
      <c r="J102" s="44" t="s">
        <v>703</v>
      </c>
      <c r="K102" s="44" t="s">
        <v>493</v>
      </c>
    </row>
    <row r="103" spans="5:11" x14ac:dyDescent="0.35">
      <c r="E103" s="44" t="s">
        <v>478</v>
      </c>
      <c r="F103" s="44" t="s">
        <v>478</v>
      </c>
      <c r="H103" s="44" t="str">
        <f t="shared" ca="1" si="3"/>
        <v>Kyrgyzstan</v>
      </c>
      <c r="I103" s="44" t="s">
        <v>853</v>
      </c>
      <c r="J103" s="44" t="s">
        <v>704</v>
      </c>
      <c r="K103" s="44" t="s">
        <v>494</v>
      </c>
    </row>
    <row r="104" spans="5:11" x14ac:dyDescent="0.35">
      <c r="E104" s="44" t="s">
        <v>847</v>
      </c>
      <c r="F104" s="44" t="s">
        <v>847</v>
      </c>
      <c r="H104" s="44" t="str">
        <f t="shared" ca="1" si="3"/>
        <v>Lao (Peoples Democratic Republic)</v>
      </c>
      <c r="I104" s="44" t="s">
        <v>857</v>
      </c>
      <c r="J104" s="44" t="s">
        <v>705</v>
      </c>
      <c r="K104" s="44" t="s">
        <v>495</v>
      </c>
    </row>
    <row r="105" spans="5:11" x14ac:dyDescent="0.35">
      <c r="E105" s="44" t="s">
        <v>846</v>
      </c>
      <c r="F105" s="44" t="s">
        <v>846</v>
      </c>
      <c r="H105" s="44" t="str">
        <f t="shared" ca="1" si="3"/>
        <v>Latvia</v>
      </c>
      <c r="I105" s="44" t="s">
        <v>862</v>
      </c>
      <c r="J105" s="44" t="s">
        <v>706</v>
      </c>
      <c r="K105" s="44" t="s">
        <v>496</v>
      </c>
    </row>
    <row r="106" spans="5:11" x14ac:dyDescent="0.35">
      <c r="E106" s="44" t="s">
        <v>481</v>
      </c>
      <c r="F106" s="44" t="s">
        <v>481</v>
      </c>
      <c r="H106" s="44" t="str">
        <f t="shared" ca="1" si="3"/>
        <v>Lebanon</v>
      </c>
      <c r="I106" s="44" t="s">
        <v>858</v>
      </c>
      <c r="J106" s="44" t="s">
        <v>707</v>
      </c>
      <c r="K106" s="44" t="s">
        <v>497</v>
      </c>
    </row>
    <row r="107" spans="5:11" x14ac:dyDescent="0.35">
      <c r="E107" s="44" t="s">
        <v>850</v>
      </c>
      <c r="F107" s="44" t="s">
        <v>850</v>
      </c>
      <c r="H107" s="44" t="str">
        <f t="shared" ca="1" si="3"/>
        <v>Lesotho</v>
      </c>
      <c r="I107" s="44" t="s">
        <v>498</v>
      </c>
      <c r="J107" s="44" t="s">
        <v>498</v>
      </c>
      <c r="K107" s="44" t="s">
        <v>498</v>
      </c>
    </row>
    <row r="108" spans="5:11" x14ac:dyDescent="0.35">
      <c r="E108" s="44" t="s">
        <v>483</v>
      </c>
      <c r="F108" s="44" t="s">
        <v>483</v>
      </c>
      <c r="H108" s="44" t="str">
        <f t="shared" ca="1" si="3"/>
        <v>Liberia</v>
      </c>
      <c r="I108" s="44" t="s">
        <v>499</v>
      </c>
      <c r="J108" s="44" t="s">
        <v>499</v>
      </c>
      <c r="K108" s="44" t="s">
        <v>499</v>
      </c>
    </row>
    <row r="109" spans="5:11" x14ac:dyDescent="0.35">
      <c r="E109" s="44" t="s">
        <v>852</v>
      </c>
      <c r="F109" s="44" t="s">
        <v>852</v>
      </c>
      <c r="H109" s="44" t="str">
        <f t="shared" ca="1" si="3"/>
        <v>Libya</v>
      </c>
      <c r="I109" s="44" t="s">
        <v>859</v>
      </c>
      <c r="J109" s="44" t="s">
        <v>708</v>
      </c>
      <c r="K109" s="44" t="s">
        <v>500</v>
      </c>
    </row>
    <row r="110" spans="5:11" x14ac:dyDescent="0.35">
      <c r="E110" s="44" t="s">
        <v>485</v>
      </c>
      <c r="F110" s="44" t="s">
        <v>485</v>
      </c>
      <c r="H110" s="44" t="str">
        <f t="shared" ca="1" si="3"/>
        <v>Liechtenstein</v>
      </c>
      <c r="I110" s="44" t="s">
        <v>501</v>
      </c>
      <c r="J110" s="44" t="s">
        <v>501</v>
      </c>
      <c r="K110" s="44" t="s">
        <v>501</v>
      </c>
    </row>
    <row r="111" spans="5:11" x14ac:dyDescent="0.35">
      <c r="E111" s="44" t="s">
        <v>851</v>
      </c>
      <c r="F111" s="44" t="s">
        <v>851</v>
      </c>
      <c r="H111" s="44" t="str">
        <f t="shared" ca="1" si="3"/>
        <v>Lithuania</v>
      </c>
      <c r="I111" s="44" t="s">
        <v>861</v>
      </c>
      <c r="J111" s="44" t="s">
        <v>709</v>
      </c>
      <c r="K111" s="44" t="s">
        <v>502</v>
      </c>
    </row>
    <row r="112" spans="5:11" x14ac:dyDescent="0.35">
      <c r="E112" s="44" t="s">
        <v>700</v>
      </c>
      <c r="F112" s="44" t="s">
        <v>700</v>
      </c>
      <c r="H112" s="44" t="str">
        <f t="shared" ca="1" si="3"/>
        <v>Luxembourg</v>
      </c>
      <c r="I112" s="44" t="s">
        <v>710</v>
      </c>
      <c r="J112" s="44" t="s">
        <v>710</v>
      </c>
      <c r="K112" s="44" t="s">
        <v>503</v>
      </c>
    </row>
    <row r="113" spans="5:11" x14ac:dyDescent="0.35">
      <c r="E113" s="44" t="s">
        <v>488</v>
      </c>
      <c r="F113" s="44" t="s">
        <v>488</v>
      </c>
      <c r="H113" s="44" t="str">
        <f t="shared" ca="1" si="3"/>
        <v>Madagascar</v>
      </c>
      <c r="I113" s="44" t="s">
        <v>506</v>
      </c>
      <c r="J113" s="44" t="s">
        <v>506</v>
      </c>
      <c r="K113" s="44" t="s">
        <v>506</v>
      </c>
    </row>
    <row r="114" spans="5:11" x14ac:dyDescent="0.35">
      <c r="E114" s="44" t="s">
        <v>489</v>
      </c>
      <c r="F114" s="44" t="s">
        <v>489</v>
      </c>
      <c r="H114" s="44" t="str">
        <f t="shared" ca="1" si="3"/>
        <v>Malawi</v>
      </c>
      <c r="I114" s="44" t="s">
        <v>507</v>
      </c>
      <c r="J114" s="44" t="s">
        <v>507</v>
      </c>
      <c r="K114" s="44" t="s">
        <v>507</v>
      </c>
    </row>
    <row r="115" spans="5:11" x14ac:dyDescent="0.35">
      <c r="E115" s="44" t="s">
        <v>880</v>
      </c>
      <c r="F115" s="44" t="s">
        <v>880</v>
      </c>
      <c r="H115" s="44" t="str">
        <f t="shared" ca="1" si="3"/>
        <v>Malaysia</v>
      </c>
      <c r="I115" s="44" t="s">
        <v>871</v>
      </c>
      <c r="J115" s="44" t="s">
        <v>711</v>
      </c>
      <c r="K115" s="44" t="s">
        <v>508</v>
      </c>
    </row>
    <row r="116" spans="5:11" x14ac:dyDescent="0.35">
      <c r="E116" s="44" t="s">
        <v>856</v>
      </c>
      <c r="F116" s="44" t="s">
        <v>856</v>
      </c>
      <c r="H116" s="44" t="str">
        <f t="shared" ca="1" si="3"/>
        <v>Maldives</v>
      </c>
      <c r="I116" s="44" t="s">
        <v>712</v>
      </c>
      <c r="J116" s="44" t="s">
        <v>712</v>
      </c>
      <c r="K116" s="44" t="s">
        <v>509</v>
      </c>
    </row>
    <row r="117" spans="5:11" x14ac:dyDescent="0.35">
      <c r="E117" s="44" t="s">
        <v>492</v>
      </c>
      <c r="F117" s="44" t="s">
        <v>492</v>
      </c>
      <c r="H117" s="44" t="str">
        <f t="shared" ca="1" si="3"/>
        <v>Mali</v>
      </c>
      <c r="I117" s="44" t="s">
        <v>713</v>
      </c>
      <c r="J117" s="44" t="s">
        <v>713</v>
      </c>
      <c r="K117" s="44" t="s">
        <v>510</v>
      </c>
    </row>
    <row r="118" spans="5:11" x14ac:dyDescent="0.35">
      <c r="E118" s="44" t="s">
        <v>493</v>
      </c>
      <c r="F118" s="44" t="s">
        <v>493</v>
      </c>
      <c r="H118" s="44" t="str">
        <f t="shared" ca="1" si="3"/>
        <v>Malta</v>
      </c>
      <c r="I118" s="44" t="s">
        <v>511</v>
      </c>
      <c r="J118" s="44" t="s">
        <v>714</v>
      </c>
      <c r="K118" s="44" t="s">
        <v>511</v>
      </c>
    </row>
    <row r="119" spans="5:11" x14ac:dyDescent="0.35">
      <c r="E119" s="44" t="s">
        <v>853</v>
      </c>
      <c r="F119" s="44" t="s">
        <v>853</v>
      </c>
      <c r="H119" s="44" t="str">
        <f t="shared" ca="1" si="3"/>
        <v>Marshall Islands</v>
      </c>
      <c r="I119" s="44" t="s">
        <v>866</v>
      </c>
      <c r="J119" s="44" t="s">
        <v>715</v>
      </c>
      <c r="K119" s="44" t="s">
        <v>512</v>
      </c>
    </row>
    <row r="120" spans="5:11" x14ac:dyDescent="0.35">
      <c r="E120" s="44" t="s">
        <v>857</v>
      </c>
      <c r="F120" s="44" t="s">
        <v>857</v>
      </c>
      <c r="H120" s="44" t="str">
        <f t="shared" ca="1" si="3"/>
        <v>Mauritania</v>
      </c>
      <c r="I120" s="44" t="s">
        <v>514</v>
      </c>
      <c r="J120" s="44" t="s">
        <v>716</v>
      </c>
      <c r="K120" s="44" t="s">
        <v>514</v>
      </c>
    </row>
    <row r="121" spans="5:11" x14ac:dyDescent="0.35">
      <c r="E121" s="44" t="s">
        <v>862</v>
      </c>
      <c r="F121" s="44" t="s">
        <v>862</v>
      </c>
      <c r="H121" s="44" t="str">
        <f t="shared" ca="1" si="3"/>
        <v>Mauritius</v>
      </c>
      <c r="I121" s="44" t="s">
        <v>870</v>
      </c>
      <c r="J121" s="44" t="s">
        <v>717</v>
      </c>
      <c r="K121" s="44" t="s">
        <v>515</v>
      </c>
    </row>
    <row r="122" spans="5:11" x14ac:dyDescent="0.35">
      <c r="E122" s="44" t="s">
        <v>858</v>
      </c>
      <c r="F122" s="44" t="s">
        <v>858</v>
      </c>
      <c r="H122" s="44" t="str">
        <f t="shared" ca="1" si="3"/>
        <v>Mexico</v>
      </c>
      <c r="I122" s="44" t="s">
        <v>865</v>
      </c>
      <c r="J122" s="44" t="s">
        <v>718</v>
      </c>
      <c r="K122" s="44" t="s">
        <v>517</v>
      </c>
    </row>
    <row r="123" spans="5:11" x14ac:dyDescent="0.35">
      <c r="E123" s="44" t="s">
        <v>498</v>
      </c>
      <c r="F123" s="44" t="s">
        <v>498</v>
      </c>
      <c r="H123" s="44" t="str">
        <f t="shared" ca="1" si="3"/>
        <v>Micronesia (Federated States)</v>
      </c>
      <c r="I123" s="44" t="s">
        <v>834</v>
      </c>
      <c r="J123" s="44" t="s">
        <v>719</v>
      </c>
      <c r="K123" s="44" t="s">
        <v>518</v>
      </c>
    </row>
    <row r="124" spans="5:11" x14ac:dyDescent="0.35">
      <c r="E124" s="44" t="s">
        <v>499</v>
      </c>
      <c r="F124" s="44" t="s">
        <v>499</v>
      </c>
      <c r="H124" s="44" t="str">
        <f t="shared" ca="1" si="3"/>
        <v>Moldova</v>
      </c>
      <c r="I124" s="44" t="s">
        <v>864</v>
      </c>
      <c r="J124" s="44" t="s">
        <v>720</v>
      </c>
      <c r="K124" s="44" t="s">
        <v>519</v>
      </c>
    </row>
    <row r="125" spans="5:11" x14ac:dyDescent="0.35">
      <c r="E125" s="44" t="s">
        <v>859</v>
      </c>
      <c r="F125" s="44" t="s">
        <v>859</v>
      </c>
      <c r="H125" s="44" t="str">
        <f t="shared" ca="1" si="3"/>
        <v>Monaco</v>
      </c>
      <c r="I125" s="44" t="s">
        <v>721</v>
      </c>
      <c r="J125" s="44" t="s">
        <v>721</v>
      </c>
      <c r="K125" s="44" t="s">
        <v>520</v>
      </c>
    </row>
    <row r="126" spans="5:11" x14ac:dyDescent="0.35">
      <c r="E126" s="44" t="s">
        <v>501</v>
      </c>
      <c r="F126" s="44" t="s">
        <v>501</v>
      </c>
      <c r="H126" s="44" t="str">
        <f t="shared" ca="1" si="3"/>
        <v>Mongolia</v>
      </c>
      <c r="I126" s="44" t="s">
        <v>521</v>
      </c>
      <c r="J126" s="44" t="s">
        <v>722</v>
      </c>
      <c r="K126" s="44" t="s">
        <v>521</v>
      </c>
    </row>
    <row r="127" spans="5:11" x14ac:dyDescent="0.35">
      <c r="E127" s="44" t="s">
        <v>861</v>
      </c>
      <c r="F127" s="44" t="s">
        <v>861</v>
      </c>
      <c r="H127" s="44" t="str">
        <f t="shared" ca="1" si="3"/>
        <v>Montenegro</v>
      </c>
      <c r="I127" s="44" t="s">
        <v>522</v>
      </c>
      <c r="J127" s="44" t="s">
        <v>723</v>
      </c>
      <c r="K127" s="44" t="s">
        <v>522</v>
      </c>
    </row>
    <row r="128" spans="5:11" x14ac:dyDescent="0.35">
      <c r="E128" s="44" t="s">
        <v>710</v>
      </c>
      <c r="F128" s="44" t="s">
        <v>710</v>
      </c>
      <c r="H128" s="44" t="str">
        <f t="shared" ca="1" si="3"/>
        <v>Morocco</v>
      </c>
      <c r="I128" s="44" t="s">
        <v>863</v>
      </c>
      <c r="J128" s="44" t="s">
        <v>724</v>
      </c>
      <c r="K128" s="44" t="s">
        <v>524</v>
      </c>
    </row>
    <row r="129" spans="5:11" x14ac:dyDescent="0.35">
      <c r="E129" s="44" t="s">
        <v>504</v>
      </c>
      <c r="F129" s="44" t="s">
        <v>504</v>
      </c>
      <c r="H129" s="44" t="str">
        <f t="shared" ca="1" si="3"/>
        <v>Mozambique</v>
      </c>
      <c r="I129" s="44" t="s">
        <v>525</v>
      </c>
      <c r="J129" s="44" t="s">
        <v>525</v>
      </c>
      <c r="K129" s="44" t="s">
        <v>525</v>
      </c>
    </row>
    <row r="130" spans="5:11" x14ac:dyDescent="0.35">
      <c r="E130" s="44" t="s">
        <v>867</v>
      </c>
      <c r="F130" s="44" t="s">
        <v>867</v>
      </c>
      <c r="H130" s="44" t="str">
        <f t="shared" ca="1" si="3"/>
        <v>Myanmar</v>
      </c>
      <c r="I130" s="44" t="s">
        <v>526</v>
      </c>
      <c r="J130" s="44" t="s">
        <v>725</v>
      </c>
      <c r="K130" s="44" t="s">
        <v>526</v>
      </c>
    </row>
    <row r="131" spans="5:11" x14ac:dyDescent="0.35">
      <c r="E131" s="44" t="s">
        <v>506</v>
      </c>
      <c r="F131" s="44" t="s">
        <v>506</v>
      </c>
      <c r="H131" s="44" t="str">
        <f t="shared" ref="H131:H194" ca="1" si="4">IF(I131="","",OFFSET($I131,0,LangOffset,1,1))</f>
        <v>Namibia</v>
      </c>
      <c r="I131" s="44" t="s">
        <v>527</v>
      </c>
      <c r="J131" s="44" t="s">
        <v>726</v>
      </c>
      <c r="K131" s="44" t="s">
        <v>527</v>
      </c>
    </row>
    <row r="132" spans="5:11" x14ac:dyDescent="0.35">
      <c r="E132" s="44" t="s">
        <v>507</v>
      </c>
      <c r="F132" s="44" t="s">
        <v>507</v>
      </c>
      <c r="H132" s="44" t="str">
        <f t="shared" ca="1" si="4"/>
        <v>Nauru</v>
      </c>
      <c r="I132" s="44" t="s">
        <v>528</v>
      </c>
      <c r="J132" s="44" t="s">
        <v>528</v>
      </c>
      <c r="K132" s="44" t="s">
        <v>528</v>
      </c>
    </row>
    <row r="133" spans="5:11" x14ac:dyDescent="0.35">
      <c r="E133" s="44" t="s">
        <v>871</v>
      </c>
      <c r="F133" s="44" t="s">
        <v>871</v>
      </c>
      <c r="H133" s="44" t="str">
        <f t="shared" ca="1" si="4"/>
        <v>Nepal</v>
      </c>
      <c r="I133" s="44" t="s">
        <v>529</v>
      </c>
      <c r="J133" s="44" t="s">
        <v>727</v>
      </c>
      <c r="K133" s="44" t="s">
        <v>529</v>
      </c>
    </row>
    <row r="134" spans="5:11" x14ac:dyDescent="0.35">
      <c r="E134" s="44" t="s">
        <v>712</v>
      </c>
      <c r="F134" s="44" t="s">
        <v>712</v>
      </c>
      <c r="H134" s="44" t="str">
        <f t="shared" ca="1" si="4"/>
        <v>Netherlands</v>
      </c>
      <c r="I134" s="44" t="s">
        <v>874</v>
      </c>
      <c r="J134" s="44" t="s">
        <v>728</v>
      </c>
      <c r="K134" s="44" t="s">
        <v>530</v>
      </c>
    </row>
    <row r="135" spans="5:11" x14ac:dyDescent="0.35">
      <c r="E135" s="44" t="s">
        <v>713</v>
      </c>
      <c r="F135" s="44" t="s">
        <v>713</v>
      </c>
      <c r="H135" s="44" t="str">
        <f t="shared" ca="1" si="4"/>
        <v>New Zealand</v>
      </c>
      <c r="I135" s="44" t="s">
        <v>876</v>
      </c>
      <c r="J135" s="44" t="s">
        <v>730</v>
      </c>
      <c r="K135" s="44" t="s">
        <v>532</v>
      </c>
    </row>
    <row r="136" spans="5:11" x14ac:dyDescent="0.35">
      <c r="E136" s="44" t="s">
        <v>511</v>
      </c>
      <c r="F136" s="44" t="s">
        <v>511</v>
      </c>
      <c r="H136" s="44" t="str">
        <f t="shared" ca="1" si="4"/>
        <v>Nicaragua</v>
      </c>
      <c r="I136" s="44" t="s">
        <v>533</v>
      </c>
      <c r="J136" s="44" t="s">
        <v>533</v>
      </c>
      <c r="K136" s="44" t="s">
        <v>533</v>
      </c>
    </row>
    <row r="137" spans="5:11" x14ac:dyDescent="0.35">
      <c r="E137" s="44" t="s">
        <v>866</v>
      </c>
      <c r="F137" s="44" t="s">
        <v>866</v>
      </c>
      <c r="H137" s="44" t="str">
        <f t="shared" ca="1" si="4"/>
        <v>Niger</v>
      </c>
      <c r="I137" s="44" t="s">
        <v>731</v>
      </c>
      <c r="J137" s="44" t="s">
        <v>731</v>
      </c>
      <c r="K137" s="44" t="s">
        <v>534</v>
      </c>
    </row>
    <row r="138" spans="5:11" x14ac:dyDescent="0.35">
      <c r="E138" s="44" t="s">
        <v>513</v>
      </c>
      <c r="F138" s="44" t="s">
        <v>513</v>
      </c>
      <c r="H138" s="44" t="str">
        <f t="shared" ca="1" si="4"/>
        <v>Nigeria</v>
      </c>
      <c r="I138" s="44" t="s">
        <v>535</v>
      </c>
      <c r="J138" s="44" t="s">
        <v>535</v>
      </c>
      <c r="K138" s="44" t="s">
        <v>535</v>
      </c>
    </row>
    <row r="139" spans="5:11" x14ac:dyDescent="0.35">
      <c r="E139" s="44" t="s">
        <v>514</v>
      </c>
      <c r="F139" s="44" t="s">
        <v>514</v>
      </c>
      <c r="H139" s="44" t="str">
        <f t="shared" ca="1" si="4"/>
        <v>Niue</v>
      </c>
      <c r="I139" s="44" t="s">
        <v>536</v>
      </c>
      <c r="J139" s="44" t="s">
        <v>536</v>
      </c>
      <c r="K139" s="44" t="s">
        <v>536</v>
      </c>
    </row>
    <row r="140" spans="5:11" x14ac:dyDescent="0.35">
      <c r="E140" s="44" t="s">
        <v>870</v>
      </c>
      <c r="F140" s="44" t="s">
        <v>870</v>
      </c>
      <c r="H140" s="44" t="str">
        <f t="shared" ca="1" si="4"/>
        <v>North Macedonia</v>
      </c>
      <c r="I140" s="44" t="s">
        <v>1288</v>
      </c>
      <c r="J140" s="44" t="s">
        <v>1289</v>
      </c>
      <c r="K140" s="44" t="s">
        <v>1291</v>
      </c>
    </row>
    <row r="141" spans="5:11" x14ac:dyDescent="0.35">
      <c r="E141" s="44" t="s">
        <v>516</v>
      </c>
      <c r="F141" s="44" t="s">
        <v>516</v>
      </c>
      <c r="H141" s="44" t="str">
        <f t="shared" ca="1" si="4"/>
        <v>Norway</v>
      </c>
      <c r="I141" s="44" t="s">
        <v>875</v>
      </c>
      <c r="J141" s="44" t="s">
        <v>734</v>
      </c>
      <c r="K141" s="44" t="s">
        <v>539</v>
      </c>
    </row>
    <row r="142" spans="5:11" x14ac:dyDescent="0.35">
      <c r="E142" s="44" t="s">
        <v>865</v>
      </c>
      <c r="F142" s="44" t="s">
        <v>865</v>
      </c>
      <c r="H142" s="44" t="str">
        <f t="shared" ca="1" si="4"/>
        <v>Oman</v>
      </c>
      <c r="I142" s="44" t="s">
        <v>735</v>
      </c>
      <c r="J142" s="44" t="s">
        <v>735</v>
      </c>
      <c r="K142" s="44" t="s">
        <v>540</v>
      </c>
    </row>
    <row r="143" spans="5:11" x14ac:dyDescent="0.35">
      <c r="E143" s="44" t="s">
        <v>834</v>
      </c>
      <c r="F143" s="44" t="s">
        <v>834</v>
      </c>
      <c r="H143" s="44" t="str">
        <f t="shared" ca="1" si="4"/>
        <v>Pakistan</v>
      </c>
      <c r="I143" s="44" t="s">
        <v>736</v>
      </c>
      <c r="J143" s="44" t="s">
        <v>736</v>
      </c>
      <c r="K143" s="44" t="s">
        <v>541</v>
      </c>
    </row>
    <row r="144" spans="5:11" x14ac:dyDescent="0.35">
      <c r="E144" s="44" t="s">
        <v>864</v>
      </c>
      <c r="F144" s="44" t="s">
        <v>864</v>
      </c>
      <c r="H144" s="44" t="str">
        <f t="shared" ca="1" si="4"/>
        <v>Palau</v>
      </c>
      <c r="I144" s="44" t="s">
        <v>542</v>
      </c>
      <c r="J144" s="44" t="s">
        <v>737</v>
      </c>
      <c r="K144" s="44" t="s">
        <v>542</v>
      </c>
    </row>
    <row r="145" spans="5:11" x14ac:dyDescent="0.35">
      <c r="E145" s="44" t="s">
        <v>721</v>
      </c>
      <c r="F145" s="44" t="s">
        <v>721</v>
      </c>
      <c r="H145" s="44" t="str">
        <f t="shared" ca="1" si="4"/>
        <v>Palestine</v>
      </c>
      <c r="I145" s="44" t="s">
        <v>738</v>
      </c>
      <c r="J145" s="44" t="s">
        <v>738</v>
      </c>
      <c r="K145" s="44" t="s">
        <v>543</v>
      </c>
    </row>
    <row r="146" spans="5:11" x14ac:dyDescent="0.35">
      <c r="E146" s="44" t="s">
        <v>521</v>
      </c>
      <c r="F146" s="44" t="s">
        <v>521</v>
      </c>
      <c r="H146" s="44" t="str">
        <f t="shared" ca="1" si="4"/>
        <v>Panama</v>
      </c>
      <c r="I146" s="44" t="s">
        <v>739</v>
      </c>
      <c r="J146" s="44" t="s">
        <v>739</v>
      </c>
      <c r="K146" s="44" t="s">
        <v>544</v>
      </c>
    </row>
    <row r="147" spans="5:11" x14ac:dyDescent="0.35">
      <c r="E147" s="44" t="s">
        <v>522</v>
      </c>
      <c r="F147" s="44" t="s">
        <v>522</v>
      </c>
      <c r="H147" s="44" t="str">
        <f t="shared" ca="1" si="4"/>
        <v>Papua New Guinea</v>
      </c>
      <c r="I147" s="44" t="s">
        <v>878</v>
      </c>
      <c r="J147" s="44" t="s">
        <v>740</v>
      </c>
      <c r="K147" s="44" t="s">
        <v>545</v>
      </c>
    </row>
    <row r="148" spans="5:11" x14ac:dyDescent="0.35">
      <c r="E148" s="44" t="s">
        <v>523</v>
      </c>
      <c r="F148" s="44" t="s">
        <v>523</v>
      </c>
      <c r="H148" s="44" t="str">
        <f t="shared" ca="1" si="4"/>
        <v>Paraguay</v>
      </c>
      <c r="I148" s="44" t="s">
        <v>546</v>
      </c>
      <c r="J148" s="44" t="s">
        <v>546</v>
      </c>
      <c r="K148" s="44" t="s">
        <v>546</v>
      </c>
    </row>
    <row r="149" spans="5:11" x14ac:dyDescent="0.35">
      <c r="E149" s="44" t="s">
        <v>863</v>
      </c>
      <c r="F149" s="44" t="s">
        <v>863</v>
      </c>
      <c r="H149" s="44" t="str">
        <f t="shared" ca="1" si="4"/>
        <v>Peru</v>
      </c>
      <c r="I149" s="44" t="s">
        <v>877</v>
      </c>
      <c r="J149" s="44" t="s">
        <v>741</v>
      </c>
      <c r="K149" s="44" t="s">
        <v>547</v>
      </c>
    </row>
    <row r="150" spans="5:11" x14ac:dyDescent="0.35">
      <c r="E150" s="44" t="s">
        <v>525</v>
      </c>
      <c r="F150" s="44" t="s">
        <v>525</v>
      </c>
      <c r="H150" s="44" t="str">
        <f t="shared" ca="1" si="4"/>
        <v>Philippines</v>
      </c>
      <c r="I150" s="44" t="s">
        <v>742</v>
      </c>
      <c r="J150" s="44" t="s">
        <v>742</v>
      </c>
      <c r="K150" s="44" t="s">
        <v>548</v>
      </c>
    </row>
    <row r="151" spans="5:11" x14ac:dyDescent="0.35">
      <c r="E151" s="44" t="s">
        <v>526</v>
      </c>
      <c r="F151" s="44" t="s">
        <v>526</v>
      </c>
      <c r="H151" s="44" t="str">
        <f t="shared" ca="1" si="4"/>
        <v>Poland</v>
      </c>
      <c r="I151" s="44" t="s">
        <v>879</v>
      </c>
      <c r="J151" s="44" t="s">
        <v>744</v>
      </c>
      <c r="K151" s="44" t="s">
        <v>550</v>
      </c>
    </row>
    <row r="152" spans="5:11" x14ac:dyDescent="0.35">
      <c r="E152" s="44" t="s">
        <v>527</v>
      </c>
      <c r="F152" s="44" t="s">
        <v>527</v>
      </c>
      <c r="H152" s="44" t="str">
        <f t="shared" ca="1" si="4"/>
        <v>Portugal</v>
      </c>
      <c r="I152" s="44" t="s">
        <v>551</v>
      </c>
      <c r="J152" s="44" t="s">
        <v>551</v>
      </c>
      <c r="K152" s="44" t="s">
        <v>551</v>
      </c>
    </row>
    <row r="153" spans="5:11" x14ac:dyDescent="0.35">
      <c r="E153" s="44" t="s">
        <v>528</v>
      </c>
      <c r="F153" s="44" t="s">
        <v>528</v>
      </c>
      <c r="H153" s="44" t="str">
        <f t="shared" ca="1" si="4"/>
        <v>Qatar</v>
      </c>
      <c r="I153" s="44" t="s">
        <v>553</v>
      </c>
      <c r="J153" s="44" t="s">
        <v>553</v>
      </c>
      <c r="K153" s="44" t="s">
        <v>553</v>
      </c>
    </row>
    <row r="154" spans="5:11" x14ac:dyDescent="0.35">
      <c r="E154" s="44" t="s">
        <v>529</v>
      </c>
      <c r="F154" s="44" t="s">
        <v>529</v>
      </c>
      <c r="H154" s="44" t="str">
        <f t="shared" ca="1" si="4"/>
        <v>Romania</v>
      </c>
      <c r="I154" s="44" t="s">
        <v>882</v>
      </c>
      <c r="J154" s="44" t="s">
        <v>747</v>
      </c>
      <c r="K154" s="44" t="s">
        <v>555</v>
      </c>
    </row>
    <row r="155" spans="5:11" x14ac:dyDescent="0.35">
      <c r="E155" s="44" t="s">
        <v>874</v>
      </c>
      <c r="F155" s="44" t="s">
        <v>874</v>
      </c>
      <c r="H155" s="44" t="str">
        <f t="shared" ca="1" si="4"/>
        <v>Russian Federation</v>
      </c>
      <c r="I155" s="44" t="s">
        <v>883</v>
      </c>
      <c r="J155" s="44" t="s">
        <v>748</v>
      </c>
      <c r="K155" s="44" t="s">
        <v>556</v>
      </c>
    </row>
    <row r="156" spans="5:11" x14ac:dyDescent="0.35">
      <c r="E156" s="44" t="s">
        <v>872</v>
      </c>
      <c r="F156" s="44" t="s">
        <v>872</v>
      </c>
      <c r="H156" s="44" t="str">
        <f t="shared" ca="1" si="4"/>
        <v>Rwanda</v>
      </c>
      <c r="I156" s="44" t="s">
        <v>557</v>
      </c>
      <c r="J156" s="44" t="s">
        <v>557</v>
      </c>
      <c r="K156" s="44" t="s">
        <v>557</v>
      </c>
    </row>
    <row r="157" spans="5:11" x14ac:dyDescent="0.35">
      <c r="E157" s="44" t="s">
        <v>876</v>
      </c>
      <c r="F157" s="44" t="s">
        <v>876</v>
      </c>
      <c r="H157" s="44" t="str">
        <f t="shared" ca="1" si="4"/>
        <v>Saint Kitts and Nevis</v>
      </c>
      <c r="I157" s="44" t="s">
        <v>855</v>
      </c>
      <c r="J157" s="44" t="s">
        <v>750</v>
      </c>
      <c r="K157" s="44" t="s">
        <v>559</v>
      </c>
    </row>
    <row r="158" spans="5:11" x14ac:dyDescent="0.35">
      <c r="E158" s="44" t="s">
        <v>533</v>
      </c>
      <c r="F158" s="44" t="s">
        <v>533</v>
      </c>
      <c r="H158" s="44" t="str">
        <f t="shared" ca="1" si="4"/>
        <v>Saint Lucia</v>
      </c>
      <c r="I158" s="44" t="s">
        <v>860</v>
      </c>
      <c r="J158" s="44" t="s">
        <v>751</v>
      </c>
      <c r="K158" s="44" t="s">
        <v>560</v>
      </c>
    </row>
    <row r="159" spans="5:11" x14ac:dyDescent="0.35">
      <c r="E159" s="44" t="s">
        <v>731</v>
      </c>
      <c r="F159" s="44" t="s">
        <v>731</v>
      </c>
      <c r="H159" s="44" t="str">
        <f t="shared" ca="1" si="4"/>
        <v>Saint Vincent and Grenadines</v>
      </c>
      <c r="I159" s="44" t="s">
        <v>913</v>
      </c>
      <c r="J159" s="44" t="s">
        <v>914</v>
      </c>
      <c r="K159" s="44" t="s">
        <v>562</v>
      </c>
    </row>
    <row r="160" spans="5:11" x14ac:dyDescent="0.35">
      <c r="E160" s="44" t="s">
        <v>535</v>
      </c>
      <c r="F160" s="44" t="s">
        <v>535</v>
      </c>
      <c r="H160" s="44" t="str">
        <f t="shared" ca="1" si="4"/>
        <v>Samoa</v>
      </c>
      <c r="I160" s="44" t="s">
        <v>563</v>
      </c>
      <c r="J160" s="44" t="s">
        <v>563</v>
      </c>
      <c r="K160" s="44" t="s">
        <v>563</v>
      </c>
    </row>
    <row r="161" spans="5:11" x14ac:dyDescent="0.35">
      <c r="E161" s="44" t="s">
        <v>536</v>
      </c>
      <c r="F161" s="44" t="s">
        <v>536</v>
      </c>
      <c r="H161" s="44" t="str">
        <f t="shared" ca="1" si="4"/>
        <v>San Marino</v>
      </c>
      <c r="I161" s="44" t="s">
        <v>564</v>
      </c>
      <c r="J161" s="44" t="s">
        <v>753</v>
      </c>
      <c r="K161" s="44" t="s">
        <v>564</v>
      </c>
    </row>
    <row r="162" spans="5:11" x14ac:dyDescent="0.35">
      <c r="E162" s="44" t="s">
        <v>873</v>
      </c>
      <c r="F162" s="44" t="s">
        <v>873</v>
      </c>
      <c r="H162" s="44" t="str">
        <f t="shared" ca="1" si="4"/>
        <v>Sao Tome and Principe</v>
      </c>
      <c r="I162" s="44" t="s">
        <v>893</v>
      </c>
      <c r="J162" s="44" t="s">
        <v>754</v>
      </c>
      <c r="K162" s="44" t="s">
        <v>565</v>
      </c>
    </row>
    <row r="163" spans="5:11" x14ac:dyDescent="0.35">
      <c r="E163" s="44" t="s">
        <v>869</v>
      </c>
      <c r="F163" s="44" t="s">
        <v>869</v>
      </c>
      <c r="H163" s="44" t="str">
        <f t="shared" ca="1" si="4"/>
        <v>Saudi Arabia</v>
      </c>
      <c r="I163" s="44" t="s">
        <v>884</v>
      </c>
      <c r="J163" s="44" t="s">
        <v>755</v>
      </c>
      <c r="K163" s="44" t="s">
        <v>566</v>
      </c>
    </row>
    <row r="164" spans="5:11" x14ac:dyDescent="0.35">
      <c r="E164" s="44" t="s">
        <v>875</v>
      </c>
      <c r="F164" s="44" t="s">
        <v>875</v>
      </c>
      <c r="H164" s="44" t="str">
        <f t="shared" ca="1" si="4"/>
        <v>Senegal</v>
      </c>
      <c r="I164" s="44" t="s">
        <v>567</v>
      </c>
      <c r="J164" s="44" t="s">
        <v>756</v>
      </c>
      <c r="K164" s="44" t="s">
        <v>567</v>
      </c>
    </row>
    <row r="165" spans="5:11" x14ac:dyDescent="0.35">
      <c r="E165" s="44" t="s">
        <v>735</v>
      </c>
      <c r="F165" s="44" t="s">
        <v>735</v>
      </c>
      <c r="H165" s="44" t="str">
        <f t="shared" ca="1" si="4"/>
        <v>Serbia</v>
      </c>
      <c r="I165" s="44" t="s">
        <v>568</v>
      </c>
      <c r="J165" s="44" t="s">
        <v>757</v>
      </c>
      <c r="K165" s="44" t="s">
        <v>568</v>
      </c>
    </row>
    <row r="166" spans="5:11" x14ac:dyDescent="0.35">
      <c r="E166" s="44" t="s">
        <v>736</v>
      </c>
      <c r="F166" s="44" t="s">
        <v>736</v>
      </c>
      <c r="H166" s="44" t="str">
        <f t="shared" ca="1" si="4"/>
        <v>Seychelles</v>
      </c>
      <c r="I166" s="44" t="s">
        <v>569</v>
      </c>
      <c r="J166" s="44" t="s">
        <v>569</v>
      </c>
      <c r="K166" s="44" t="s">
        <v>569</v>
      </c>
    </row>
    <row r="167" spans="5:11" x14ac:dyDescent="0.35">
      <c r="E167" s="44" t="s">
        <v>542</v>
      </c>
      <c r="F167" s="44" t="s">
        <v>542</v>
      </c>
      <c r="H167" s="44" t="str">
        <f t="shared" ca="1" si="4"/>
        <v>Sierra Leone</v>
      </c>
      <c r="I167" s="44" t="s">
        <v>758</v>
      </c>
      <c r="J167" s="44" t="s">
        <v>758</v>
      </c>
      <c r="K167" s="44" t="s">
        <v>570</v>
      </c>
    </row>
    <row r="168" spans="5:11" x14ac:dyDescent="0.35">
      <c r="E168" s="44" t="s">
        <v>738</v>
      </c>
      <c r="F168" s="44" t="s">
        <v>738</v>
      </c>
      <c r="H168" s="44" t="str">
        <f t="shared" ca="1" si="4"/>
        <v>Singapore</v>
      </c>
      <c r="I168" s="44" t="s">
        <v>886</v>
      </c>
      <c r="J168" s="44" t="s">
        <v>759</v>
      </c>
      <c r="K168" s="44" t="s">
        <v>571</v>
      </c>
    </row>
    <row r="169" spans="5:11" x14ac:dyDescent="0.35">
      <c r="E169" s="44" t="s">
        <v>739</v>
      </c>
      <c r="F169" s="44" t="s">
        <v>739</v>
      </c>
      <c r="H169" s="44" t="str">
        <f t="shared" ca="1" si="4"/>
        <v>Sint Maarten (Dutch part)</v>
      </c>
      <c r="I169" s="44" t="s">
        <v>897</v>
      </c>
      <c r="J169" s="44" t="s">
        <v>760</v>
      </c>
      <c r="K169" s="44" t="s">
        <v>572</v>
      </c>
    </row>
    <row r="170" spans="5:11" x14ac:dyDescent="0.35">
      <c r="E170" s="44" t="s">
        <v>878</v>
      </c>
      <c r="F170" s="44" t="s">
        <v>878</v>
      </c>
      <c r="H170" s="44" t="str">
        <f t="shared" ca="1" si="4"/>
        <v>Slovakia</v>
      </c>
      <c r="I170" s="44" t="s">
        <v>894</v>
      </c>
      <c r="J170" s="44" t="s">
        <v>761</v>
      </c>
      <c r="K170" s="44" t="s">
        <v>573</v>
      </c>
    </row>
    <row r="171" spans="5:11" x14ac:dyDescent="0.35">
      <c r="E171" s="44" t="s">
        <v>546</v>
      </c>
      <c r="F171" s="44" t="s">
        <v>546</v>
      </c>
      <c r="H171" s="44" t="str">
        <f t="shared" ca="1" si="4"/>
        <v>Slovenia</v>
      </c>
      <c r="I171" s="44" t="s">
        <v>895</v>
      </c>
      <c r="J171" s="44" t="s">
        <v>762</v>
      </c>
      <c r="K171" s="44" t="s">
        <v>574</v>
      </c>
    </row>
    <row r="172" spans="5:11" x14ac:dyDescent="0.35">
      <c r="E172" s="44" t="s">
        <v>877</v>
      </c>
      <c r="F172" s="44" t="s">
        <v>877</v>
      </c>
      <c r="H172" s="44" t="str">
        <f t="shared" ca="1" si="4"/>
        <v>Solomon Islands</v>
      </c>
      <c r="I172" s="44" t="s">
        <v>890</v>
      </c>
      <c r="J172" s="44" t="s">
        <v>763</v>
      </c>
      <c r="K172" s="44" t="s">
        <v>575</v>
      </c>
    </row>
    <row r="173" spans="5:11" x14ac:dyDescent="0.35">
      <c r="E173" s="44" t="s">
        <v>742</v>
      </c>
      <c r="F173" s="44" t="s">
        <v>742</v>
      </c>
      <c r="H173" s="44" t="str">
        <f t="shared" ca="1" si="4"/>
        <v>Somalia</v>
      </c>
      <c r="I173" s="44" t="s">
        <v>576</v>
      </c>
      <c r="J173" s="44" t="s">
        <v>764</v>
      </c>
      <c r="K173" s="44" t="s">
        <v>576</v>
      </c>
    </row>
    <row r="174" spans="5:11" x14ac:dyDescent="0.35">
      <c r="E174" s="44" t="s">
        <v>549</v>
      </c>
      <c r="F174" s="44" t="s">
        <v>549</v>
      </c>
      <c r="H174" s="44" t="str">
        <f t="shared" ca="1" si="4"/>
        <v>South Africa</v>
      </c>
      <c r="I174" s="44" t="s">
        <v>918</v>
      </c>
      <c r="J174" s="44" t="s">
        <v>765</v>
      </c>
      <c r="K174" s="44" t="s">
        <v>577</v>
      </c>
    </row>
    <row r="175" spans="5:11" x14ac:dyDescent="0.35">
      <c r="E175" s="44" t="s">
        <v>879</v>
      </c>
      <c r="F175" s="44" t="s">
        <v>879</v>
      </c>
      <c r="H175" s="44" t="str">
        <f t="shared" ca="1" si="4"/>
        <v>South Sudan</v>
      </c>
      <c r="I175" s="44" t="s">
        <v>892</v>
      </c>
      <c r="J175" s="44" t="s">
        <v>766</v>
      </c>
      <c r="K175" s="44" t="s">
        <v>578</v>
      </c>
    </row>
    <row r="176" spans="5:11" x14ac:dyDescent="0.35">
      <c r="E176" s="44" t="s">
        <v>551</v>
      </c>
      <c r="F176" s="44" t="s">
        <v>551</v>
      </c>
      <c r="H176" s="44" t="str">
        <f t="shared" ca="1" si="4"/>
        <v>Spain</v>
      </c>
      <c r="I176" s="44" t="s">
        <v>829</v>
      </c>
      <c r="J176" s="44" t="s">
        <v>767</v>
      </c>
      <c r="K176" s="44" t="s">
        <v>579</v>
      </c>
    </row>
    <row r="177" spans="5:11" x14ac:dyDescent="0.35">
      <c r="E177" s="44" t="s">
        <v>552</v>
      </c>
      <c r="F177" s="44" t="s">
        <v>552</v>
      </c>
      <c r="H177" s="44" t="str">
        <f t="shared" ca="1" si="4"/>
        <v>Sri Lanka</v>
      </c>
      <c r="I177" s="44" t="s">
        <v>580</v>
      </c>
      <c r="J177" s="44" t="s">
        <v>580</v>
      </c>
      <c r="K177" s="44" t="s">
        <v>580</v>
      </c>
    </row>
    <row r="178" spans="5:11" x14ac:dyDescent="0.35">
      <c r="E178" s="44" t="s">
        <v>553</v>
      </c>
      <c r="F178" s="44" t="s">
        <v>553</v>
      </c>
      <c r="H178" s="44" t="str">
        <f t="shared" ca="1" si="4"/>
        <v>Sudan</v>
      </c>
      <c r="I178" s="44" t="s">
        <v>885</v>
      </c>
      <c r="J178" s="44" t="s">
        <v>768</v>
      </c>
      <c r="K178" s="44" t="s">
        <v>581</v>
      </c>
    </row>
    <row r="179" spans="5:11" x14ac:dyDescent="0.35">
      <c r="E179" s="44" t="s">
        <v>746</v>
      </c>
      <c r="F179" s="44" t="s">
        <v>746</v>
      </c>
      <c r="H179" s="44" t="str">
        <f t="shared" ca="1" si="4"/>
        <v>Suriname</v>
      </c>
      <c r="I179" s="44" t="s">
        <v>582</v>
      </c>
      <c r="J179" s="44" t="s">
        <v>582</v>
      </c>
      <c r="K179" s="44" t="s">
        <v>582</v>
      </c>
    </row>
    <row r="180" spans="5:11" x14ac:dyDescent="0.35">
      <c r="E180" s="44" t="s">
        <v>882</v>
      </c>
      <c r="F180" s="44" t="s">
        <v>882</v>
      </c>
      <c r="H180" s="44" t="str">
        <f t="shared" ca="1" si="4"/>
        <v>Sweden</v>
      </c>
      <c r="I180" s="44" t="s">
        <v>896</v>
      </c>
      <c r="J180" s="44" t="s">
        <v>770</v>
      </c>
      <c r="K180" s="44" t="s">
        <v>585</v>
      </c>
    </row>
    <row r="181" spans="5:11" x14ac:dyDescent="0.35">
      <c r="E181" s="44" t="s">
        <v>883</v>
      </c>
      <c r="F181" s="44" t="s">
        <v>883</v>
      </c>
      <c r="H181" s="44" t="str">
        <f t="shared" ca="1" si="4"/>
        <v>Switzerland</v>
      </c>
      <c r="I181" s="44" t="s">
        <v>812</v>
      </c>
      <c r="J181" s="44" t="s">
        <v>771</v>
      </c>
      <c r="K181" s="44" t="s">
        <v>586</v>
      </c>
    </row>
    <row r="182" spans="5:11" x14ac:dyDescent="0.35">
      <c r="E182" s="44" t="s">
        <v>557</v>
      </c>
      <c r="F182" s="44" t="s">
        <v>557</v>
      </c>
      <c r="H182" s="44" t="str">
        <f t="shared" ca="1" si="4"/>
        <v>Syrian Arab Republic</v>
      </c>
      <c r="I182" s="44" t="s">
        <v>898</v>
      </c>
      <c r="J182" s="44" t="s">
        <v>772</v>
      </c>
      <c r="K182" s="44" t="s">
        <v>587</v>
      </c>
    </row>
    <row r="183" spans="5:11" x14ac:dyDescent="0.35">
      <c r="E183" s="44" t="s">
        <v>887</v>
      </c>
      <c r="F183" s="44" t="s">
        <v>887</v>
      </c>
      <c r="H183" s="44" t="str">
        <f t="shared" ca="1" si="4"/>
        <v>Taiwan</v>
      </c>
      <c r="I183" s="44" t="s">
        <v>906</v>
      </c>
      <c r="J183" s="44" t="s">
        <v>773</v>
      </c>
      <c r="K183" s="44" t="s">
        <v>588</v>
      </c>
    </row>
    <row r="184" spans="5:11" x14ac:dyDescent="0.35">
      <c r="E184" s="44" t="s">
        <v>855</v>
      </c>
      <c r="F184" s="44" t="s">
        <v>855</v>
      </c>
      <c r="H184" s="44" t="str">
        <f t="shared" ca="1" si="4"/>
        <v>Tajikistan</v>
      </c>
      <c r="I184" s="44" t="s">
        <v>901</v>
      </c>
      <c r="J184" s="44" t="s">
        <v>774</v>
      </c>
      <c r="K184" s="44" t="s">
        <v>589</v>
      </c>
    </row>
    <row r="185" spans="5:11" x14ac:dyDescent="0.35">
      <c r="E185" s="44" t="s">
        <v>860</v>
      </c>
      <c r="F185" s="44" t="s">
        <v>860</v>
      </c>
      <c r="H185" s="44" t="str">
        <f t="shared" ca="1" si="4"/>
        <v>Tanzania (United Republic)</v>
      </c>
      <c r="I185" s="44" t="s">
        <v>907</v>
      </c>
      <c r="J185" s="44" t="s">
        <v>908</v>
      </c>
      <c r="K185" s="44" t="s">
        <v>590</v>
      </c>
    </row>
    <row r="186" spans="5:11" x14ac:dyDescent="0.35">
      <c r="E186" s="44" t="s">
        <v>891</v>
      </c>
      <c r="F186" s="44" t="s">
        <v>891</v>
      </c>
      <c r="H186" s="44" t="str">
        <f t="shared" ca="1" si="4"/>
        <v>Thailand</v>
      </c>
      <c r="I186" s="44" t="s">
        <v>900</v>
      </c>
      <c r="J186" s="44" t="s">
        <v>775</v>
      </c>
      <c r="K186" s="44" t="s">
        <v>591</v>
      </c>
    </row>
    <row r="187" spans="5:11" x14ac:dyDescent="0.35">
      <c r="E187" s="44" t="s">
        <v>913</v>
      </c>
      <c r="F187" s="44" t="s">
        <v>913</v>
      </c>
      <c r="H187" s="44" t="str">
        <f t="shared" ca="1" si="4"/>
        <v>Timor-Leste</v>
      </c>
      <c r="I187" s="44" t="s">
        <v>592</v>
      </c>
      <c r="J187" s="44" t="s">
        <v>776</v>
      </c>
      <c r="K187" s="44" t="s">
        <v>592</v>
      </c>
    </row>
    <row r="188" spans="5:11" x14ac:dyDescent="0.35">
      <c r="E188" s="44" t="s">
        <v>563</v>
      </c>
      <c r="F188" s="44" t="s">
        <v>563</v>
      </c>
      <c r="H188" s="44" t="str">
        <f t="shared" ca="1" si="4"/>
        <v>Togo</v>
      </c>
      <c r="I188" s="44" t="s">
        <v>593</v>
      </c>
      <c r="J188" s="44" t="s">
        <v>593</v>
      </c>
      <c r="K188" s="44" t="s">
        <v>593</v>
      </c>
    </row>
    <row r="189" spans="5:11" x14ac:dyDescent="0.35">
      <c r="E189" s="44" t="s">
        <v>564</v>
      </c>
      <c r="F189" s="44" t="s">
        <v>564</v>
      </c>
      <c r="H189" s="44" t="str">
        <f t="shared" ca="1" si="4"/>
        <v>Tokelau</v>
      </c>
      <c r="I189" s="44" t="s">
        <v>594</v>
      </c>
      <c r="J189" s="44" t="s">
        <v>594</v>
      </c>
      <c r="K189" s="44" t="s">
        <v>594</v>
      </c>
    </row>
    <row r="190" spans="5:11" x14ac:dyDescent="0.35">
      <c r="E190" s="44" t="s">
        <v>893</v>
      </c>
      <c r="F190" s="44" t="s">
        <v>893</v>
      </c>
      <c r="H190" s="44" t="str">
        <f t="shared" ca="1" si="4"/>
        <v>Tonga</v>
      </c>
      <c r="I190" s="44" t="s">
        <v>595</v>
      </c>
      <c r="J190" s="44" t="s">
        <v>595</v>
      </c>
      <c r="K190" s="44" t="s">
        <v>595</v>
      </c>
    </row>
    <row r="191" spans="5:11" x14ac:dyDescent="0.35">
      <c r="E191" s="44" t="s">
        <v>884</v>
      </c>
      <c r="F191" s="44" t="s">
        <v>884</v>
      </c>
      <c r="H191" s="44" t="str">
        <f t="shared" ca="1" si="4"/>
        <v>Trinidad and Tobago</v>
      </c>
      <c r="I191" s="44" t="s">
        <v>903</v>
      </c>
      <c r="J191" s="44" t="s">
        <v>777</v>
      </c>
      <c r="K191" s="44" t="s">
        <v>596</v>
      </c>
    </row>
    <row r="192" spans="5:11" x14ac:dyDescent="0.35">
      <c r="E192" s="44" t="s">
        <v>567</v>
      </c>
      <c r="F192" s="44" t="s">
        <v>567</v>
      </c>
      <c r="H192" s="44" t="str">
        <f t="shared" ca="1" si="4"/>
        <v>Tunisia</v>
      </c>
      <c r="I192" s="44" t="s">
        <v>904</v>
      </c>
      <c r="J192" s="44" t="s">
        <v>778</v>
      </c>
      <c r="K192" s="44" t="s">
        <v>597</v>
      </c>
    </row>
    <row r="193" spans="5:11" x14ac:dyDescent="0.35">
      <c r="E193" s="44" t="s">
        <v>568</v>
      </c>
      <c r="F193" s="44" t="s">
        <v>568</v>
      </c>
      <c r="H193" s="44" t="str">
        <f t="shared" ca="1" si="4"/>
        <v>Turkey</v>
      </c>
      <c r="I193" s="44" t="s">
        <v>905</v>
      </c>
      <c r="J193" s="44" t="s">
        <v>779</v>
      </c>
      <c r="K193" s="44" t="s">
        <v>598</v>
      </c>
    </row>
    <row r="194" spans="5:11" x14ac:dyDescent="0.35">
      <c r="E194" s="44" t="s">
        <v>569</v>
      </c>
      <c r="F194" s="44" t="s">
        <v>569</v>
      </c>
      <c r="H194" s="44" t="str">
        <f t="shared" ca="1" si="4"/>
        <v>Turkmenistan</v>
      </c>
      <c r="I194" s="44" t="s">
        <v>902</v>
      </c>
      <c r="J194" s="44" t="s">
        <v>780</v>
      </c>
      <c r="K194" s="44" t="s">
        <v>599</v>
      </c>
    </row>
    <row r="195" spans="5:11" x14ac:dyDescent="0.35">
      <c r="E195" s="44" t="s">
        <v>758</v>
      </c>
      <c r="F195" s="44" t="s">
        <v>758</v>
      </c>
      <c r="H195" s="44" t="str">
        <f t="shared" ref="H195:H243" ca="1" si="5">IF(I195="","",OFFSET($I195,0,LangOffset,1,1))</f>
        <v>Tuvalu</v>
      </c>
      <c r="I195" s="44" t="s">
        <v>601</v>
      </c>
      <c r="J195" s="44" t="s">
        <v>601</v>
      </c>
      <c r="K195" s="44" t="s">
        <v>601</v>
      </c>
    </row>
    <row r="196" spans="5:11" x14ac:dyDescent="0.35">
      <c r="E196" s="44" t="s">
        <v>886</v>
      </c>
      <c r="F196" s="44" t="s">
        <v>886</v>
      </c>
      <c r="H196" s="44" t="str">
        <f t="shared" ca="1" si="5"/>
        <v>Uganda</v>
      </c>
      <c r="I196" s="44" t="s">
        <v>602</v>
      </c>
      <c r="J196" s="44" t="s">
        <v>782</v>
      </c>
      <c r="K196" s="44" t="s">
        <v>602</v>
      </c>
    </row>
    <row r="197" spans="5:11" x14ac:dyDescent="0.35">
      <c r="E197" s="44" t="s">
        <v>897</v>
      </c>
      <c r="F197" s="44" t="s">
        <v>897</v>
      </c>
      <c r="H197" s="44" t="str">
        <f t="shared" ca="1" si="5"/>
        <v>Ukraine</v>
      </c>
      <c r="I197" s="44" t="s">
        <v>783</v>
      </c>
      <c r="J197" s="44" t="s">
        <v>783</v>
      </c>
      <c r="K197" s="44" t="s">
        <v>603</v>
      </c>
    </row>
    <row r="198" spans="5:11" x14ac:dyDescent="0.35">
      <c r="E198" s="44" t="s">
        <v>894</v>
      </c>
      <c r="F198" s="44" t="s">
        <v>894</v>
      </c>
      <c r="H198" s="44" t="str">
        <f t="shared" ca="1" si="5"/>
        <v>United Arab Emirates</v>
      </c>
      <c r="I198" s="44" t="s">
        <v>795</v>
      </c>
      <c r="J198" s="44" t="s">
        <v>784</v>
      </c>
      <c r="K198" s="44" t="s">
        <v>604</v>
      </c>
    </row>
    <row r="199" spans="5:11" x14ac:dyDescent="0.35">
      <c r="E199" s="44" t="s">
        <v>895</v>
      </c>
      <c r="F199" s="44" t="s">
        <v>895</v>
      </c>
      <c r="H199" s="44" t="str">
        <f t="shared" ca="1" si="5"/>
        <v>United Kingdom</v>
      </c>
      <c r="I199" s="44" t="s">
        <v>835</v>
      </c>
      <c r="J199" s="44" t="s">
        <v>785</v>
      </c>
      <c r="K199" s="44" t="s">
        <v>605</v>
      </c>
    </row>
    <row r="200" spans="5:11" x14ac:dyDescent="0.35">
      <c r="E200" s="44" t="s">
        <v>890</v>
      </c>
      <c r="F200" s="44" t="s">
        <v>890</v>
      </c>
      <c r="H200" s="44" t="str">
        <f t="shared" ca="1" si="5"/>
        <v>United States</v>
      </c>
      <c r="I200" s="44" t="s">
        <v>909</v>
      </c>
      <c r="J200" s="44" t="s">
        <v>786</v>
      </c>
      <c r="K200" s="44" t="s">
        <v>606</v>
      </c>
    </row>
    <row r="201" spans="5:11" x14ac:dyDescent="0.35">
      <c r="E201" s="44" t="s">
        <v>576</v>
      </c>
      <c r="F201" s="44" t="s">
        <v>576</v>
      </c>
      <c r="H201" s="44" t="str">
        <f t="shared" ca="1" si="5"/>
        <v>Uruguay</v>
      </c>
      <c r="I201" s="44" t="s">
        <v>608</v>
      </c>
      <c r="J201" s="44" t="s">
        <v>608</v>
      </c>
      <c r="K201" s="44" t="s">
        <v>608</v>
      </c>
    </row>
    <row r="202" spans="5:11" x14ac:dyDescent="0.35">
      <c r="E202" s="44" t="s">
        <v>918</v>
      </c>
      <c r="F202" s="44" t="s">
        <v>918</v>
      </c>
      <c r="H202" s="44" t="str">
        <f t="shared" ca="1" si="5"/>
        <v>Uzbekistan</v>
      </c>
      <c r="I202" s="44" t="s">
        <v>910</v>
      </c>
      <c r="J202" s="44" t="s">
        <v>788</v>
      </c>
      <c r="K202" s="44" t="s">
        <v>609</v>
      </c>
    </row>
    <row r="203" spans="5:11" x14ac:dyDescent="0.35">
      <c r="E203" s="44" t="s">
        <v>892</v>
      </c>
      <c r="F203" s="44" t="s">
        <v>892</v>
      </c>
      <c r="H203" s="44" t="str">
        <f t="shared" ca="1" si="5"/>
        <v>Vanuatu</v>
      </c>
      <c r="I203" s="44" t="s">
        <v>610</v>
      </c>
      <c r="J203" s="44" t="s">
        <v>610</v>
      </c>
      <c r="K203" s="44" t="s">
        <v>610</v>
      </c>
    </row>
    <row r="204" spans="5:11" x14ac:dyDescent="0.35">
      <c r="E204" s="44" t="s">
        <v>829</v>
      </c>
      <c r="F204" s="44" t="s">
        <v>829</v>
      </c>
      <c r="H204" s="44" t="str">
        <f t="shared" ca="1" si="5"/>
        <v>Venezuela</v>
      </c>
      <c r="I204" s="44" t="s">
        <v>611</v>
      </c>
      <c r="J204" s="44" t="s">
        <v>611</v>
      </c>
      <c r="K204" s="44" t="s">
        <v>611</v>
      </c>
    </row>
    <row r="205" spans="5:11" x14ac:dyDescent="0.35">
      <c r="E205" s="44" t="s">
        <v>580</v>
      </c>
      <c r="F205" s="44" t="s">
        <v>580</v>
      </c>
      <c r="H205" s="44" t="str">
        <f t="shared" ca="1" si="5"/>
        <v>Viet Nam</v>
      </c>
      <c r="I205" s="44" t="s">
        <v>612</v>
      </c>
      <c r="J205" s="44" t="s">
        <v>789</v>
      </c>
      <c r="K205" s="44" t="s">
        <v>612</v>
      </c>
    </row>
    <row r="206" spans="5:11" x14ac:dyDescent="0.35">
      <c r="E206" s="44" t="s">
        <v>885</v>
      </c>
      <c r="F206" s="44" t="s">
        <v>885</v>
      </c>
      <c r="H206" s="44" t="str">
        <f t="shared" ca="1" si="5"/>
        <v>Western Sahara</v>
      </c>
      <c r="I206" s="44" t="s">
        <v>828</v>
      </c>
      <c r="J206" s="44" t="s">
        <v>791</v>
      </c>
      <c r="K206" s="44" t="s">
        <v>614</v>
      </c>
    </row>
    <row r="207" spans="5:11" x14ac:dyDescent="0.35">
      <c r="E207" s="44" t="s">
        <v>582</v>
      </c>
      <c r="F207" s="44" t="s">
        <v>582</v>
      </c>
      <c r="H207" s="44" t="str">
        <f t="shared" ca="1" si="5"/>
        <v>Yemen</v>
      </c>
      <c r="I207" s="44" t="s">
        <v>615</v>
      </c>
      <c r="J207" s="44" t="s">
        <v>792</v>
      </c>
      <c r="K207" s="44" t="s">
        <v>615</v>
      </c>
    </row>
    <row r="208" spans="5:11" x14ac:dyDescent="0.35">
      <c r="E208" s="44" t="s">
        <v>888</v>
      </c>
      <c r="F208" s="44" t="s">
        <v>888</v>
      </c>
      <c r="H208" s="44" t="str">
        <f t="shared" ca="1" si="5"/>
        <v>Zambia</v>
      </c>
      <c r="I208" s="44" t="s">
        <v>616</v>
      </c>
      <c r="J208" s="44" t="s">
        <v>793</v>
      </c>
      <c r="K208" s="44" t="s">
        <v>616</v>
      </c>
    </row>
    <row r="209" spans="5:11" x14ac:dyDescent="0.35">
      <c r="E209" s="44" t="s">
        <v>769</v>
      </c>
      <c r="F209" s="44" t="s">
        <v>769</v>
      </c>
      <c r="H209" s="44" t="str">
        <f t="shared" ca="1" si="5"/>
        <v>Zimbabwe</v>
      </c>
      <c r="I209" s="44" t="s">
        <v>618</v>
      </c>
      <c r="J209" s="44" t="s">
        <v>618</v>
      </c>
      <c r="K209" s="44" t="s">
        <v>618</v>
      </c>
    </row>
    <row r="210" spans="5:11" x14ac:dyDescent="0.35">
      <c r="E210" s="44" t="s">
        <v>896</v>
      </c>
      <c r="F210" s="44" t="s">
        <v>896</v>
      </c>
      <c r="H210" s="44" t="s">
        <v>617</v>
      </c>
      <c r="I210" s="44" t="s">
        <v>617</v>
      </c>
      <c r="J210" s="44" t="s">
        <v>617</v>
      </c>
      <c r="K210" s="44" t="s">
        <v>617</v>
      </c>
    </row>
    <row r="211" spans="5:11" x14ac:dyDescent="0.35">
      <c r="E211" s="44" t="s">
        <v>812</v>
      </c>
      <c r="F211" s="44" t="s">
        <v>812</v>
      </c>
      <c r="H211" s="44" t="str">
        <f t="shared" ca="1" si="5"/>
        <v/>
      </c>
    </row>
    <row r="212" spans="5:11" x14ac:dyDescent="0.35">
      <c r="E212" s="44" t="s">
        <v>898</v>
      </c>
      <c r="F212" s="44" t="s">
        <v>898</v>
      </c>
      <c r="H212" s="44" t="str">
        <f t="shared" ca="1" si="5"/>
        <v/>
      </c>
    </row>
    <row r="213" spans="5:11" x14ac:dyDescent="0.35">
      <c r="E213" s="44" t="s">
        <v>906</v>
      </c>
      <c r="F213" s="44" t="s">
        <v>906</v>
      </c>
      <c r="H213" s="44" t="str">
        <f t="shared" ca="1" si="5"/>
        <v/>
      </c>
    </row>
    <row r="214" spans="5:11" x14ac:dyDescent="0.35">
      <c r="E214" s="44" t="s">
        <v>901</v>
      </c>
      <c r="F214" s="44" t="s">
        <v>901</v>
      </c>
      <c r="H214" s="44" t="str">
        <f t="shared" ca="1" si="5"/>
        <v/>
      </c>
    </row>
    <row r="215" spans="5:11" x14ac:dyDescent="0.35">
      <c r="E215" s="44" t="s">
        <v>907</v>
      </c>
      <c r="F215" s="44" t="s">
        <v>907</v>
      </c>
      <c r="H215" s="44" t="str">
        <f t="shared" ca="1" si="5"/>
        <v/>
      </c>
    </row>
    <row r="216" spans="5:11" x14ac:dyDescent="0.35">
      <c r="E216" s="44" t="s">
        <v>900</v>
      </c>
      <c r="F216" s="44" t="s">
        <v>900</v>
      </c>
      <c r="H216" s="44" t="str">
        <f t="shared" ca="1" si="5"/>
        <v/>
      </c>
    </row>
    <row r="217" spans="5:11" x14ac:dyDescent="0.35">
      <c r="E217" s="44" t="s">
        <v>592</v>
      </c>
      <c r="F217" s="44" t="s">
        <v>592</v>
      </c>
      <c r="H217" s="44" t="str">
        <f t="shared" ca="1" si="5"/>
        <v/>
      </c>
    </row>
    <row r="218" spans="5:11" x14ac:dyDescent="0.35">
      <c r="E218" s="44" t="s">
        <v>593</v>
      </c>
      <c r="F218" s="44" t="s">
        <v>593</v>
      </c>
      <c r="H218" s="44" t="str">
        <f t="shared" ca="1" si="5"/>
        <v/>
      </c>
    </row>
    <row r="219" spans="5:11" x14ac:dyDescent="0.35">
      <c r="E219" s="44" t="s">
        <v>594</v>
      </c>
      <c r="F219" s="44" t="s">
        <v>594</v>
      </c>
      <c r="H219" s="44" t="str">
        <f t="shared" ca="1" si="5"/>
        <v/>
      </c>
    </row>
    <row r="220" spans="5:11" x14ac:dyDescent="0.35">
      <c r="E220" s="44" t="s">
        <v>595</v>
      </c>
      <c r="F220" s="44" t="s">
        <v>595</v>
      </c>
      <c r="H220" s="44" t="str">
        <f t="shared" ca="1" si="5"/>
        <v/>
      </c>
    </row>
    <row r="221" spans="5:11" x14ac:dyDescent="0.35">
      <c r="E221" s="44" t="s">
        <v>903</v>
      </c>
      <c r="F221" s="44" t="s">
        <v>903</v>
      </c>
      <c r="H221" s="44" t="str">
        <f t="shared" ca="1" si="5"/>
        <v/>
      </c>
    </row>
    <row r="222" spans="5:11" x14ac:dyDescent="0.35">
      <c r="E222" s="44" t="s">
        <v>904</v>
      </c>
      <c r="F222" s="44" t="s">
        <v>904</v>
      </c>
      <c r="H222" s="44" t="str">
        <f t="shared" ca="1" si="5"/>
        <v/>
      </c>
    </row>
    <row r="223" spans="5:11" x14ac:dyDescent="0.35">
      <c r="E223" s="44" t="s">
        <v>905</v>
      </c>
      <c r="F223" s="44" t="s">
        <v>905</v>
      </c>
      <c r="H223" s="44" t="str">
        <f t="shared" ca="1" si="5"/>
        <v/>
      </c>
    </row>
    <row r="224" spans="5:11" x14ac:dyDescent="0.35">
      <c r="E224" s="44" t="s">
        <v>902</v>
      </c>
      <c r="F224" s="44" t="s">
        <v>902</v>
      </c>
      <c r="H224" s="44" t="str">
        <f t="shared" ca="1" si="5"/>
        <v/>
      </c>
    </row>
    <row r="225" spans="5:8" x14ac:dyDescent="0.35">
      <c r="E225" s="44" t="s">
        <v>899</v>
      </c>
      <c r="F225" s="44" t="s">
        <v>899</v>
      </c>
      <c r="H225" s="44" t="str">
        <f t="shared" ca="1" si="5"/>
        <v/>
      </c>
    </row>
    <row r="226" spans="5:8" x14ac:dyDescent="0.35">
      <c r="E226" s="44" t="s">
        <v>601</v>
      </c>
      <c r="F226" s="44" t="s">
        <v>601</v>
      </c>
      <c r="H226" s="44" t="str">
        <f t="shared" ca="1" si="5"/>
        <v/>
      </c>
    </row>
    <row r="227" spans="5:8" x14ac:dyDescent="0.35">
      <c r="E227" s="44" t="s">
        <v>602</v>
      </c>
      <c r="F227" s="44" t="s">
        <v>602</v>
      </c>
      <c r="H227" s="44" t="str">
        <f t="shared" ca="1" si="5"/>
        <v/>
      </c>
    </row>
    <row r="228" spans="5:8" x14ac:dyDescent="0.35">
      <c r="E228" s="44" t="s">
        <v>783</v>
      </c>
      <c r="F228" s="44" t="s">
        <v>783</v>
      </c>
      <c r="H228" s="44" t="str">
        <f t="shared" ca="1" si="5"/>
        <v/>
      </c>
    </row>
    <row r="229" spans="5:8" x14ac:dyDescent="0.35">
      <c r="E229" s="44" t="s">
        <v>795</v>
      </c>
      <c r="F229" s="44" t="s">
        <v>795</v>
      </c>
      <c r="H229" s="44" t="str">
        <f t="shared" ca="1" si="5"/>
        <v/>
      </c>
    </row>
    <row r="230" spans="5:8" x14ac:dyDescent="0.35">
      <c r="E230" s="44" t="s">
        <v>835</v>
      </c>
      <c r="F230" s="44" t="s">
        <v>835</v>
      </c>
      <c r="H230" s="44" t="str">
        <f t="shared" ca="1" si="5"/>
        <v/>
      </c>
    </row>
    <row r="231" spans="5:8" x14ac:dyDescent="0.35">
      <c r="E231" s="44" t="s">
        <v>909</v>
      </c>
      <c r="F231" s="44" t="s">
        <v>909</v>
      </c>
      <c r="H231" s="44" t="str">
        <f t="shared" ca="1" si="5"/>
        <v/>
      </c>
    </row>
    <row r="232" spans="5:8" x14ac:dyDescent="0.35">
      <c r="E232" s="44" t="s">
        <v>916</v>
      </c>
      <c r="F232" s="44" t="s">
        <v>916</v>
      </c>
      <c r="H232" s="44" t="str">
        <f t="shared" ca="1" si="5"/>
        <v/>
      </c>
    </row>
    <row r="233" spans="5:8" x14ac:dyDescent="0.35">
      <c r="E233" s="44" t="s">
        <v>608</v>
      </c>
      <c r="F233" s="44" t="s">
        <v>608</v>
      </c>
      <c r="H233" s="44" t="str">
        <f t="shared" ca="1" si="5"/>
        <v/>
      </c>
    </row>
    <row r="234" spans="5:8" x14ac:dyDescent="0.35">
      <c r="E234" s="44" t="s">
        <v>910</v>
      </c>
      <c r="F234" s="44" t="s">
        <v>910</v>
      </c>
      <c r="H234" s="44" t="str">
        <f t="shared" ca="1" si="5"/>
        <v/>
      </c>
    </row>
    <row r="235" spans="5:8" x14ac:dyDescent="0.35">
      <c r="E235" s="44" t="s">
        <v>610</v>
      </c>
      <c r="F235" s="44" t="s">
        <v>610</v>
      </c>
      <c r="H235" s="44" t="str">
        <f t="shared" ca="1" si="5"/>
        <v/>
      </c>
    </row>
    <row r="236" spans="5:8" x14ac:dyDescent="0.35">
      <c r="E236" s="44" t="s">
        <v>611</v>
      </c>
      <c r="F236" s="44" t="s">
        <v>611</v>
      </c>
      <c r="H236" s="44" t="str">
        <f t="shared" ca="1" si="5"/>
        <v/>
      </c>
    </row>
    <row r="237" spans="5:8" x14ac:dyDescent="0.35">
      <c r="E237" s="44" t="s">
        <v>612</v>
      </c>
      <c r="F237" s="44" t="s">
        <v>612</v>
      </c>
      <c r="H237" s="44" t="str">
        <f t="shared" ca="1" si="5"/>
        <v/>
      </c>
    </row>
    <row r="238" spans="5:8" x14ac:dyDescent="0.35">
      <c r="E238" s="44" t="s">
        <v>917</v>
      </c>
      <c r="F238" s="44" t="s">
        <v>917</v>
      </c>
      <c r="H238" s="44" t="str">
        <f t="shared" ca="1" si="5"/>
        <v/>
      </c>
    </row>
    <row r="239" spans="5:8" x14ac:dyDescent="0.35">
      <c r="E239" s="44" t="s">
        <v>828</v>
      </c>
      <c r="F239" s="44" t="s">
        <v>828</v>
      </c>
      <c r="H239" s="44" t="str">
        <f t="shared" ca="1" si="5"/>
        <v/>
      </c>
    </row>
    <row r="240" spans="5:8" x14ac:dyDescent="0.35">
      <c r="E240" s="44" t="s">
        <v>615</v>
      </c>
      <c r="F240" s="44" t="s">
        <v>615</v>
      </c>
      <c r="H240" s="44" t="str">
        <f t="shared" ca="1" si="5"/>
        <v/>
      </c>
    </row>
    <row r="241" spans="5:8" x14ac:dyDescent="0.35">
      <c r="E241" s="44" t="s">
        <v>616</v>
      </c>
      <c r="F241" s="44" t="s">
        <v>616</v>
      </c>
      <c r="H241" s="44" t="str">
        <f t="shared" ca="1" si="5"/>
        <v/>
      </c>
    </row>
    <row r="242" spans="5:8" x14ac:dyDescent="0.35">
      <c r="E242" s="44" t="s">
        <v>617</v>
      </c>
      <c r="F242" s="44" t="s">
        <v>617</v>
      </c>
      <c r="H242" s="44" t="str">
        <f t="shared" ca="1" si="5"/>
        <v/>
      </c>
    </row>
    <row r="243" spans="5:8" x14ac:dyDescent="0.35">
      <c r="E243" s="44" t="s">
        <v>618</v>
      </c>
      <c r="F243" s="44" t="s">
        <v>618</v>
      </c>
      <c r="H243" s="44" t="str">
        <f t="shared" ca="1" si="5"/>
        <v/>
      </c>
    </row>
    <row r="244" spans="5:8" x14ac:dyDescent="0.35">
      <c r="E244" s="44" t="s">
        <v>137</v>
      </c>
      <c r="F244" s="44" t="s">
        <v>95</v>
      </c>
    </row>
    <row r="245" spans="5:8" x14ac:dyDescent="0.35">
      <c r="E245" s="44" t="s">
        <v>619</v>
      </c>
      <c r="F245" s="44" t="s">
        <v>619</v>
      </c>
    </row>
    <row r="246" spans="5:8" x14ac:dyDescent="0.35">
      <c r="E246" s="44" t="s">
        <v>620</v>
      </c>
      <c r="F246" s="44" t="s">
        <v>794</v>
      </c>
    </row>
    <row r="247" spans="5:8" x14ac:dyDescent="0.35">
      <c r="E247" s="44" t="s">
        <v>621</v>
      </c>
      <c r="F247" s="44" t="s">
        <v>382</v>
      </c>
    </row>
    <row r="248" spans="5:8" x14ac:dyDescent="0.35">
      <c r="E248" s="44" t="s">
        <v>622</v>
      </c>
      <c r="F248" s="44" t="s">
        <v>826</v>
      </c>
    </row>
    <row r="249" spans="5:8" x14ac:dyDescent="0.35">
      <c r="E249" s="44" t="s">
        <v>623</v>
      </c>
      <c r="F249" s="44" t="s">
        <v>796</v>
      </c>
    </row>
    <row r="250" spans="5:8" x14ac:dyDescent="0.35">
      <c r="E250" s="44" t="s">
        <v>624</v>
      </c>
      <c r="F250" s="44" t="s">
        <v>384</v>
      </c>
    </row>
    <row r="251" spans="5:8" x14ac:dyDescent="0.35">
      <c r="E251" s="44" t="s">
        <v>385</v>
      </c>
      <c r="F251" s="44" t="s">
        <v>385</v>
      </c>
    </row>
    <row r="252" spans="5:8" x14ac:dyDescent="0.35">
      <c r="E252" s="44" t="s">
        <v>625</v>
      </c>
      <c r="F252" s="44" t="s">
        <v>625</v>
      </c>
    </row>
    <row r="253" spans="5:8" x14ac:dyDescent="0.35">
      <c r="E253" s="44" t="s">
        <v>626</v>
      </c>
      <c r="F253" s="44" t="s">
        <v>797</v>
      </c>
    </row>
    <row r="254" spans="5:8" x14ac:dyDescent="0.35">
      <c r="E254" s="44" t="s">
        <v>627</v>
      </c>
      <c r="F254" s="44" t="s">
        <v>388</v>
      </c>
    </row>
    <row r="255" spans="5:8" x14ac:dyDescent="0.35">
      <c r="E255" s="44" t="s">
        <v>628</v>
      </c>
      <c r="F255" s="44" t="s">
        <v>389</v>
      </c>
    </row>
    <row r="256" spans="5:8" x14ac:dyDescent="0.35">
      <c r="E256" s="44" t="s">
        <v>390</v>
      </c>
      <c r="F256" s="44" t="s">
        <v>390</v>
      </c>
    </row>
    <row r="257" spans="5:6" x14ac:dyDescent="0.35">
      <c r="E257" s="44" t="s">
        <v>629</v>
      </c>
      <c r="F257" s="44" t="s">
        <v>391</v>
      </c>
    </row>
    <row r="258" spans="5:6" x14ac:dyDescent="0.35">
      <c r="E258" s="44" t="s">
        <v>630</v>
      </c>
      <c r="F258" s="44" t="s">
        <v>392</v>
      </c>
    </row>
    <row r="259" spans="5:6" x14ac:dyDescent="0.35">
      <c r="E259" s="44" t="s">
        <v>631</v>
      </c>
      <c r="F259" s="44" t="s">
        <v>798</v>
      </c>
    </row>
    <row r="260" spans="5:6" x14ac:dyDescent="0.35">
      <c r="E260" s="44" t="s">
        <v>632</v>
      </c>
      <c r="F260" s="44" t="s">
        <v>632</v>
      </c>
    </row>
    <row r="261" spans="5:6" x14ac:dyDescent="0.35">
      <c r="E261" s="44" t="s">
        <v>633</v>
      </c>
      <c r="F261" s="44" t="s">
        <v>802</v>
      </c>
    </row>
    <row r="262" spans="5:6" x14ac:dyDescent="0.35">
      <c r="E262" s="44" t="s">
        <v>396</v>
      </c>
      <c r="F262" s="44" t="s">
        <v>396</v>
      </c>
    </row>
    <row r="263" spans="5:6" x14ac:dyDescent="0.35">
      <c r="E263" s="44" t="s">
        <v>634</v>
      </c>
      <c r="F263" s="44" t="s">
        <v>397</v>
      </c>
    </row>
    <row r="264" spans="5:6" x14ac:dyDescent="0.35">
      <c r="E264" s="44" t="s">
        <v>635</v>
      </c>
      <c r="F264" s="44" t="s">
        <v>804</v>
      </c>
    </row>
    <row r="265" spans="5:6" x14ac:dyDescent="0.35">
      <c r="E265" s="44" t="s">
        <v>636</v>
      </c>
      <c r="F265" s="44" t="s">
        <v>799</v>
      </c>
    </row>
    <row r="266" spans="5:6" x14ac:dyDescent="0.35">
      <c r="E266" s="44" t="s">
        <v>637</v>
      </c>
      <c r="F266" s="44" t="s">
        <v>637</v>
      </c>
    </row>
    <row r="267" spans="5:6" x14ac:dyDescent="0.35">
      <c r="E267" s="44" t="s">
        <v>638</v>
      </c>
      <c r="F267" s="44" t="s">
        <v>401</v>
      </c>
    </row>
    <row r="268" spans="5:6" x14ac:dyDescent="0.35">
      <c r="E268" s="44" t="s">
        <v>639</v>
      </c>
      <c r="F268" s="44" t="s">
        <v>805</v>
      </c>
    </row>
    <row r="269" spans="5:6" x14ac:dyDescent="0.35">
      <c r="E269" s="44" t="s">
        <v>640</v>
      </c>
      <c r="F269" s="44" t="s">
        <v>810</v>
      </c>
    </row>
    <row r="270" spans="5:6" x14ac:dyDescent="0.35">
      <c r="E270" s="44" t="s">
        <v>807</v>
      </c>
      <c r="F270" s="44" t="s">
        <v>806</v>
      </c>
    </row>
    <row r="271" spans="5:6" x14ac:dyDescent="0.35">
      <c r="E271" s="44" t="s">
        <v>801</v>
      </c>
      <c r="F271" s="44" t="s">
        <v>800</v>
      </c>
    </row>
    <row r="272" spans="5:6" x14ac:dyDescent="0.35">
      <c r="E272" s="44" t="s">
        <v>641</v>
      </c>
      <c r="F272" s="44" t="s">
        <v>803</v>
      </c>
    </row>
    <row r="273" spans="5:6" x14ac:dyDescent="0.35">
      <c r="E273" s="44" t="s">
        <v>407</v>
      </c>
      <c r="F273" s="44" t="s">
        <v>407</v>
      </c>
    </row>
    <row r="274" spans="5:6" x14ac:dyDescent="0.35">
      <c r="E274" s="44" t="s">
        <v>642</v>
      </c>
      <c r="F274" s="44" t="s">
        <v>808</v>
      </c>
    </row>
    <row r="275" spans="5:6" x14ac:dyDescent="0.35">
      <c r="E275" s="44" t="s">
        <v>643</v>
      </c>
      <c r="F275" s="44" t="s">
        <v>915</v>
      </c>
    </row>
    <row r="276" spans="5:6" x14ac:dyDescent="0.35">
      <c r="E276" s="44" t="s">
        <v>809</v>
      </c>
      <c r="F276" s="44" t="s">
        <v>410</v>
      </c>
    </row>
    <row r="277" spans="5:6" x14ac:dyDescent="0.35">
      <c r="E277" s="44" t="s">
        <v>644</v>
      </c>
      <c r="F277" s="44" t="s">
        <v>411</v>
      </c>
    </row>
    <row r="278" spans="5:6" x14ac:dyDescent="0.35">
      <c r="E278" s="44" t="s">
        <v>412</v>
      </c>
      <c r="F278" s="44" t="s">
        <v>412</v>
      </c>
    </row>
    <row r="279" spans="5:6" x14ac:dyDescent="0.35">
      <c r="E279" s="44" t="s">
        <v>413</v>
      </c>
      <c r="F279" s="44" t="s">
        <v>413</v>
      </c>
    </row>
    <row r="280" spans="5:6" x14ac:dyDescent="0.35">
      <c r="E280" s="44" t="s">
        <v>645</v>
      </c>
      <c r="F280" s="44" t="s">
        <v>854</v>
      </c>
    </row>
    <row r="281" spans="5:6" x14ac:dyDescent="0.35">
      <c r="E281" s="44" t="s">
        <v>646</v>
      </c>
      <c r="F281" s="44" t="s">
        <v>813</v>
      </c>
    </row>
    <row r="282" spans="5:6" x14ac:dyDescent="0.35">
      <c r="E282" s="44" t="s">
        <v>647</v>
      </c>
      <c r="F282" s="44" t="s">
        <v>647</v>
      </c>
    </row>
    <row r="283" spans="5:6" x14ac:dyDescent="0.35">
      <c r="E283" s="44" t="s">
        <v>648</v>
      </c>
      <c r="F283" s="44" t="s">
        <v>817</v>
      </c>
    </row>
    <row r="284" spans="5:6" x14ac:dyDescent="0.35">
      <c r="E284" s="44" t="s">
        <v>820</v>
      </c>
      <c r="F284" s="44" t="s">
        <v>819</v>
      </c>
    </row>
    <row r="285" spans="5:6" x14ac:dyDescent="0.35">
      <c r="E285" s="44" t="s">
        <v>649</v>
      </c>
      <c r="F285" s="44" t="s">
        <v>811</v>
      </c>
    </row>
    <row r="286" spans="5:6" x14ac:dyDescent="0.35">
      <c r="E286" s="44" t="s">
        <v>650</v>
      </c>
      <c r="F286" s="44" t="s">
        <v>420</v>
      </c>
    </row>
    <row r="287" spans="5:6" x14ac:dyDescent="0.35">
      <c r="E287" s="44" t="s">
        <v>651</v>
      </c>
      <c r="F287" s="44" t="s">
        <v>421</v>
      </c>
    </row>
    <row r="288" spans="5:6" x14ac:dyDescent="0.35">
      <c r="E288" s="44" t="s">
        <v>652</v>
      </c>
      <c r="F288" s="44" t="s">
        <v>422</v>
      </c>
    </row>
    <row r="289" spans="5:6" x14ac:dyDescent="0.35">
      <c r="E289" s="44" t="s">
        <v>653</v>
      </c>
      <c r="F289" s="44" t="s">
        <v>423</v>
      </c>
    </row>
    <row r="290" spans="5:6" x14ac:dyDescent="0.35">
      <c r="E290" s="44" t="s">
        <v>654</v>
      </c>
      <c r="F290" s="44" t="s">
        <v>816</v>
      </c>
    </row>
    <row r="291" spans="5:6" x14ac:dyDescent="0.35">
      <c r="E291" s="44" t="s">
        <v>425</v>
      </c>
      <c r="F291" s="44" t="s">
        <v>425</v>
      </c>
    </row>
    <row r="292" spans="5:6" x14ac:dyDescent="0.35">
      <c r="E292" s="44" t="s">
        <v>655</v>
      </c>
      <c r="F292" s="44" t="s">
        <v>814</v>
      </c>
    </row>
    <row r="293" spans="5:6" x14ac:dyDescent="0.35">
      <c r="E293" s="44" t="s">
        <v>656</v>
      </c>
      <c r="F293" s="44" t="s">
        <v>815</v>
      </c>
    </row>
    <row r="294" spans="5:6" x14ac:dyDescent="0.35">
      <c r="E294" s="44" t="s">
        <v>428</v>
      </c>
      <c r="F294" s="44" t="s">
        <v>428</v>
      </c>
    </row>
    <row r="295" spans="5:6" x14ac:dyDescent="0.35">
      <c r="E295" s="44" t="s">
        <v>429</v>
      </c>
      <c r="F295" s="44" t="s">
        <v>429</v>
      </c>
    </row>
    <row r="296" spans="5:6" x14ac:dyDescent="0.35">
      <c r="E296" s="44" t="s">
        <v>657</v>
      </c>
      <c r="F296" s="44" t="s">
        <v>843</v>
      </c>
    </row>
    <row r="297" spans="5:6" x14ac:dyDescent="0.35">
      <c r="E297" s="44" t="s">
        <v>431</v>
      </c>
      <c r="F297" s="44" t="s">
        <v>431</v>
      </c>
    </row>
    <row r="298" spans="5:6" x14ac:dyDescent="0.35">
      <c r="E298" s="44" t="s">
        <v>432</v>
      </c>
      <c r="F298" s="44" t="s">
        <v>818</v>
      </c>
    </row>
    <row r="299" spans="5:6" x14ac:dyDescent="0.35">
      <c r="E299" s="44" t="s">
        <v>658</v>
      </c>
      <c r="F299" s="44" t="s">
        <v>821</v>
      </c>
    </row>
    <row r="300" spans="5:6" x14ac:dyDescent="0.35">
      <c r="E300" s="44" t="s">
        <v>659</v>
      </c>
      <c r="F300" s="44" t="s">
        <v>822</v>
      </c>
    </row>
    <row r="301" spans="5:6" x14ac:dyDescent="0.35">
      <c r="E301" s="44" t="s">
        <v>660</v>
      </c>
      <c r="F301" s="44" t="s">
        <v>824</v>
      </c>
    </row>
    <row r="302" spans="5:6" x14ac:dyDescent="0.35">
      <c r="E302" s="44" t="s">
        <v>436</v>
      </c>
      <c r="F302" s="44" t="s">
        <v>436</v>
      </c>
    </row>
    <row r="303" spans="5:6" x14ac:dyDescent="0.35">
      <c r="E303" s="44" t="s">
        <v>661</v>
      </c>
      <c r="F303" s="44" t="s">
        <v>437</v>
      </c>
    </row>
    <row r="304" spans="5:6" x14ac:dyDescent="0.35">
      <c r="E304" s="44" t="s">
        <v>662</v>
      </c>
      <c r="F304" s="44" t="s">
        <v>825</v>
      </c>
    </row>
    <row r="305" spans="5:6" x14ac:dyDescent="0.35">
      <c r="E305" s="44" t="s">
        <v>663</v>
      </c>
      <c r="F305" s="44" t="s">
        <v>439</v>
      </c>
    </row>
    <row r="306" spans="5:6" x14ac:dyDescent="0.35">
      <c r="E306" s="44" t="s">
        <v>664</v>
      </c>
      <c r="F306" s="44" t="s">
        <v>827</v>
      </c>
    </row>
    <row r="307" spans="5:6" x14ac:dyDescent="0.35">
      <c r="E307" s="44" t="s">
        <v>665</v>
      </c>
      <c r="F307" s="44" t="s">
        <v>441</v>
      </c>
    </row>
    <row r="308" spans="5:6" x14ac:dyDescent="0.35">
      <c r="E308" s="44" t="s">
        <v>666</v>
      </c>
      <c r="F308" s="44" t="s">
        <v>837</v>
      </c>
    </row>
    <row r="309" spans="5:6" x14ac:dyDescent="0.35">
      <c r="E309" s="44" t="s">
        <v>667</v>
      </c>
      <c r="F309" s="44" t="s">
        <v>443</v>
      </c>
    </row>
    <row r="310" spans="5:6" x14ac:dyDescent="0.35">
      <c r="E310" s="44" t="s">
        <v>668</v>
      </c>
      <c r="F310" s="44" t="s">
        <v>444</v>
      </c>
    </row>
    <row r="311" spans="5:6" x14ac:dyDescent="0.35">
      <c r="E311" s="44" t="s">
        <v>669</v>
      </c>
      <c r="F311" s="44" t="s">
        <v>830</v>
      </c>
    </row>
    <row r="312" spans="5:6" x14ac:dyDescent="0.35">
      <c r="E312" s="44" t="s">
        <v>670</v>
      </c>
      <c r="F312" s="44" t="s">
        <v>833</v>
      </c>
    </row>
    <row r="313" spans="5:6" x14ac:dyDescent="0.35">
      <c r="E313" s="44" t="s">
        <v>671</v>
      </c>
      <c r="F313" s="44" t="s">
        <v>832</v>
      </c>
    </row>
    <row r="314" spans="5:6" x14ac:dyDescent="0.35">
      <c r="E314" s="44" t="s">
        <v>672</v>
      </c>
      <c r="F314" s="44" t="s">
        <v>448</v>
      </c>
    </row>
    <row r="315" spans="5:6" x14ac:dyDescent="0.35">
      <c r="E315" s="44" t="s">
        <v>673</v>
      </c>
      <c r="F315" s="44" t="s">
        <v>831</v>
      </c>
    </row>
    <row r="316" spans="5:6" x14ac:dyDescent="0.35">
      <c r="E316" s="44" t="s">
        <v>674</v>
      </c>
      <c r="F316" s="44" t="s">
        <v>674</v>
      </c>
    </row>
    <row r="317" spans="5:6" x14ac:dyDescent="0.35">
      <c r="E317" s="44" t="s">
        <v>842</v>
      </c>
      <c r="F317" s="44" t="s">
        <v>841</v>
      </c>
    </row>
    <row r="318" spans="5:6" x14ac:dyDescent="0.35">
      <c r="E318" s="44" t="s">
        <v>675</v>
      </c>
      <c r="F318" s="44" t="s">
        <v>881</v>
      </c>
    </row>
    <row r="319" spans="5:6" x14ac:dyDescent="0.35">
      <c r="E319" s="44" t="s">
        <v>676</v>
      </c>
      <c r="F319" s="44" t="s">
        <v>676</v>
      </c>
    </row>
    <row r="320" spans="5:6" x14ac:dyDescent="0.35">
      <c r="E320" s="44" t="s">
        <v>677</v>
      </c>
      <c r="F320" s="44" t="s">
        <v>454</v>
      </c>
    </row>
    <row r="321" spans="5:6" x14ac:dyDescent="0.35">
      <c r="E321" s="44" t="s">
        <v>678</v>
      </c>
      <c r="F321" s="44" t="s">
        <v>455</v>
      </c>
    </row>
    <row r="322" spans="5:6" x14ac:dyDescent="0.35">
      <c r="E322" s="44" t="s">
        <v>679</v>
      </c>
      <c r="F322" s="44" t="s">
        <v>823</v>
      </c>
    </row>
    <row r="323" spans="5:6" x14ac:dyDescent="0.35">
      <c r="E323" s="44" t="s">
        <v>457</v>
      </c>
      <c r="F323" s="44" t="s">
        <v>457</v>
      </c>
    </row>
    <row r="324" spans="5:6" x14ac:dyDescent="0.35">
      <c r="E324" s="44" t="s">
        <v>458</v>
      </c>
      <c r="F324" s="44" t="s">
        <v>458</v>
      </c>
    </row>
    <row r="325" spans="5:6" x14ac:dyDescent="0.35">
      <c r="E325" s="44" t="s">
        <v>680</v>
      </c>
      <c r="F325" s="44" t="s">
        <v>838</v>
      </c>
    </row>
    <row r="326" spans="5:6" x14ac:dyDescent="0.35">
      <c r="E326" s="44" t="s">
        <v>681</v>
      </c>
      <c r="F326" s="44" t="s">
        <v>840</v>
      </c>
    </row>
    <row r="327" spans="5:6" x14ac:dyDescent="0.35">
      <c r="E327" s="44" t="s">
        <v>682</v>
      </c>
      <c r="F327" s="44" t="s">
        <v>839</v>
      </c>
    </row>
    <row r="328" spans="5:6" x14ac:dyDescent="0.35">
      <c r="E328" s="44" t="s">
        <v>462</v>
      </c>
      <c r="F328" s="44" t="s">
        <v>462</v>
      </c>
    </row>
    <row r="329" spans="5:6" x14ac:dyDescent="0.35">
      <c r="E329" s="44" t="s">
        <v>463</v>
      </c>
      <c r="F329" s="44" t="s">
        <v>463</v>
      </c>
    </row>
    <row r="330" spans="5:6" x14ac:dyDescent="0.35">
      <c r="E330" s="44" t="s">
        <v>464</v>
      </c>
      <c r="F330" s="44" t="s">
        <v>464</v>
      </c>
    </row>
    <row r="331" spans="5:6" x14ac:dyDescent="0.35">
      <c r="E331" s="44" t="s">
        <v>683</v>
      </c>
      <c r="F331" s="44" t="s">
        <v>465</v>
      </c>
    </row>
    <row r="332" spans="5:6" x14ac:dyDescent="0.35">
      <c r="E332" s="44" t="s">
        <v>684</v>
      </c>
      <c r="F332" s="44" t="s">
        <v>466</v>
      </c>
    </row>
    <row r="333" spans="5:6" x14ac:dyDescent="0.35">
      <c r="E333" s="44" t="s">
        <v>685</v>
      </c>
      <c r="F333" s="44" t="s">
        <v>836</v>
      </c>
    </row>
    <row r="334" spans="5:6" x14ac:dyDescent="0.35">
      <c r="E334" s="44" t="s">
        <v>468</v>
      </c>
      <c r="F334" s="44" t="s">
        <v>468</v>
      </c>
    </row>
    <row r="335" spans="5:6" x14ac:dyDescent="0.35">
      <c r="E335" s="44" t="s">
        <v>686</v>
      </c>
      <c r="F335" s="44" t="s">
        <v>844</v>
      </c>
    </row>
    <row r="336" spans="5:6" x14ac:dyDescent="0.35">
      <c r="E336" s="44" t="s">
        <v>912</v>
      </c>
      <c r="F336" s="44" t="s">
        <v>911</v>
      </c>
    </row>
    <row r="337" spans="5:6" x14ac:dyDescent="0.35">
      <c r="E337" s="44" t="s">
        <v>471</v>
      </c>
      <c r="F337" s="44" t="s">
        <v>471</v>
      </c>
    </row>
    <row r="338" spans="5:6" x14ac:dyDescent="0.35">
      <c r="E338" s="44" t="s">
        <v>472</v>
      </c>
      <c r="F338" s="44" t="s">
        <v>472</v>
      </c>
    </row>
    <row r="339" spans="5:6" x14ac:dyDescent="0.35">
      <c r="E339" s="44" t="s">
        <v>687</v>
      </c>
      <c r="F339" s="44" t="s">
        <v>845</v>
      </c>
    </row>
    <row r="340" spans="5:6" x14ac:dyDescent="0.35">
      <c r="E340" s="44" t="s">
        <v>688</v>
      </c>
      <c r="F340" s="44" t="s">
        <v>849</v>
      </c>
    </row>
    <row r="341" spans="5:6" x14ac:dyDescent="0.35">
      <c r="E341" s="44" t="s">
        <v>689</v>
      </c>
      <c r="F341" s="44" t="s">
        <v>475</v>
      </c>
    </row>
    <row r="342" spans="5:6" x14ac:dyDescent="0.35">
      <c r="E342" s="44" t="s">
        <v>690</v>
      </c>
      <c r="F342" s="44" t="s">
        <v>476</v>
      </c>
    </row>
    <row r="343" spans="5:6" x14ac:dyDescent="0.35">
      <c r="E343" s="44" t="s">
        <v>691</v>
      </c>
      <c r="F343" s="44" t="s">
        <v>848</v>
      </c>
    </row>
    <row r="344" spans="5:6" x14ac:dyDescent="0.35">
      <c r="E344" s="44" t="s">
        <v>692</v>
      </c>
      <c r="F344" s="44" t="s">
        <v>478</v>
      </c>
    </row>
    <row r="345" spans="5:6" x14ac:dyDescent="0.35">
      <c r="E345" s="44" t="s">
        <v>693</v>
      </c>
      <c r="F345" s="44" t="s">
        <v>847</v>
      </c>
    </row>
    <row r="346" spans="5:6" x14ac:dyDescent="0.35">
      <c r="E346" s="44" t="s">
        <v>694</v>
      </c>
      <c r="F346" s="44" t="s">
        <v>846</v>
      </c>
    </row>
    <row r="347" spans="5:6" x14ac:dyDescent="0.35">
      <c r="E347" s="44" t="s">
        <v>695</v>
      </c>
      <c r="F347" s="44" t="s">
        <v>481</v>
      </c>
    </row>
    <row r="348" spans="5:6" x14ac:dyDescent="0.35">
      <c r="E348" s="44" t="s">
        <v>696</v>
      </c>
      <c r="F348" s="44" t="s">
        <v>850</v>
      </c>
    </row>
    <row r="349" spans="5:6" x14ac:dyDescent="0.35">
      <c r="E349" s="44" t="s">
        <v>697</v>
      </c>
      <c r="F349" s="44" t="s">
        <v>483</v>
      </c>
    </row>
    <row r="350" spans="5:6" x14ac:dyDescent="0.35">
      <c r="E350" s="44" t="s">
        <v>698</v>
      </c>
      <c r="F350" s="44" t="s">
        <v>852</v>
      </c>
    </row>
    <row r="351" spans="5:6" x14ac:dyDescent="0.35">
      <c r="E351" s="44" t="s">
        <v>485</v>
      </c>
      <c r="F351" s="44" t="s">
        <v>485</v>
      </c>
    </row>
    <row r="352" spans="5:6" x14ac:dyDescent="0.35">
      <c r="E352" s="44" t="s">
        <v>699</v>
      </c>
      <c r="F352" s="44" t="s">
        <v>851</v>
      </c>
    </row>
    <row r="353" spans="5:6" x14ac:dyDescent="0.35">
      <c r="E353" s="44" t="s">
        <v>700</v>
      </c>
      <c r="F353" s="44" t="s">
        <v>700</v>
      </c>
    </row>
    <row r="354" spans="5:6" x14ac:dyDescent="0.35">
      <c r="E354" s="44" t="s">
        <v>488</v>
      </c>
      <c r="F354" s="44" t="s">
        <v>488</v>
      </c>
    </row>
    <row r="355" spans="5:6" x14ac:dyDescent="0.35">
      <c r="E355" s="44" t="s">
        <v>489</v>
      </c>
      <c r="F355" s="44" t="s">
        <v>489</v>
      </c>
    </row>
    <row r="356" spans="5:6" x14ac:dyDescent="0.35">
      <c r="E356" s="44" t="s">
        <v>701</v>
      </c>
      <c r="F356" s="44" t="s">
        <v>880</v>
      </c>
    </row>
    <row r="357" spans="5:6" x14ac:dyDescent="0.35">
      <c r="E357" s="44" t="s">
        <v>702</v>
      </c>
      <c r="F357" s="44" t="s">
        <v>856</v>
      </c>
    </row>
    <row r="358" spans="5:6" x14ac:dyDescent="0.35">
      <c r="E358" s="44" t="s">
        <v>492</v>
      </c>
      <c r="F358" s="44" t="s">
        <v>492</v>
      </c>
    </row>
    <row r="359" spans="5:6" x14ac:dyDescent="0.35">
      <c r="E359" s="44" t="s">
        <v>703</v>
      </c>
      <c r="F359" s="44" t="s">
        <v>493</v>
      </c>
    </row>
    <row r="360" spans="5:6" x14ac:dyDescent="0.35">
      <c r="E360" s="44" t="s">
        <v>704</v>
      </c>
      <c r="F360" s="44" t="s">
        <v>853</v>
      </c>
    </row>
    <row r="361" spans="5:6" x14ac:dyDescent="0.35">
      <c r="E361" s="44" t="s">
        <v>705</v>
      </c>
      <c r="F361" s="44" t="s">
        <v>857</v>
      </c>
    </row>
    <row r="362" spans="5:6" x14ac:dyDescent="0.35">
      <c r="E362" s="44" t="s">
        <v>706</v>
      </c>
      <c r="F362" s="44" t="s">
        <v>862</v>
      </c>
    </row>
    <row r="363" spans="5:6" x14ac:dyDescent="0.35">
      <c r="E363" s="44" t="s">
        <v>707</v>
      </c>
      <c r="F363" s="44" t="s">
        <v>858</v>
      </c>
    </row>
    <row r="364" spans="5:6" x14ac:dyDescent="0.35">
      <c r="E364" s="44" t="s">
        <v>498</v>
      </c>
      <c r="F364" s="44" t="s">
        <v>498</v>
      </c>
    </row>
    <row r="365" spans="5:6" x14ac:dyDescent="0.35">
      <c r="E365" s="44" t="s">
        <v>499</v>
      </c>
      <c r="F365" s="44" t="s">
        <v>499</v>
      </c>
    </row>
    <row r="366" spans="5:6" x14ac:dyDescent="0.35">
      <c r="E366" s="44" t="s">
        <v>708</v>
      </c>
      <c r="F366" s="44" t="s">
        <v>859</v>
      </c>
    </row>
    <row r="367" spans="5:6" x14ac:dyDescent="0.35">
      <c r="E367" s="44" t="s">
        <v>501</v>
      </c>
      <c r="F367" s="44" t="s">
        <v>501</v>
      </c>
    </row>
    <row r="368" spans="5:6" x14ac:dyDescent="0.35">
      <c r="E368" s="44" t="s">
        <v>709</v>
      </c>
      <c r="F368" s="44" t="s">
        <v>861</v>
      </c>
    </row>
    <row r="369" spans="5:6" x14ac:dyDescent="0.35">
      <c r="E369" s="44" t="s">
        <v>710</v>
      </c>
      <c r="F369" s="44" t="s">
        <v>710</v>
      </c>
    </row>
    <row r="370" spans="5:6" x14ac:dyDescent="0.35">
      <c r="E370" s="44" t="s">
        <v>504</v>
      </c>
      <c r="F370" s="44" t="s">
        <v>504</v>
      </c>
    </row>
    <row r="371" spans="5:6" x14ac:dyDescent="0.35">
      <c r="E371" s="44" t="s">
        <v>868</v>
      </c>
      <c r="F371" s="44" t="s">
        <v>867</v>
      </c>
    </row>
    <row r="372" spans="5:6" x14ac:dyDescent="0.35">
      <c r="E372" s="44" t="s">
        <v>506</v>
      </c>
      <c r="F372" s="44" t="s">
        <v>506</v>
      </c>
    </row>
    <row r="373" spans="5:6" x14ac:dyDescent="0.35">
      <c r="E373" s="44" t="s">
        <v>507</v>
      </c>
      <c r="F373" s="44" t="s">
        <v>507</v>
      </c>
    </row>
    <row r="374" spans="5:6" x14ac:dyDescent="0.35">
      <c r="E374" s="44" t="s">
        <v>711</v>
      </c>
      <c r="F374" s="44" t="s">
        <v>871</v>
      </c>
    </row>
    <row r="375" spans="5:6" x14ac:dyDescent="0.35">
      <c r="E375" s="44" t="s">
        <v>712</v>
      </c>
      <c r="F375" s="44" t="s">
        <v>712</v>
      </c>
    </row>
    <row r="376" spans="5:6" x14ac:dyDescent="0.35">
      <c r="E376" s="44" t="s">
        <v>713</v>
      </c>
      <c r="F376" s="44" t="s">
        <v>713</v>
      </c>
    </row>
    <row r="377" spans="5:6" x14ac:dyDescent="0.35">
      <c r="E377" s="44" t="s">
        <v>714</v>
      </c>
      <c r="F377" s="44" t="s">
        <v>511</v>
      </c>
    </row>
    <row r="378" spans="5:6" x14ac:dyDescent="0.35">
      <c r="E378" s="44" t="s">
        <v>715</v>
      </c>
      <c r="F378" s="44" t="s">
        <v>866</v>
      </c>
    </row>
    <row r="379" spans="5:6" x14ac:dyDescent="0.35">
      <c r="E379" s="44" t="s">
        <v>513</v>
      </c>
      <c r="F379" s="44" t="s">
        <v>513</v>
      </c>
    </row>
    <row r="380" spans="5:6" x14ac:dyDescent="0.35">
      <c r="E380" s="44" t="s">
        <v>716</v>
      </c>
      <c r="F380" s="44" t="s">
        <v>514</v>
      </c>
    </row>
    <row r="381" spans="5:6" x14ac:dyDescent="0.35">
      <c r="E381" s="44" t="s">
        <v>717</v>
      </c>
      <c r="F381" s="44" t="s">
        <v>870</v>
      </c>
    </row>
    <row r="382" spans="5:6" x14ac:dyDescent="0.35">
      <c r="E382" s="44" t="s">
        <v>516</v>
      </c>
      <c r="F382" s="44" t="s">
        <v>516</v>
      </c>
    </row>
    <row r="383" spans="5:6" x14ac:dyDescent="0.35">
      <c r="E383" s="44" t="s">
        <v>718</v>
      </c>
      <c r="F383" s="44" t="s">
        <v>865</v>
      </c>
    </row>
    <row r="384" spans="5:6" x14ac:dyDescent="0.35">
      <c r="E384" s="44" t="s">
        <v>719</v>
      </c>
      <c r="F384" s="44" t="s">
        <v>834</v>
      </c>
    </row>
    <row r="385" spans="5:6" x14ac:dyDescent="0.35">
      <c r="E385" s="44" t="s">
        <v>720</v>
      </c>
      <c r="F385" s="44" t="s">
        <v>864</v>
      </c>
    </row>
    <row r="386" spans="5:6" x14ac:dyDescent="0.35">
      <c r="E386" s="44" t="s">
        <v>721</v>
      </c>
      <c r="F386" s="44" t="s">
        <v>721</v>
      </c>
    </row>
    <row r="387" spans="5:6" x14ac:dyDescent="0.35">
      <c r="E387" s="44" t="s">
        <v>722</v>
      </c>
      <c r="F387" s="44" t="s">
        <v>521</v>
      </c>
    </row>
    <row r="388" spans="5:6" x14ac:dyDescent="0.35">
      <c r="E388" s="44" t="s">
        <v>723</v>
      </c>
      <c r="F388" s="44" t="s">
        <v>522</v>
      </c>
    </row>
    <row r="389" spans="5:6" x14ac:dyDescent="0.35">
      <c r="E389" s="44" t="s">
        <v>523</v>
      </c>
      <c r="F389" s="44" t="s">
        <v>523</v>
      </c>
    </row>
    <row r="390" spans="5:6" x14ac:dyDescent="0.35">
      <c r="E390" s="44" t="s">
        <v>724</v>
      </c>
      <c r="F390" s="44" t="s">
        <v>863</v>
      </c>
    </row>
    <row r="391" spans="5:6" x14ac:dyDescent="0.35">
      <c r="E391" s="44" t="s">
        <v>525</v>
      </c>
      <c r="F391" s="44" t="s">
        <v>525</v>
      </c>
    </row>
    <row r="392" spans="5:6" x14ac:dyDescent="0.35">
      <c r="E392" s="44" t="s">
        <v>725</v>
      </c>
      <c r="F392" s="44" t="s">
        <v>526</v>
      </c>
    </row>
    <row r="393" spans="5:6" x14ac:dyDescent="0.35">
      <c r="E393" s="44" t="s">
        <v>726</v>
      </c>
      <c r="F393" s="44" t="s">
        <v>527</v>
      </c>
    </row>
    <row r="394" spans="5:6" x14ac:dyDescent="0.35">
      <c r="E394" s="44" t="s">
        <v>528</v>
      </c>
      <c r="F394" s="44" t="s">
        <v>528</v>
      </c>
    </row>
    <row r="395" spans="5:6" x14ac:dyDescent="0.35">
      <c r="E395" s="44" t="s">
        <v>727</v>
      </c>
      <c r="F395" s="44" t="s">
        <v>529</v>
      </c>
    </row>
    <row r="396" spans="5:6" x14ac:dyDescent="0.35">
      <c r="E396" s="44" t="s">
        <v>728</v>
      </c>
      <c r="F396" s="44" t="s">
        <v>874</v>
      </c>
    </row>
    <row r="397" spans="5:6" x14ac:dyDescent="0.35">
      <c r="E397" s="44" t="s">
        <v>729</v>
      </c>
      <c r="F397" s="44" t="s">
        <v>872</v>
      </c>
    </row>
    <row r="398" spans="5:6" x14ac:dyDescent="0.35">
      <c r="E398" s="44" t="s">
        <v>730</v>
      </c>
      <c r="F398" s="44" t="s">
        <v>876</v>
      </c>
    </row>
    <row r="399" spans="5:6" x14ac:dyDescent="0.35">
      <c r="E399" s="44" t="s">
        <v>533</v>
      </c>
      <c r="F399" s="44" t="s">
        <v>533</v>
      </c>
    </row>
    <row r="400" spans="5:6" x14ac:dyDescent="0.35">
      <c r="E400" s="44" t="s">
        <v>731</v>
      </c>
      <c r="F400" s="44" t="s">
        <v>731</v>
      </c>
    </row>
    <row r="401" spans="5:6" x14ac:dyDescent="0.35">
      <c r="E401" s="44" t="s">
        <v>535</v>
      </c>
      <c r="F401" s="44" t="s">
        <v>535</v>
      </c>
    </row>
    <row r="402" spans="5:6" x14ac:dyDescent="0.35">
      <c r="E402" s="44" t="s">
        <v>536</v>
      </c>
      <c r="F402" s="44" t="s">
        <v>536</v>
      </c>
    </row>
    <row r="403" spans="5:6" x14ac:dyDescent="0.35">
      <c r="E403" s="44" t="s">
        <v>732</v>
      </c>
      <c r="F403" s="44" t="s">
        <v>873</v>
      </c>
    </row>
    <row r="404" spans="5:6" x14ac:dyDescent="0.35">
      <c r="E404" s="44" t="s">
        <v>733</v>
      </c>
      <c r="F404" s="44" t="s">
        <v>869</v>
      </c>
    </row>
    <row r="405" spans="5:6" x14ac:dyDescent="0.35">
      <c r="E405" s="44" t="s">
        <v>734</v>
      </c>
      <c r="F405" s="44" t="s">
        <v>875</v>
      </c>
    </row>
    <row r="406" spans="5:6" x14ac:dyDescent="0.35">
      <c r="E406" s="44" t="s">
        <v>735</v>
      </c>
      <c r="F406" s="44" t="s">
        <v>735</v>
      </c>
    </row>
    <row r="407" spans="5:6" x14ac:dyDescent="0.35">
      <c r="E407" s="44" t="s">
        <v>736</v>
      </c>
      <c r="F407" s="44" t="s">
        <v>736</v>
      </c>
    </row>
    <row r="408" spans="5:6" x14ac:dyDescent="0.35">
      <c r="E408" s="44" t="s">
        <v>737</v>
      </c>
      <c r="F408" s="44" t="s">
        <v>542</v>
      </c>
    </row>
    <row r="409" spans="5:6" x14ac:dyDescent="0.35">
      <c r="E409" s="44" t="s">
        <v>738</v>
      </c>
      <c r="F409" s="44" t="s">
        <v>738</v>
      </c>
    </row>
    <row r="410" spans="5:6" x14ac:dyDescent="0.35">
      <c r="E410" s="44" t="s">
        <v>739</v>
      </c>
      <c r="F410" s="44" t="s">
        <v>739</v>
      </c>
    </row>
    <row r="411" spans="5:6" x14ac:dyDescent="0.35">
      <c r="E411" s="44" t="s">
        <v>740</v>
      </c>
      <c r="F411" s="44" t="s">
        <v>878</v>
      </c>
    </row>
    <row r="412" spans="5:6" x14ac:dyDescent="0.35">
      <c r="E412" s="44" t="s">
        <v>546</v>
      </c>
      <c r="F412" s="44" t="s">
        <v>546</v>
      </c>
    </row>
    <row r="413" spans="5:6" x14ac:dyDescent="0.35">
      <c r="E413" s="44" t="s">
        <v>741</v>
      </c>
      <c r="F413" s="44" t="s">
        <v>877</v>
      </c>
    </row>
    <row r="414" spans="5:6" x14ac:dyDescent="0.35">
      <c r="E414" s="44" t="s">
        <v>742</v>
      </c>
      <c r="F414" s="44" t="s">
        <v>742</v>
      </c>
    </row>
    <row r="415" spans="5:6" x14ac:dyDescent="0.35">
      <c r="E415" s="44" t="s">
        <v>743</v>
      </c>
      <c r="F415" s="44" t="s">
        <v>549</v>
      </c>
    </row>
    <row r="416" spans="5:6" x14ac:dyDescent="0.35">
      <c r="E416" s="44" t="s">
        <v>744</v>
      </c>
      <c r="F416" s="44" t="s">
        <v>879</v>
      </c>
    </row>
    <row r="417" spans="5:6" x14ac:dyDescent="0.35">
      <c r="E417" s="44" t="s">
        <v>551</v>
      </c>
      <c r="F417" s="44" t="s">
        <v>551</v>
      </c>
    </row>
    <row r="418" spans="5:6" x14ac:dyDescent="0.35">
      <c r="E418" s="44" t="s">
        <v>745</v>
      </c>
      <c r="F418" s="44" t="s">
        <v>552</v>
      </c>
    </row>
    <row r="419" spans="5:6" x14ac:dyDescent="0.35">
      <c r="E419" s="44" t="s">
        <v>553</v>
      </c>
      <c r="F419" s="44" t="s">
        <v>553</v>
      </c>
    </row>
    <row r="420" spans="5:6" x14ac:dyDescent="0.35">
      <c r="E420" s="44" t="s">
        <v>746</v>
      </c>
      <c r="F420" s="44" t="s">
        <v>746</v>
      </c>
    </row>
    <row r="421" spans="5:6" x14ac:dyDescent="0.35">
      <c r="E421" s="44" t="s">
        <v>747</v>
      </c>
      <c r="F421" s="44" t="s">
        <v>882</v>
      </c>
    </row>
    <row r="422" spans="5:6" x14ac:dyDescent="0.35">
      <c r="E422" s="44" t="s">
        <v>748</v>
      </c>
      <c r="F422" s="44" t="s">
        <v>883</v>
      </c>
    </row>
    <row r="423" spans="5:6" x14ac:dyDescent="0.35">
      <c r="E423" s="44" t="s">
        <v>557</v>
      </c>
      <c r="F423" s="44" t="s">
        <v>557</v>
      </c>
    </row>
    <row r="424" spans="5:6" x14ac:dyDescent="0.35">
      <c r="E424" s="44" t="s">
        <v>749</v>
      </c>
      <c r="F424" s="44" t="s">
        <v>887</v>
      </c>
    </row>
    <row r="425" spans="5:6" x14ac:dyDescent="0.35">
      <c r="E425" s="44" t="s">
        <v>750</v>
      </c>
      <c r="F425" s="44" t="s">
        <v>855</v>
      </c>
    </row>
    <row r="426" spans="5:6" x14ac:dyDescent="0.35">
      <c r="E426" s="44" t="s">
        <v>751</v>
      </c>
      <c r="F426" s="44" t="s">
        <v>860</v>
      </c>
    </row>
    <row r="427" spans="5:6" x14ac:dyDescent="0.35">
      <c r="E427" s="44" t="s">
        <v>752</v>
      </c>
      <c r="F427" s="44" t="s">
        <v>891</v>
      </c>
    </row>
    <row r="428" spans="5:6" x14ac:dyDescent="0.35">
      <c r="E428" s="44" t="s">
        <v>914</v>
      </c>
      <c r="F428" s="44" t="s">
        <v>913</v>
      </c>
    </row>
    <row r="429" spans="5:6" x14ac:dyDescent="0.35">
      <c r="E429" s="44" t="s">
        <v>563</v>
      </c>
      <c r="F429" s="44" t="s">
        <v>563</v>
      </c>
    </row>
    <row r="430" spans="5:6" x14ac:dyDescent="0.35">
      <c r="E430" s="44" t="s">
        <v>753</v>
      </c>
      <c r="F430" s="44" t="s">
        <v>564</v>
      </c>
    </row>
    <row r="431" spans="5:6" x14ac:dyDescent="0.35">
      <c r="E431" s="44" t="s">
        <v>754</v>
      </c>
      <c r="F431" s="44" t="s">
        <v>893</v>
      </c>
    </row>
    <row r="432" spans="5:6" x14ac:dyDescent="0.35">
      <c r="E432" s="44" t="s">
        <v>755</v>
      </c>
      <c r="F432" s="44" t="s">
        <v>884</v>
      </c>
    </row>
    <row r="433" spans="5:6" x14ac:dyDescent="0.35">
      <c r="E433" s="44" t="s">
        <v>756</v>
      </c>
      <c r="F433" s="44" t="s">
        <v>567</v>
      </c>
    </row>
    <row r="434" spans="5:6" x14ac:dyDescent="0.35">
      <c r="E434" s="44" t="s">
        <v>757</v>
      </c>
      <c r="F434" s="44" t="s">
        <v>568</v>
      </c>
    </row>
    <row r="435" spans="5:6" x14ac:dyDescent="0.35">
      <c r="E435" s="44" t="s">
        <v>569</v>
      </c>
      <c r="F435" s="44" t="s">
        <v>569</v>
      </c>
    </row>
    <row r="436" spans="5:6" x14ac:dyDescent="0.35">
      <c r="E436" s="44" t="s">
        <v>758</v>
      </c>
      <c r="F436" s="44" t="s">
        <v>758</v>
      </c>
    </row>
    <row r="437" spans="5:6" x14ac:dyDescent="0.35">
      <c r="E437" s="44" t="s">
        <v>759</v>
      </c>
      <c r="F437" s="44" t="s">
        <v>886</v>
      </c>
    </row>
    <row r="438" spans="5:6" x14ac:dyDescent="0.35">
      <c r="E438" s="44" t="s">
        <v>760</v>
      </c>
      <c r="F438" s="44" t="s">
        <v>897</v>
      </c>
    </row>
    <row r="439" spans="5:6" x14ac:dyDescent="0.35">
      <c r="E439" s="44" t="s">
        <v>761</v>
      </c>
      <c r="F439" s="44" t="s">
        <v>894</v>
      </c>
    </row>
    <row r="440" spans="5:6" x14ac:dyDescent="0.35">
      <c r="E440" s="44" t="s">
        <v>762</v>
      </c>
      <c r="F440" s="44" t="s">
        <v>895</v>
      </c>
    </row>
    <row r="441" spans="5:6" x14ac:dyDescent="0.35">
      <c r="E441" s="44" t="s">
        <v>763</v>
      </c>
      <c r="F441" s="44" t="s">
        <v>890</v>
      </c>
    </row>
    <row r="442" spans="5:6" x14ac:dyDescent="0.35">
      <c r="E442" s="44" t="s">
        <v>764</v>
      </c>
      <c r="F442" s="44" t="s">
        <v>576</v>
      </c>
    </row>
    <row r="443" spans="5:6" x14ac:dyDescent="0.35">
      <c r="E443" s="44" t="s">
        <v>765</v>
      </c>
      <c r="F443" s="44" t="s">
        <v>918</v>
      </c>
    </row>
    <row r="444" spans="5:6" x14ac:dyDescent="0.35">
      <c r="E444" s="44" t="s">
        <v>766</v>
      </c>
      <c r="F444" s="44" t="s">
        <v>892</v>
      </c>
    </row>
    <row r="445" spans="5:6" x14ac:dyDescent="0.35">
      <c r="E445" s="44" t="s">
        <v>767</v>
      </c>
      <c r="F445" s="44" t="s">
        <v>829</v>
      </c>
    </row>
    <row r="446" spans="5:6" x14ac:dyDescent="0.35">
      <c r="E446" s="44" t="s">
        <v>580</v>
      </c>
      <c r="F446" s="44" t="s">
        <v>580</v>
      </c>
    </row>
    <row r="447" spans="5:6" x14ac:dyDescent="0.35">
      <c r="E447" s="44" t="s">
        <v>768</v>
      </c>
      <c r="F447" s="44" t="s">
        <v>885</v>
      </c>
    </row>
    <row r="448" spans="5:6" x14ac:dyDescent="0.35">
      <c r="E448" s="44" t="s">
        <v>582</v>
      </c>
      <c r="F448" s="44" t="s">
        <v>582</v>
      </c>
    </row>
    <row r="449" spans="5:6" x14ac:dyDescent="0.35">
      <c r="E449" s="44" t="s">
        <v>889</v>
      </c>
      <c r="F449" s="44" t="s">
        <v>888</v>
      </c>
    </row>
    <row r="450" spans="5:6" x14ac:dyDescent="0.35">
      <c r="E450" s="44" t="s">
        <v>769</v>
      </c>
      <c r="F450" s="44" t="s">
        <v>769</v>
      </c>
    </row>
    <row r="451" spans="5:6" x14ac:dyDescent="0.35">
      <c r="E451" s="44" t="s">
        <v>770</v>
      </c>
      <c r="F451" s="44" t="s">
        <v>896</v>
      </c>
    </row>
    <row r="452" spans="5:6" x14ac:dyDescent="0.35">
      <c r="E452" s="44" t="s">
        <v>771</v>
      </c>
      <c r="F452" s="44" t="s">
        <v>812</v>
      </c>
    </row>
    <row r="453" spans="5:6" x14ac:dyDescent="0.35">
      <c r="E453" s="44" t="s">
        <v>772</v>
      </c>
      <c r="F453" s="44" t="s">
        <v>898</v>
      </c>
    </row>
    <row r="454" spans="5:6" x14ac:dyDescent="0.35">
      <c r="E454" s="44" t="s">
        <v>773</v>
      </c>
      <c r="F454" s="44" t="s">
        <v>906</v>
      </c>
    </row>
    <row r="455" spans="5:6" x14ac:dyDescent="0.35">
      <c r="E455" s="44" t="s">
        <v>774</v>
      </c>
      <c r="F455" s="44" t="s">
        <v>901</v>
      </c>
    </row>
    <row r="456" spans="5:6" x14ac:dyDescent="0.35">
      <c r="E456" s="44" t="s">
        <v>908</v>
      </c>
      <c r="F456" s="44" t="s">
        <v>907</v>
      </c>
    </row>
    <row r="457" spans="5:6" x14ac:dyDescent="0.35">
      <c r="E457" s="44" t="s">
        <v>775</v>
      </c>
      <c r="F457" s="44" t="s">
        <v>900</v>
      </c>
    </row>
    <row r="458" spans="5:6" x14ac:dyDescent="0.35">
      <c r="E458" s="44" t="s">
        <v>776</v>
      </c>
      <c r="F458" s="44" t="s">
        <v>592</v>
      </c>
    </row>
    <row r="459" spans="5:6" x14ac:dyDescent="0.35">
      <c r="E459" s="44" t="s">
        <v>593</v>
      </c>
      <c r="F459" s="44" t="s">
        <v>593</v>
      </c>
    </row>
    <row r="460" spans="5:6" x14ac:dyDescent="0.35">
      <c r="E460" s="44" t="s">
        <v>594</v>
      </c>
      <c r="F460" s="44" t="s">
        <v>594</v>
      </c>
    </row>
    <row r="461" spans="5:6" x14ac:dyDescent="0.35">
      <c r="E461" s="44" t="s">
        <v>595</v>
      </c>
      <c r="F461" s="44" t="s">
        <v>595</v>
      </c>
    </row>
    <row r="462" spans="5:6" x14ac:dyDescent="0.35">
      <c r="E462" s="44" t="s">
        <v>777</v>
      </c>
      <c r="F462" s="44" t="s">
        <v>903</v>
      </c>
    </row>
    <row r="463" spans="5:6" x14ac:dyDescent="0.35">
      <c r="E463" s="44" t="s">
        <v>778</v>
      </c>
      <c r="F463" s="44" t="s">
        <v>904</v>
      </c>
    </row>
    <row r="464" spans="5:6" x14ac:dyDescent="0.35">
      <c r="E464" s="44" t="s">
        <v>779</v>
      </c>
      <c r="F464" s="44" t="s">
        <v>905</v>
      </c>
    </row>
    <row r="465" spans="5:6" x14ac:dyDescent="0.35">
      <c r="E465" s="44" t="s">
        <v>780</v>
      </c>
      <c r="F465" s="44" t="s">
        <v>902</v>
      </c>
    </row>
    <row r="466" spans="5:6" x14ac:dyDescent="0.35">
      <c r="E466" s="44" t="s">
        <v>781</v>
      </c>
      <c r="F466" s="44" t="s">
        <v>899</v>
      </c>
    </row>
    <row r="467" spans="5:6" x14ac:dyDescent="0.35">
      <c r="E467" s="44" t="s">
        <v>601</v>
      </c>
      <c r="F467" s="44" t="s">
        <v>601</v>
      </c>
    </row>
    <row r="468" spans="5:6" x14ac:dyDescent="0.35">
      <c r="E468" s="44" t="s">
        <v>782</v>
      </c>
      <c r="F468" s="44" t="s">
        <v>602</v>
      </c>
    </row>
    <row r="469" spans="5:6" x14ac:dyDescent="0.35">
      <c r="E469" s="44" t="s">
        <v>783</v>
      </c>
      <c r="F469" s="44" t="s">
        <v>783</v>
      </c>
    </row>
    <row r="470" spans="5:6" x14ac:dyDescent="0.35">
      <c r="E470" s="44" t="s">
        <v>784</v>
      </c>
      <c r="F470" s="44" t="s">
        <v>795</v>
      </c>
    </row>
    <row r="471" spans="5:6" x14ac:dyDescent="0.35">
      <c r="E471" s="44" t="s">
        <v>785</v>
      </c>
      <c r="F471" s="44" t="s">
        <v>835</v>
      </c>
    </row>
    <row r="472" spans="5:6" x14ac:dyDescent="0.35">
      <c r="E472" s="44" t="s">
        <v>786</v>
      </c>
      <c r="F472" s="44" t="s">
        <v>909</v>
      </c>
    </row>
    <row r="473" spans="5:6" x14ac:dyDescent="0.35">
      <c r="E473" s="44" t="s">
        <v>787</v>
      </c>
      <c r="F473" s="44" t="s">
        <v>916</v>
      </c>
    </row>
    <row r="474" spans="5:6" x14ac:dyDescent="0.35">
      <c r="E474" s="44" t="s">
        <v>608</v>
      </c>
      <c r="F474" s="44" t="s">
        <v>608</v>
      </c>
    </row>
    <row r="475" spans="5:6" x14ac:dyDescent="0.35">
      <c r="E475" s="44" t="s">
        <v>788</v>
      </c>
      <c r="F475" s="44" t="s">
        <v>910</v>
      </c>
    </row>
    <row r="476" spans="5:6" x14ac:dyDescent="0.35">
      <c r="E476" s="44" t="s">
        <v>610</v>
      </c>
      <c r="F476" s="44" t="s">
        <v>610</v>
      </c>
    </row>
    <row r="477" spans="5:6" x14ac:dyDescent="0.35">
      <c r="E477" s="44" t="s">
        <v>611</v>
      </c>
      <c r="F477" s="44" t="s">
        <v>611</v>
      </c>
    </row>
    <row r="478" spans="5:6" x14ac:dyDescent="0.35">
      <c r="E478" s="44" t="s">
        <v>789</v>
      </c>
      <c r="F478" s="44" t="s">
        <v>612</v>
      </c>
    </row>
    <row r="479" spans="5:6" x14ac:dyDescent="0.35">
      <c r="E479" s="44" t="s">
        <v>790</v>
      </c>
      <c r="F479" s="44" t="s">
        <v>917</v>
      </c>
    </row>
    <row r="480" spans="5:6" x14ac:dyDescent="0.35">
      <c r="E480" s="44" t="s">
        <v>791</v>
      </c>
      <c r="F480" s="44" t="s">
        <v>828</v>
      </c>
    </row>
    <row r="481" spans="5:6" x14ac:dyDescent="0.35">
      <c r="E481" s="44" t="s">
        <v>792</v>
      </c>
      <c r="F481" s="44" t="s">
        <v>615</v>
      </c>
    </row>
    <row r="482" spans="5:6" x14ac:dyDescent="0.35">
      <c r="E482" s="44" t="s">
        <v>793</v>
      </c>
      <c r="F482" s="44" t="s">
        <v>616</v>
      </c>
    </row>
    <row r="483" spans="5:6" x14ac:dyDescent="0.35">
      <c r="E483" s="44" t="s">
        <v>617</v>
      </c>
      <c r="F483" s="44" t="s">
        <v>617</v>
      </c>
    </row>
    <row r="484" spans="5:6" x14ac:dyDescent="0.35">
      <c r="E484" s="44" t="s">
        <v>618</v>
      </c>
      <c r="F484" s="44" t="s">
        <v>618</v>
      </c>
    </row>
    <row r="485" spans="5:6" x14ac:dyDescent="0.35">
      <c r="E485" s="44" t="s">
        <v>138</v>
      </c>
      <c r="F485" s="44" t="s">
        <v>95</v>
      </c>
    </row>
    <row r="486" spans="5:6" x14ac:dyDescent="0.35">
      <c r="E486" s="44" t="s">
        <v>380</v>
      </c>
      <c r="F486" s="44" t="s">
        <v>619</v>
      </c>
    </row>
    <row r="487" spans="5:6" x14ac:dyDescent="0.35">
      <c r="E487" s="44" t="s">
        <v>381</v>
      </c>
      <c r="F487" s="44" t="s">
        <v>794</v>
      </c>
    </row>
    <row r="488" spans="5:6" x14ac:dyDescent="0.35">
      <c r="E488" s="44" t="s">
        <v>382</v>
      </c>
      <c r="F488" s="44" t="s">
        <v>382</v>
      </c>
    </row>
    <row r="489" spans="5:6" x14ac:dyDescent="0.35">
      <c r="E489" s="44" t="s">
        <v>826</v>
      </c>
      <c r="F489" s="44" t="s">
        <v>826</v>
      </c>
    </row>
    <row r="490" spans="5:6" x14ac:dyDescent="0.35">
      <c r="E490" s="44" t="s">
        <v>383</v>
      </c>
      <c r="F490" s="44" t="s">
        <v>796</v>
      </c>
    </row>
    <row r="491" spans="5:6" x14ac:dyDescent="0.35">
      <c r="E491" s="44" t="s">
        <v>384</v>
      </c>
      <c r="F491" s="44" t="s">
        <v>384</v>
      </c>
    </row>
    <row r="492" spans="5:6" x14ac:dyDescent="0.35">
      <c r="E492" s="44" t="s">
        <v>385</v>
      </c>
      <c r="F492" s="44" t="s">
        <v>385</v>
      </c>
    </row>
    <row r="493" spans="5:6" x14ac:dyDescent="0.35">
      <c r="E493" s="44" t="s">
        <v>386</v>
      </c>
      <c r="F493" s="44" t="s">
        <v>625</v>
      </c>
    </row>
    <row r="494" spans="5:6" x14ac:dyDescent="0.35">
      <c r="E494" s="44" t="s">
        <v>387</v>
      </c>
      <c r="F494" s="44" t="s">
        <v>797</v>
      </c>
    </row>
    <row r="495" spans="5:6" x14ac:dyDescent="0.35">
      <c r="E495" s="44" t="s">
        <v>388</v>
      </c>
      <c r="F495" s="44" t="s">
        <v>388</v>
      </c>
    </row>
    <row r="496" spans="5:6" x14ac:dyDescent="0.35">
      <c r="E496" s="44" t="s">
        <v>389</v>
      </c>
      <c r="F496" s="44" t="s">
        <v>389</v>
      </c>
    </row>
    <row r="497" spans="5:6" x14ac:dyDescent="0.35">
      <c r="E497" s="44" t="s">
        <v>390</v>
      </c>
      <c r="F497" s="44" t="s">
        <v>390</v>
      </c>
    </row>
    <row r="498" spans="5:6" x14ac:dyDescent="0.35">
      <c r="E498" s="44" t="s">
        <v>391</v>
      </c>
      <c r="F498" s="44" t="s">
        <v>391</v>
      </c>
    </row>
    <row r="499" spans="5:6" x14ac:dyDescent="0.35">
      <c r="E499" s="44" t="s">
        <v>392</v>
      </c>
      <c r="F499" s="44" t="s">
        <v>392</v>
      </c>
    </row>
    <row r="500" spans="5:6" x14ac:dyDescent="0.35">
      <c r="E500" s="44" t="s">
        <v>393</v>
      </c>
      <c r="F500" s="44" t="s">
        <v>798</v>
      </c>
    </row>
    <row r="501" spans="5:6" x14ac:dyDescent="0.35">
      <c r="E501" s="44" t="s">
        <v>394</v>
      </c>
      <c r="F501" s="44" t="s">
        <v>632</v>
      </c>
    </row>
    <row r="502" spans="5:6" x14ac:dyDescent="0.35">
      <c r="E502" s="44" t="s">
        <v>395</v>
      </c>
      <c r="F502" s="44" t="s">
        <v>802</v>
      </c>
    </row>
    <row r="503" spans="5:6" x14ac:dyDescent="0.35">
      <c r="E503" s="44" t="s">
        <v>396</v>
      </c>
      <c r="F503" s="44" t="s">
        <v>396</v>
      </c>
    </row>
    <row r="504" spans="5:6" x14ac:dyDescent="0.35">
      <c r="E504" s="44" t="s">
        <v>397</v>
      </c>
      <c r="F504" s="44" t="s">
        <v>397</v>
      </c>
    </row>
    <row r="505" spans="5:6" x14ac:dyDescent="0.35">
      <c r="E505" s="44" t="s">
        <v>398</v>
      </c>
      <c r="F505" s="44" t="s">
        <v>804</v>
      </c>
    </row>
    <row r="506" spans="5:6" x14ac:dyDescent="0.35">
      <c r="E506" s="44" t="s">
        <v>399</v>
      </c>
      <c r="F506" s="44" t="s">
        <v>799</v>
      </c>
    </row>
    <row r="507" spans="5:6" x14ac:dyDescent="0.35">
      <c r="E507" s="44" t="s">
        <v>400</v>
      </c>
      <c r="F507" s="44" t="s">
        <v>637</v>
      </c>
    </row>
    <row r="508" spans="5:6" x14ac:dyDescent="0.35">
      <c r="E508" s="44" t="s">
        <v>401</v>
      </c>
      <c r="F508" s="44" t="s">
        <v>401</v>
      </c>
    </row>
    <row r="509" spans="5:6" x14ac:dyDescent="0.35">
      <c r="E509" s="44" t="s">
        <v>402</v>
      </c>
      <c r="F509" s="44" t="s">
        <v>805</v>
      </c>
    </row>
    <row r="510" spans="5:6" x14ac:dyDescent="0.35">
      <c r="E510" s="44" t="s">
        <v>403</v>
      </c>
      <c r="F510" s="44" t="s">
        <v>810</v>
      </c>
    </row>
    <row r="511" spans="5:6" x14ac:dyDescent="0.35">
      <c r="E511" s="44" t="s">
        <v>404</v>
      </c>
      <c r="F511" s="44" t="s">
        <v>806</v>
      </c>
    </row>
    <row r="512" spans="5:6" x14ac:dyDescent="0.35">
      <c r="E512" s="44" t="s">
        <v>405</v>
      </c>
      <c r="F512" s="44" t="s">
        <v>800</v>
      </c>
    </row>
    <row r="513" spans="5:6" x14ac:dyDescent="0.35">
      <c r="E513" s="44" t="s">
        <v>406</v>
      </c>
      <c r="F513" s="44" t="s">
        <v>803</v>
      </c>
    </row>
    <row r="514" spans="5:6" x14ac:dyDescent="0.35">
      <c r="E514" s="44" t="s">
        <v>407</v>
      </c>
      <c r="F514" s="44" t="s">
        <v>407</v>
      </c>
    </row>
    <row r="515" spans="5:6" x14ac:dyDescent="0.35">
      <c r="E515" s="44" t="s">
        <v>408</v>
      </c>
      <c r="F515" s="44" t="s">
        <v>808</v>
      </c>
    </row>
    <row r="516" spans="5:6" x14ac:dyDescent="0.35">
      <c r="E516" s="44" t="s">
        <v>409</v>
      </c>
      <c r="F516" s="44" t="s">
        <v>915</v>
      </c>
    </row>
    <row r="517" spans="5:6" x14ac:dyDescent="0.35">
      <c r="E517" s="44" t="s">
        <v>410</v>
      </c>
      <c r="F517" s="44" t="s">
        <v>410</v>
      </c>
    </row>
    <row r="518" spans="5:6" x14ac:dyDescent="0.35">
      <c r="E518" s="44" t="s">
        <v>411</v>
      </c>
      <c r="F518" s="44" t="s">
        <v>411</v>
      </c>
    </row>
    <row r="519" spans="5:6" x14ac:dyDescent="0.35">
      <c r="E519" s="44" t="s">
        <v>412</v>
      </c>
      <c r="F519" s="44" t="s">
        <v>412</v>
      </c>
    </row>
    <row r="520" spans="5:6" x14ac:dyDescent="0.35">
      <c r="E520" s="44" t="s">
        <v>413</v>
      </c>
      <c r="F520" s="44" t="s">
        <v>413</v>
      </c>
    </row>
    <row r="521" spans="5:6" x14ac:dyDescent="0.35">
      <c r="E521" s="44" t="s">
        <v>414</v>
      </c>
      <c r="F521" s="44" t="s">
        <v>854</v>
      </c>
    </row>
    <row r="522" spans="5:6" x14ac:dyDescent="0.35">
      <c r="E522" s="44" t="s">
        <v>415</v>
      </c>
      <c r="F522" s="44" t="s">
        <v>813</v>
      </c>
    </row>
    <row r="523" spans="5:6" x14ac:dyDescent="0.35">
      <c r="E523" s="44" t="s">
        <v>416</v>
      </c>
      <c r="F523" s="44" t="s">
        <v>647</v>
      </c>
    </row>
    <row r="524" spans="5:6" x14ac:dyDescent="0.35">
      <c r="E524" s="44" t="s">
        <v>417</v>
      </c>
      <c r="F524" s="44" t="s">
        <v>817</v>
      </c>
    </row>
    <row r="525" spans="5:6" x14ac:dyDescent="0.35">
      <c r="E525" s="44" t="s">
        <v>418</v>
      </c>
      <c r="F525" s="44" t="s">
        <v>819</v>
      </c>
    </row>
    <row r="526" spans="5:6" x14ac:dyDescent="0.35">
      <c r="E526" s="44" t="s">
        <v>419</v>
      </c>
      <c r="F526" s="44" t="s">
        <v>811</v>
      </c>
    </row>
    <row r="527" spans="5:6" x14ac:dyDescent="0.35">
      <c r="E527" s="44" t="s">
        <v>420</v>
      </c>
      <c r="F527" s="44" t="s">
        <v>420</v>
      </c>
    </row>
    <row r="528" spans="5:6" x14ac:dyDescent="0.35">
      <c r="E528" s="44" t="s">
        <v>421</v>
      </c>
      <c r="F528" s="44" t="s">
        <v>421</v>
      </c>
    </row>
    <row r="529" spans="5:6" x14ac:dyDescent="0.35">
      <c r="E529" s="44" t="s">
        <v>422</v>
      </c>
      <c r="F529" s="44" t="s">
        <v>422</v>
      </c>
    </row>
    <row r="530" spans="5:6" x14ac:dyDescent="0.35">
      <c r="E530" s="44" t="s">
        <v>423</v>
      </c>
      <c r="F530" s="44" t="s">
        <v>423</v>
      </c>
    </row>
    <row r="531" spans="5:6" x14ac:dyDescent="0.35">
      <c r="E531" s="44" t="s">
        <v>424</v>
      </c>
      <c r="F531" s="44" t="s">
        <v>816</v>
      </c>
    </row>
    <row r="532" spans="5:6" x14ac:dyDescent="0.35">
      <c r="E532" s="44" t="s">
        <v>425</v>
      </c>
      <c r="F532" s="44" t="s">
        <v>425</v>
      </c>
    </row>
    <row r="533" spans="5:6" x14ac:dyDescent="0.35">
      <c r="E533" s="44" t="s">
        <v>426</v>
      </c>
      <c r="F533" s="44" t="s">
        <v>814</v>
      </c>
    </row>
    <row r="534" spans="5:6" x14ac:dyDescent="0.35">
      <c r="E534" s="44" t="s">
        <v>427</v>
      </c>
      <c r="F534" s="44" t="s">
        <v>815</v>
      </c>
    </row>
    <row r="535" spans="5:6" x14ac:dyDescent="0.35">
      <c r="E535" s="44" t="s">
        <v>428</v>
      </c>
      <c r="F535" s="44" t="s">
        <v>428</v>
      </c>
    </row>
    <row r="536" spans="5:6" x14ac:dyDescent="0.35">
      <c r="E536" s="44" t="s">
        <v>429</v>
      </c>
      <c r="F536" s="44" t="s">
        <v>429</v>
      </c>
    </row>
    <row r="537" spans="5:6" x14ac:dyDescent="0.35">
      <c r="E537" s="44" t="s">
        <v>430</v>
      </c>
      <c r="F537" s="44" t="s">
        <v>843</v>
      </c>
    </row>
    <row r="538" spans="5:6" x14ac:dyDescent="0.35">
      <c r="E538" s="44" t="s">
        <v>431</v>
      </c>
      <c r="F538" s="44" t="s">
        <v>431</v>
      </c>
    </row>
    <row r="539" spans="5:6" x14ac:dyDescent="0.35">
      <c r="E539" s="44" t="s">
        <v>432</v>
      </c>
      <c r="F539" s="44" t="s">
        <v>818</v>
      </c>
    </row>
    <row r="540" spans="5:6" x14ac:dyDescent="0.35">
      <c r="E540" s="44" t="s">
        <v>433</v>
      </c>
      <c r="F540" s="44" t="s">
        <v>821</v>
      </c>
    </row>
    <row r="541" spans="5:6" x14ac:dyDescent="0.35">
      <c r="E541" s="44" t="s">
        <v>434</v>
      </c>
      <c r="F541" s="44" t="s">
        <v>822</v>
      </c>
    </row>
    <row r="542" spans="5:6" x14ac:dyDescent="0.35">
      <c r="E542" s="44" t="s">
        <v>435</v>
      </c>
      <c r="F542" s="44" t="s">
        <v>824</v>
      </c>
    </row>
    <row r="543" spans="5:6" x14ac:dyDescent="0.35">
      <c r="E543" s="44" t="s">
        <v>436</v>
      </c>
      <c r="F543" s="44" t="s">
        <v>436</v>
      </c>
    </row>
    <row r="544" spans="5:6" x14ac:dyDescent="0.35">
      <c r="E544" s="44" t="s">
        <v>437</v>
      </c>
      <c r="F544" s="44" t="s">
        <v>437</v>
      </c>
    </row>
    <row r="545" spans="5:6" x14ac:dyDescent="0.35">
      <c r="E545" s="44" t="s">
        <v>438</v>
      </c>
      <c r="F545" s="44" t="s">
        <v>825</v>
      </c>
    </row>
    <row r="546" spans="5:6" x14ac:dyDescent="0.35">
      <c r="E546" s="44" t="s">
        <v>439</v>
      </c>
      <c r="F546" s="44" t="s">
        <v>439</v>
      </c>
    </row>
    <row r="547" spans="5:6" x14ac:dyDescent="0.35">
      <c r="E547" s="44" t="s">
        <v>440</v>
      </c>
      <c r="F547" s="44" t="s">
        <v>827</v>
      </c>
    </row>
    <row r="548" spans="5:6" x14ac:dyDescent="0.35">
      <c r="E548" s="44" t="s">
        <v>441</v>
      </c>
      <c r="F548" s="44" t="s">
        <v>441</v>
      </c>
    </row>
    <row r="549" spans="5:6" x14ac:dyDescent="0.35">
      <c r="E549" s="44" t="s">
        <v>442</v>
      </c>
      <c r="F549" s="44" t="s">
        <v>837</v>
      </c>
    </row>
    <row r="550" spans="5:6" x14ac:dyDescent="0.35">
      <c r="E550" s="44" t="s">
        <v>443</v>
      </c>
      <c r="F550" s="44" t="s">
        <v>443</v>
      </c>
    </row>
    <row r="551" spans="5:6" x14ac:dyDescent="0.35">
      <c r="E551" s="44" t="s">
        <v>444</v>
      </c>
      <c r="F551" s="44" t="s">
        <v>444</v>
      </c>
    </row>
    <row r="552" spans="5:6" x14ac:dyDescent="0.35">
      <c r="E552" s="44" t="s">
        <v>445</v>
      </c>
      <c r="F552" s="44" t="s">
        <v>830</v>
      </c>
    </row>
    <row r="553" spans="5:6" x14ac:dyDescent="0.35">
      <c r="E553" s="44" t="s">
        <v>446</v>
      </c>
      <c r="F553" s="44" t="s">
        <v>833</v>
      </c>
    </row>
    <row r="554" spans="5:6" x14ac:dyDescent="0.35">
      <c r="E554" s="44" t="s">
        <v>447</v>
      </c>
      <c r="F554" s="44" t="s">
        <v>832</v>
      </c>
    </row>
    <row r="555" spans="5:6" x14ac:dyDescent="0.35">
      <c r="E555" s="44" t="s">
        <v>448</v>
      </c>
      <c r="F555" s="44" t="s">
        <v>448</v>
      </c>
    </row>
    <row r="556" spans="5:6" x14ac:dyDescent="0.35">
      <c r="E556" s="44" t="s">
        <v>449</v>
      </c>
      <c r="F556" s="44" t="s">
        <v>831</v>
      </c>
    </row>
    <row r="557" spans="5:6" x14ac:dyDescent="0.35">
      <c r="E557" s="44" t="s">
        <v>450</v>
      </c>
      <c r="F557" s="44" t="s">
        <v>674</v>
      </c>
    </row>
    <row r="558" spans="5:6" x14ac:dyDescent="0.35">
      <c r="E558" s="44" t="s">
        <v>451</v>
      </c>
      <c r="F558" s="44" t="s">
        <v>841</v>
      </c>
    </row>
    <row r="559" spans="5:6" x14ac:dyDescent="0.35">
      <c r="E559" s="44" t="s">
        <v>452</v>
      </c>
      <c r="F559" s="44" t="s">
        <v>881</v>
      </c>
    </row>
    <row r="560" spans="5:6" x14ac:dyDescent="0.35">
      <c r="E560" s="44" t="s">
        <v>453</v>
      </c>
      <c r="F560" s="44" t="s">
        <v>676</v>
      </c>
    </row>
    <row r="561" spans="5:6" x14ac:dyDescent="0.35">
      <c r="E561" s="44" t="s">
        <v>454</v>
      </c>
      <c r="F561" s="44" t="s">
        <v>454</v>
      </c>
    </row>
    <row r="562" spans="5:6" x14ac:dyDescent="0.35">
      <c r="E562" s="44" t="s">
        <v>455</v>
      </c>
      <c r="F562" s="44" t="s">
        <v>455</v>
      </c>
    </row>
    <row r="563" spans="5:6" x14ac:dyDescent="0.35">
      <c r="E563" s="44" t="s">
        <v>456</v>
      </c>
      <c r="F563" s="44" t="s">
        <v>823</v>
      </c>
    </row>
    <row r="564" spans="5:6" x14ac:dyDescent="0.35">
      <c r="E564" s="44" t="s">
        <v>457</v>
      </c>
      <c r="F564" s="44" t="s">
        <v>457</v>
      </c>
    </row>
    <row r="565" spans="5:6" x14ac:dyDescent="0.35">
      <c r="E565" s="44" t="s">
        <v>458</v>
      </c>
      <c r="F565" s="44" t="s">
        <v>458</v>
      </c>
    </row>
    <row r="566" spans="5:6" x14ac:dyDescent="0.35">
      <c r="E566" s="44" t="s">
        <v>459</v>
      </c>
      <c r="F566" s="44" t="s">
        <v>838</v>
      </c>
    </row>
    <row r="567" spans="5:6" x14ac:dyDescent="0.35">
      <c r="E567" s="44" t="s">
        <v>460</v>
      </c>
      <c r="F567" s="44" t="s">
        <v>840</v>
      </c>
    </row>
    <row r="568" spans="5:6" x14ac:dyDescent="0.35">
      <c r="E568" s="44" t="s">
        <v>461</v>
      </c>
      <c r="F568" s="44" t="s">
        <v>839</v>
      </c>
    </row>
    <row r="569" spans="5:6" x14ac:dyDescent="0.35">
      <c r="E569" s="44" t="s">
        <v>462</v>
      </c>
      <c r="F569" s="44" t="s">
        <v>462</v>
      </c>
    </row>
    <row r="570" spans="5:6" x14ac:dyDescent="0.35">
      <c r="E570" s="44" t="s">
        <v>463</v>
      </c>
      <c r="F570" s="44" t="s">
        <v>463</v>
      </c>
    </row>
    <row r="571" spans="5:6" x14ac:dyDescent="0.35">
      <c r="E571" s="44" t="s">
        <v>464</v>
      </c>
      <c r="F571" s="44" t="s">
        <v>464</v>
      </c>
    </row>
    <row r="572" spans="5:6" x14ac:dyDescent="0.35">
      <c r="E572" s="44" t="s">
        <v>465</v>
      </c>
      <c r="F572" s="44" t="s">
        <v>465</v>
      </c>
    </row>
    <row r="573" spans="5:6" x14ac:dyDescent="0.35">
      <c r="E573" s="44" t="s">
        <v>466</v>
      </c>
      <c r="F573" s="44" t="s">
        <v>466</v>
      </c>
    </row>
    <row r="574" spans="5:6" x14ac:dyDescent="0.35">
      <c r="E574" s="44" t="s">
        <v>467</v>
      </c>
      <c r="F574" s="44" t="s">
        <v>836</v>
      </c>
    </row>
    <row r="575" spans="5:6" x14ac:dyDescent="0.35">
      <c r="E575" s="44" t="s">
        <v>468</v>
      </c>
      <c r="F575" s="44" t="s">
        <v>468</v>
      </c>
    </row>
    <row r="576" spans="5:6" x14ac:dyDescent="0.35">
      <c r="E576" s="44" t="s">
        <v>469</v>
      </c>
      <c r="F576" s="44" t="s">
        <v>844</v>
      </c>
    </row>
    <row r="577" spans="5:6" x14ac:dyDescent="0.35">
      <c r="E577" s="44" t="s">
        <v>470</v>
      </c>
      <c r="F577" s="44" t="s">
        <v>911</v>
      </c>
    </row>
    <row r="578" spans="5:6" x14ac:dyDescent="0.35">
      <c r="E578" s="44" t="s">
        <v>471</v>
      </c>
      <c r="F578" s="44" t="s">
        <v>471</v>
      </c>
    </row>
    <row r="579" spans="5:6" x14ac:dyDescent="0.35">
      <c r="E579" s="44" t="s">
        <v>472</v>
      </c>
      <c r="F579" s="44" t="s">
        <v>472</v>
      </c>
    </row>
    <row r="580" spans="5:6" x14ac:dyDescent="0.35">
      <c r="E580" s="44" t="s">
        <v>473</v>
      </c>
      <c r="F580" s="44" t="s">
        <v>845</v>
      </c>
    </row>
    <row r="581" spans="5:6" x14ac:dyDescent="0.35">
      <c r="E581" s="44" t="s">
        <v>474</v>
      </c>
      <c r="F581" s="44" t="s">
        <v>849</v>
      </c>
    </row>
    <row r="582" spans="5:6" x14ac:dyDescent="0.35">
      <c r="E582" s="44" t="s">
        <v>475</v>
      </c>
      <c r="F582" s="44" t="s">
        <v>475</v>
      </c>
    </row>
    <row r="583" spans="5:6" x14ac:dyDescent="0.35">
      <c r="E583" s="44" t="s">
        <v>476</v>
      </c>
      <c r="F583" s="44" t="s">
        <v>476</v>
      </c>
    </row>
    <row r="584" spans="5:6" x14ac:dyDescent="0.35">
      <c r="E584" s="44" t="s">
        <v>477</v>
      </c>
      <c r="F584" s="44" t="s">
        <v>848</v>
      </c>
    </row>
    <row r="585" spans="5:6" x14ac:dyDescent="0.35">
      <c r="E585" s="44" t="s">
        <v>478</v>
      </c>
      <c r="F585" s="44" t="s">
        <v>478</v>
      </c>
    </row>
    <row r="586" spans="5:6" x14ac:dyDescent="0.35">
      <c r="E586" s="44" t="s">
        <v>479</v>
      </c>
      <c r="F586" s="44" t="s">
        <v>847</v>
      </c>
    </row>
    <row r="587" spans="5:6" x14ac:dyDescent="0.35">
      <c r="E587" s="44" t="s">
        <v>480</v>
      </c>
      <c r="F587" s="44" t="s">
        <v>846</v>
      </c>
    </row>
    <row r="588" spans="5:6" x14ac:dyDescent="0.35">
      <c r="E588" s="44" t="s">
        <v>481</v>
      </c>
      <c r="F588" s="44" t="s">
        <v>481</v>
      </c>
    </row>
    <row r="589" spans="5:6" x14ac:dyDescent="0.35">
      <c r="E589" s="44" t="s">
        <v>482</v>
      </c>
      <c r="F589" s="44" t="s">
        <v>850</v>
      </c>
    </row>
    <row r="590" spans="5:6" x14ac:dyDescent="0.35">
      <c r="E590" s="44" t="s">
        <v>483</v>
      </c>
      <c r="F590" s="44" t="s">
        <v>483</v>
      </c>
    </row>
    <row r="591" spans="5:6" x14ac:dyDescent="0.35">
      <c r="E591" s="44" t="s">
        <v>484</v>
      </c>
      <c r="F591" s="44" t="s">
        <v>852</v>
      </c>
    </row>
    <row r="592" spans="5:6" x14ac:dyDescent="0.35">
      <c r="E592" s="44" t="s">
        <v>485</v>
      </c>
      <c r="F592" s="44" t="s">
        <v>485</v>
      </c>
    </row>
    <row r="593" spans="5:6" x14ac:dyDescent="0.35">
      <c r="E593" s="44" t="s">
        <v>486</v>
      </c>
      <c r="F593" s="44" t="s">
        <v>851</v>
      </c>
    </row>
    <row r="594" spans="5:6" x14ac:dyDescent="0.35">
      <c r="E594" s="44" t="s">
        <v>487</v>
      </c>
      <c r="F594" s="44" t="s">
        <v>700</v>
      </c>
    </row>
    <row r="595" spans="5:6" x14ac:dyDescent="0.35">
      <c r="E595" s="44" t="s">
        <v>488</v>
      </c>
      <c r="F595" s="44" t="s">
        <v>488</v>
      </c>
    </row>
    <row r="596" spans="5:6" x14ac:dyDescent="0.35">
      <c r="E596" s="44" t="s">
        <v>489</v>
      </c>
      <c r="F596" s="44" t="s">
        <v>489</v>
      </c>
    </row>
    <row r="597" spans="5:6" x14ac:dyDescent="0.35">
      <c r="E597" s="44" t="s">
        <v>490</v>
      </c>
      <c r="F597" s="44" t="s">
        <v>880</v>
      </c>
    </row>
    <row r="598" spans="5:6" x14ac:dyDescent="0.35">
      <c r="E598" s="44" t="s">
        <v>491</v>
      </c>
      <c r="F598" s="44" t="s">
        <v>856</v>
      </c>
    </row>
    <row r="599" spans="5:6" x14ac:dyDescent="0.35">
      <c r="E599" s="44" t="s">
        <v>492</v>
      </c>
      <c r="F599" s="44" t="s">
        <v>492</v>
      </c>
    </row>
    <row r="600" spans="5:6" x14ac:dyDescent="0.35">
      <c r="E600" s="44" t="s">
        <v>493</v>
      </c>
      <c r="F600" s="44" t="s">
        <v>493</v>
      </c>
    </row>
    <row r="601" spans="5:6" x14ac:dyDescent="0.35">
      <c r="E601" s="44" t="s">
        <v>494</v>
      </c>
      <c r="F601" s="44" t="s">
        <v>853</v>
      </c>
    </row>
    <row r="602" spans="5:6" x14ac:dyDescent="0.35">
      <c r="E602" s="44" t="s">
        <v>495</v>
      </c>
      <c r="F602" s="44" t="s">
        <v>857</v>
      </c>
    </row>
    <row r="603" spans="5:6" x14ac:dyDescent="0.35">
      <c r="E603" s="44" t="s">
        <v>496</v>
      </c>
      <c r="F603" s="44" t="s">
        <v>862</v>
      </c>
    </row>
    <row r="604" spans="5:6" x14ac:dyDescent="0.35">
      <c r="E604" s="44" t="s">
        <v>497</v>
      </c>
      <c r="F604" s="44" t="s">
        <v>858</v>
      </c>
    </row>
    <row r="605" spans="5:6" x14ac:dyDescent="0.35">
      <c r="E605" s="44" t="s">
        <v>498</v>
      </c>
      <c r="F605" s="44" t="s">
        <v>498</v>
      </c>
    </row>
    <row r="606" spans="5:6" x14ac:dyDescent="0.35">
      <c r="E606" s="44" t="s">
        <v>499</v>
      </c>
      <c r="F606" s="44" t="s">
        <v>499</v>
      </c>
    </row>
    <row r="607" spans="5:6" x14ac:dyDescent="0.35">
      <c r="E607" s="44" t="s">
        <v>500</v>
      </c>
      <c r="F607" s="44" t="s">
        <v>859</v>
      </c>
    </row>
    <row r="608" spans="5:6" x14ac:dyDescent="0.35">
      <c r="E608" s="44" t="s">
        <v>501</v>
      </c>
      <c r="F608" s="44" t="s">
        <v>501</v>
      </c>
    </row>
    <row r="609" spans="5:6" x14ac:dyDescent="0.35">
      <c r="E609" s="44" t="s">
        <v>502</v>
      </c>
      <c r="F609" s="44" t="s">
        <v>861</v>
      </c>
    </row>
    <row r="610" spans="5:6" x14ac:dyDescent="0.35">
      <c r="E610" s="44" t="s">
        <v>503</v>
      </c>
      <c r="F610" s="44" t="s">
        <v>710</v>
      </c>
    </row>
    <row r="611" spans="5:6" x14ac:dyDescent="0.35">
      <c r="E611" s="44" t="s">
        <v>504</v>
      </c>
      <c r="F611" s="44" t="s">
        <v>504</v>
      </c>
    </row>
    <row r="612" spans="5:6" x14ac:dyDescent="0.35">
      <c r="E612" s="44" t="s">
        <v>505</v>
      </c>
      <c r="F612" s="44" t="s">
        <v>867</v>
      </c>
    </row>
    <row r="613" spans="5:6" x14ac:dyDescent="0.35">
      <c r="E613" s="44" t="s">
        <v>506</v>
      </c>
      <c r="F613" s="44" t="s">
        <v>506</v>
      </c>
    </row>
    <row r="614" spans="5:6" x14ac:dyDescent="0.35">
      <c r="E614" s="44" t="s">
        <v>507</v>
      </c>
      <c r="F614" s="44" t="s">
        <v>507</v>
      </c>
    </row>
    <row r="615" spans="5:6" x14ac:dyDescent="0.35">
      <c r="E615" s="44" t="s">
        <v>508</v>
      </c>
      <c r="F615" s="44" t="s">
        <v>871</v>
      </c>
    </row>
    <row r="616" spans="5:6" x14ac:dyDescent="0.35">
      <c r="E616" s="44" t="s">
        <v>509</v>
      </c>
      <c r="F616" s="44" t="s">
        <v>712</v>
      </c>
    </row>
    <row r="617" spans="5:6" x14ac:dyDescent="0.35">
      <c r="E617" s="44" t="s">
        <v>510</v>
      </c>
      <c r="F617" s="44" t="s">
        <v>713</v>
      </c>
    </row>
    <row r="618" spans="5:6" x14ac:dyDescent="0.35">
      <c r="E618" s="44" t="s">
        <v>511</v>
      </c>
      <c r="F618" s="44" t="s">
        <v>511</v>
      </c>
    </row>
    <row r="619" spans="5:6" x14ac:dyDescent="0.35">
      <c r="E619" s="44" t="s">
        <v>512</v>
      </c>
      <c r="F619" s="44" t="s">
        <v>866</v>
      </c>
    </row>
    <row r="620" spans="5:6" x14ac:dyDescent="0.35">
      <c r="E620" s="44" t="s">
        <v>513</v>
      </c>
      <c r="F620" s="44" t="s">
        <v>513</v>
      </c>
    </row>
    <row r="621" spans="5:6" x14ac:dyDescent="0.35">
      <c r="E621" s="44" t="s">
        <v>514</v>
      </c>
      <c r="F621" s="44" t="s">
        <v>514</v>
      </c>
    </row>
    <row r="622" spans="5:6" x14ac:dyDescent="0.35">
      <c r="E622" s="44" t="s">
        <v>515</v>
      </c>
      <c r="F622" s="44" t="s">
        <v>870</v>
      </c>
    </row>
    <row r="623" spans="5:6" x14ac:dyDescent="0.35">
      <c r="E623" s="44" t="s">
        <v>516</v>
      </c>
      <c r="F623" s="44" t="s">
        <v>516</v>
      </c>
    </row>
    <row r="624" spans="5:6" x14ac:dyDescent="0.35">
      <c r="E624" s="44" t="s">
        <v>517</v>
      </c>
      <c r="F624" s="44" t="s">
        <v>865</v>
      </c>
    </row>
    <row r="625" spans="5:6" x14ac:dyDescent="0.35">
      <c r="E625" s="44" t="s">
        <v>518</v>
      </c>
      <c r="F625" s="44" t="s">
        <v>834</v>
      </c>
    </row>
    <row r="626" spans="5:6" x14ac:dyDescent="0.35">
      <c r="E626" s="44" t="s">
        <v>519</v>
      </c>
      <c r="F626" s="44" t="s">
        <v>864</v>
      </c>
    </row>
    <row r="627" spans="5:6" x14ac:dyDescent="0.35">
      <c r="E627" s="44" t="s">
        <v>520</v>
      </c>
      <c r="F627" s="44" t="s">
        <v>721</v>
      </c>
    </row>
    <row r="628" spans="5:6" x14ac:dyDescent="0.35">
      <c r="E628" s="44" t="s">
        <v>521</v>
      </c>
      <c r="F628" s="44" t="s">
        <v>521</v>
      </c>
    </row>
    <row r="629" spans="5:6" x14ac:dyDescent="0.35">
      <c r="E629" s="44" t="s">
        <v>522</v>
      </c>
      <c r="F629" s="44" t="s">
        <v>522</v>
      </c>
    </row>
    <row r="630" spans="5:6" x14ac:dyDescent="0.35">
      <c r="E630" s="44" t="s">
        <v>523</v>
      </c>
      <c r="F630" s="44" t="s">
        <v>523</v>
      </c>
    </row>
    <row r="631" spans="5:6" x14ac:dyDescent="0.35">
      <c r="E631" s="44" t="s">
        <v>524</v>
      </c>
      <c r="F631" s="44" t="s">
        <v>863</v>
      </c>
    </row>
    <row r="632" spans="5:6" x14ac:dyDescent="0.35">
      <c r="E632" s="44" t="s">
        <v>525</v>
      </c>
      <c r="F632" s="44" t="s">
        <v>525</v>
      </c>
    </row>
    <row r="633" spans="5:6" x14ac:dyDescent="0.35">
      <c r="E633" s="44" t="s">
        <v>526</v>
      </c>
      <c r="F633" s="44" t="s">
        <v>526</v>
      </c>
    </row>
    <row r="634" spans="5:6" x14ac:dyDescent="0.35">
      <c r="E634" s="44" t="s">
        <v>527</v>
      </c>
      <c r="F634" s="44" t="s">
        <v>527</v>
      </c>
    </row>
    <row r="635" spans="5:6" x14ac:dyDescent="0.35">
      <c r="E635" s="44" t="s">
        <v>528</v>
      </c>
      <c r="F635" s="44" t="s">
        <v>528</v>
      </c>
    </row>
    <row r="636" spans="5:6" x14ac:dyDescent="0.35">
      <c r="E636" s="44" t="s">
        <v>529</v>
      </c>
      <c r="F636" s="44" t="s">
        <v>529</v>
      </c>
    </row>
    <row r="637" spans="5:6" x14ac:dyDescent="0.35">
      <c r="E637" s="44" t="s">
        <v>530</v>
      </c>
      <c r="F637" s="44" t="s">
        <v>874</v>
      </c>
    </row>
    <row r="638" spans="5:6" x14ac:dyDescent="0.35">
      <c r="E638" s="44" t="s">
        <v>531</v>
      </c>
      <c r="F638" s="44" t="s">
        <v>872</v>
      </c>
    </row>
    <row r="639" spans="5:6" x14ac:dyDescent="0.35">
      <c r="E639" s="44" t="s">
        <v>532</v>
      </c>
      <c r="F639" s="44" t="s">
        <v>876</v>
      </c>
    </row>
    <row r="640" spans="5:6" x14ac:dyDescent="0.35">
      <c r="E640" s="44" t="s">
        <v>533</v>
      </c>
      <c r="F640" s="44" t="s">
        <v>533</v>
      </c>
    </row>
    <row r="641" spans="5:6" x14ac:dyDescent="0.35">
      <c r="E641" s="44" t="s">
        <v>534</v>
      </c>
      <c r="F641" s="44" t="s">
        <v>731</v>
      </c>
    </row>
    <row r="642" spans="5:6" x14ac:dyDescent="0.35">
      <c r="E642" s="44" t="s">
        <v>535</v>
      </c>
      <c r="F642" s="44" t="s">
        <v>535</v>
      </c>
    </row>
    <row r="643" spans="5:6" x14ac:dyDescent="0.35">
      <c r="E643" s="44" t="s">
        <v>536</v>
      </c>
      <c r="F643" s="44" t="s">
        <v>536</v>
      </c>
    </row>
    <row r="644" spans="5:6" x14ac:dyDescent="0.35">
      <c r="E644" s="44" t="s">
        <v>537</v>
      </c>
      <c r="F644" s="44" t="s">
        <v>873</v>
      </c>
    </row>
    <row r="645" spans="5:6" x14ac:dyDescent="0.35">
      <c r="E645" s="44" t="s">
        <v>538</v>
      </c>
      <c r="F645" s="44" t="s">
        <v>869</v>
      </c>
    </row>
    <row r="646" spans="5:6" x14ac:dyDescent="0.35">
      <c r="E646" s="44" t="s">
        <v>539</v>
      </c>
      <c r="F646" s="44" t="s">
        <v>875</v>
      </c>
    </row>
    <row r="647" spans="5:6" x14ac:dyDescent="0.35">
      <c r="E647" s="44" t="s">
        <v>540</v>
      </c>
      <c r="F647" s="44" t="s">
        <v>735</v>
      </c>
    </row>
    <row r="648" spans="5:6" x14ac:dyDescent="0.35">
      <c r="E648" s="44" t="s">
        <v>541</v>
      </c>
      <c r="F648" s="44" t="s">
        <v>736</v>
      </c>
    </row>
    <row r="649" spans="5:6" x14ac:dyDescent="0.35">
      <c r="E649" s="44" t="s">
        <v>542</v>
      </c>
      <c r="F649" s="44" t="s">
        <v>542</v>
      </c>
    </row>
    <row r="650" spans="5:6" x14ac:dyDescent="0.35">
      <c r="E650" s="44" t="s">
        <v>543</v>
      </c>
      <c r="F650" s="44" t="s">
        <v>738</v>
      </c>
    </row>
    <row r="651" spans="5:6" x14ac:dyDescent="0.35">
      <c r="E651" s="44" t="s">
        <v>544</v>
      </c>
      <c r="F651" s="44" t="s">
        <v>739</v>
      </c>
    </row>
    <row r="652" spans="5:6" x14ac:dyDescent="0.35">
      <c r="E652" s="44" t="s">
        <v>545</v>
      </c>
      <c r="F652" s="44" t="s">
        <v>878</v>
      </c>
    </row>
    <row r="653" spans="5:6" x14ac:dyDescent="0.35">
      <c r="E653" s="44" t="s">
        <v>546</v>
      </c>
      <c r="F653" s="44" t="s">
        <v>546</v>
      </c>
    </row>
    <row r="654" spans="5:6" x14ac:dyDescent="0.35">
      <c r="E654" s="44" t="s">
        <v>547</v>
      </c>
      <c r="F654" s="44" t="s">
        <v>877</v>
      </c>
    </row>
    <row r="655" spans="5:6" x14ac:dyDescent="0.35">
      <c r="E655" s="44" t="s">
        <v>548</v>
      </c>
      <c r="F655" s="44" t="s">
        <v>742</v>
      </c>
    </row>
    <row r="656" spans="5:6" x14ac:dyDescent="0.35">
      <c r="E656" s="44" t="s">
        <v>549</v>
      </c>
      <c r="F656" s="44" t="s">
        <v>549</v>
      </c>
    </row>
    <row r="657" spans="5:6" x14ac:dyDescent="0.35">
      <c r="E657" s="44" t="s">
        <v>550</v>
      </c>
      <c r="F657" s="44" t="s">
        <v>879</v>
      </c>
    </row>
    <row r="658" spans="5:6" x14ac:dyDescent="0.35">
      <c r="E658" s="44" t="s">
        <v>551</v>
      </c>
      <c r="F658" s="44" t="s">
        <v>551</v>
      </c>
    </row>
    <row r="659" spans="5:6" x14ac:dyDescent="0.35">
      <c r="E659" s="44" t="s">
        <v>552</v>
      </c>
      <c r="F659" s="44" t="s">
        <v>552</v>
      </c>
    </row>
    <row r="660" spans="5:6" x14ac:dyDescent="0.35">
      <c r="E660" s="44" t="s">
        <v>553</v>
      </c>
      <c r="F660" s="44" t="s">
        <v>553</v>
      </c>
    </row>
    <row r="661" spans="5:6" x14ac:dyDescent="0.35">
      <c r="E661" s="44" t="s">
        <v>554</v>
      </c>
      <c r="F661" s="44" t="s">
        <v>746</v>
      </c>
    </row>
    <row r="662" spans="5:6" x14ac:dyDescent="0.35">
      <c r="E662" s="44" t="s">
        <v>555</v>
      </c>
      <c r="F662" s="44" t="s">
        <v>882</v>
      </c>
    </row>
    <row r="663" spans="5:6" x14ac:dyDescent="0.35">
      <c r="E663" s="44" t="s">
        <v>556</v>
      </c>
      <c r="F663" s="44" t="s">
        <v>883</v>
      </c>
    </row>
    <row r="664" spans="5:6" x14ac:dyDescent="0.35">
      <c r="E664" s="44" t="s">
        <v>557</v>
      </c>
      <c r="F664" s="44" t="s">
        <v>557</v>
      </c>
    </row>
    <row r="665" spans="5:6" x14ac:dyDescent="0.35">
      <c r="E665" s="44" t="s">
        <v>558</v>
      </c>
      <c r="F665" s="44" t="s">
        <v>887</v>
      </c>
    </row>
    <row r="666" spans="5:6" x14ac:dyDescent="0.35">
      <c r="E666" s="44" t="s">
        <v>559</v>
      </c>
      <c r="F666" s="44" t="s">
        <v>855</v>
      </c>
    </row>
    <row r="667" spans="5:6" x14ac:dyDescent="0.35">
      <c r="E667" s="44" t="s">
        <v>560</v>
      </c>
      <c r="F667" s="44" t="s">
        <v>860</v>
      </c>
    </row>
    <row r="668" spans="5:6" x14ac:dyDescent="0.35">
      <c r="E668" s="44" t="s">
        <v>561</v>
      </c>
      <c r="F668" s="44" t="s">
        <v>891</v>
      </c>
    </row>
    <row r="669" spans="5:6" x14ac:dyDescent="0.35">
      <c r="E669" s="44" t="s">
        <v>562</v>
      </c>
      <c r="F669" s="44" t="s">
        <v>913</v>
      </c>
    </row>
    <row r="670" spans="5:6" x14ac:dyDescent="0.35">
      <c r="E670" s="44" t="s">
        <v>563</v>
      </c>
      <c r="F670" s="44" t="s">
        <v>563</v>
      </c>
    </row>
    <row r="671" spans="5:6" x14ac:dyDescent="0.35">
      <c r="E671" s="44" t="s">
        <v>564</v>
      </c>
      <c r="F671" s="44" t="s">
        <v>564</v>
      </c>
    </row>
    <row r="672" spans="5:6" x14ac:dyDescent="0.35">
      <c r="E672" s="44" t="s">
        <v>565</v>
      </c>
      <c r="F672" s="44" t="s">
        <v>893</v>
      </c>
    </row>
    <row r="673" spans="5:6" x14ac:dyDescent="0.35">
      <c r="E673" s="44" t="s">
        <v>566</v>
      </c>
      <c r="F673" s="44" t="s">
        <v>884</v>
      </c>
    </row>
    <row r="674" spans="5:6" x14ac:dyDescent="0.35">
      <c r="E674" s="44" t="s">
        <v>567</v>
      </c>
      <c r="F674" s="44" t="s">
        <v>567</v>
      </c>
    </row>
    <row r="675" spans="5:6" x14ac:dyDescent="0.35">
      <c r="E675" s="44" t="s">
        <v>568</v>
      </c>
      <c r="F675" s="44" t="s">
        <v>568</v>
      </c>
    </row>
    <row r="676" spans="5:6" x14ac:dyDescent="0.35">
      <c r="E676" s="44" t="s">
        <v>569</v>
      </c>
      <c r="F676" s="44" t="s">
        <v>569</v>
      </c>
    </row>
    <row r="677" spans="5:6" x14ac:dyDescent="0.35">
      <c r="E677" s="44" t="s">
        <v>570</v>
      </c>
      <c r="F677" s="44" t="s">
        <v>758</v>
      </c>
    </row>
    <row r="678" spans="5:6" x14ac:dyDescent="0.35">
      <c r="E678" s="44" t="s">
        <v>571</v>
      </c>
      <c r="F678" s="44" t="s">
        <v>886</v>
      </c>
    </row>
    <row r="679" spans="5:6" x14ac:dyDescent="0.35">
      <c r="E679" s="44" t="s">
        <v>572</v>
      </c>
      <c r="F679" s="44" t="s">
        <v>897</v>
      </c>
    </row>
    <row r="680" spans="5:6" x14ac:dyDescent="0.35">
      <c r="E680" s="44" t="s">
        <v>573</v>
      </c>
      <c r="F680" s="44" t="s">
        <v>894</v>
      </c>
    </row>
    <row r="681" spans="5:6" x14ac:dyDescent="0.35">
      <c r="E681" s="44" t="s">
        <v>574</v>
      </c>
      <c r="F681" s="44" t="s">
        <v>895</v>
      </c>
    </row>
    <row r="682" spans="5:6" x14ac:dyDescent="0.35">
      <c r="E682" s="44" t="s">
        <v>575</v>
      </c>
      <c r="F682" s="44" t="s">
        <v>890</v>
      </c>
    </row>
    <row r="683" spans="5:6" x14ac:dyDescent="0.35">
      <c r="E683" s="44" t="s">
        <v>576</v>
      </c>
      <c r="F683" s="44" t="s">
        <v>576</v>
      </c>
    </row>
    <row r="684" spans="5:6" x14ac:dyDescent="0.35">
      <c r="E684" s="44" t="s">
        <v>577</v>
      </c>
      <c r="F684" s="44" t="s">
        <v>918</v>
      </c>
    </row>
    <row r="685" spans="5:6" x14ac:dyDescent="0.35">
      <c r="E685" s="44" t="s">
        <v>578</v>
      </c>
      <c r="F685" s="44" t="s">
        <v>892</v>
      </c>
    </row>
    <row r="686" spans="5:6" x14ac:dyDescent="0.35">
      <c r="E686" s="44" t="s">
        <v>579</v>
      </c>
      <c r="F686" s="44" t="s">
        <v>829</v>
      </c>
    </row>
    <row r="687" spans="5:6" x14ac:dyDescent="0.35">
      <c r="E687" s="44" t="s">
        <v>580</v>
      </c>
      <c r="F687" s="44" t="s">
        <v>580</v>
      </c>
    </row>
    <row r="688" spans="5:6" x14ac:dyDescent="0.35">
      <c r="E688" s="44" t="s">
        <v>581</v>
      </c>
      <c r="F688" s="44" t="s">
        <v>885</v>
      </c>
    </row>
    <row r="689" spans="5:6" x14ac:dyDescent="0.35">
      <c r="E689" s="44" t="s">
        <v>582</v>
      </c>
      <c r="F689" s="44" t="s">
        <v>582</v>
      </c>
    </row>
    <row r="690" spans="5:6" x14ac:dyDescent="0.35">
      <c r="E690" s="44" t="s">
        <v>583</v>
      </c>
      <c r="F690" s="44" t="s">
        <v>888</v>
      </c>
    </row>
    <row r="691" spans="5:6" x14ac:dyDescent="0.35">
      <c r="E691" s="44" t="s">
        <v>584</v>
      </c>
      <c r="F691" s="44" t="s">
        <v>769</v>
      </c>
    </row>
    <row r="692" spans="5:6" x14ac:dyDescent="0.35">
      <c r="E692" s="44" t="s">
        <v>585</v>
      </c>
      <c r="F692" s="44" t="s">
        <v>896</v>
      </c>
    </row>
    <row r="693" spans="5:6" x14ac:dyDescent="0.35">
      <c r="E693" s="44" t="s">
        <v>586</v>
      </c>
      <c r="F693" s="44" t="s">
        <v>812</v>
      </c>
    </row>
    <row r="694" spans="5:6" x14ac:dyDescent="0.35">
      <c r="E694" s="44" t="s">
        <v>587</v>
      </c>
      <c r="F694" s="44" t="s">
        <v>898</v>
      </c>
    </row>
    <row r="695" spans="5:6" x14ac:dyDescent="0.35">
      <c r="E695" s="44" t="s">
        <v>588</v>
      </c>
      <c r="F695" s="44" t="s">
        <v>906</v>
      </c>
    </row>
    <row r="696" spans="5:6" x14ac:dyDescent="0.35">
      <c r="E696" s="44" t="s">
        <v>589</v>
      </c>
      <c r="F696" s="44" t="s">
        <v>901</v>
      </c>
    </row>
    <row r="697" spans="5:6" x14ac:dyDescent="0.35">
      <c r="E697" s="44" t="s">
        <v>590</v>
      </c>
      <c r="F697" s="44" t="s">
        <v>907</v>
      </c>
    </row>
    <row r="698" spans="5:6" x14ac:dyDescent="0.35">
      <c r="E698" s="44" t="s">
        <v>591</v>
      </c>
      <c r="F698" s="44" t="s">
        <v>900</v>
      </c>
    </row>
    <row r="699" spans="5:6" x14ac:dyDescent="0.35">
      <c r="E699" s="44" t="s">
        <v>592</v>
      </c>
      <c r="F699" s="44" t="s">
        <v>592</v>
      </c>
    </row>
    <row r="700" spans="5:6" x14ac:dyDescent="0.35">
      <c r="E700" s="44" t="s">
        <v>593</v>
      </c>
      <c r="F700" s="44" t="s">
        <v>593</v>
      </c>
    </row>
    <row r="701" spans="5:6" x14ac:dyDescent="0.35">
      <c r="E701" s="44" t="s">
        <v>594</v>
      </c>
      <c r="F701" s="44" t="s">
        <v>594</v>
      </c>
    </row>
    <row r="702" spans="5:6" x14ac:dyDescent="0.35">
      <c r="E702" s="44" t="s">
        <v>595</v>
      </c>
      <c r="F702" s="44" t="s">
        <v>595</v>
      </c>
    </row>
    <row r="703" spans="5:6" x14ac:dyDescent="0.35">
      <c r="E703" s="44" t="s">
        <v>596</v>
      </c>
      <c r="F703" s="44" t="s">
        <v>903</v>
      </c>
    </row>
    <row r="704" spans="5:6" x14ac:dyDescent="0.35">
      <c r="E704" s="44" t="s">
        <v>597</v>
      </c>
      <c r="F704" s="44" t="s">
        <v>904</v>
      </c>
    </row>
    <row r="705" spans="5:6" x14ac:dyDescent="0.35">
      <c r="E705" s="44" t="s">
        <v>598</v>
      </c>
      <c r="F705" s="44" t="s">
        <v>905</v>
      </c>
    </row>
    <row r="706" spans="5:6" x14ac:dyDescent="0.35">
      <c r="E706" s="44" t="s">
        <v>599</v>
      </c>
      <c r="F706" s="44" t="s">
        <v>902</v>
      </c>
    </row>
    <row r="707" spans="5:6" x14ac:dyDescent="0.35">
      <c r="E707" s="44" t="s">
        <v>600</v>
      </c>
      <c r="F707" s="44" t="s">
        <v>899</v>
      </c>
    </row>
    <row r="708" spans="5:6" x14ac:dyDescent="0.35">
      <c r="E708" s="44" t="s">
        <v>601</v>
      </c>
      <c r="F708" s="44" t="s">
        <v>601</v>
      </c>
    </row>
    <row r="709" spans="5:6" x14ac:dyDescent="0.35">
      <c r="E709" s="44" t="s">
        <v>602</v>
      </c>
      <c r="F709" s="44" t="s">
        <v>602</v>
      </c>
    </row>
    <row r="710" spans="5:6" x14ac:dyDescent="0.35">
      <c r="E710" s="44" t="s">
        <v>603</v>
      </c>
      <c r="F710" s="44" t="s">
        <v>783</v>
      </c>
    </row>
    <row r="711" spans="5:6" x14ac:dyDescent="0.35">
      <c r="E711" s="44" t="s">
        <v>604</v>
      </c>
      <c r="F711" s="44" t="s">
        <v>795</v>
      </c>
    </row>
    <row r="712" spans="5:6" x14ac:dyDescent="0.35">
      <c r="E712" s="44" t="s">
        <v>605</v>
      </c>
      <c r="F712" s="44" t="s">
        <v>835</v>
      </c>
    </row>
    <row r="713" spans="5:6" x14ac:dyDescent="0.35">
      <c r="E713" s="44" t="s">
        <v>606</v>
      </c>
      <c r="F713" s="44" t="s">
        <v>909</v>
      </c>
    </row>
    <row r="714" spans="5:6" x14ac:dyDescent="0.35">
      <c r="E714" s="44" t="s">
        <v>607</v>
      </c>
      <c r="F714" s="44" t="s">
        <v>916</v>
      </c>
    </row>
    <row r="715" spans="5:6" x14ac:dyDescent="0.35">
      <c r="E715" s="44" t="s">
        <v>608</v>
      </c>
      <c r="F715" s="44" t="s">
        <v>608</v>
      </c>
    </row>
    <row r="716" spans="5:6" x14ac:dyDescent="0.35">
      <c r="E716" s="44" t="s">
        <v>609</v>
      </c>
      <c r="F716" s="44" t="s">
        <v>910</v>
      </c>
    </row>
    <row r="717" spans="5:6" x14ac:dyDescent="0.35">
      <c r="E717" s="44" t="s">
        <v>610</v>
      </c>
      <c r="F717" s="44" t="s">
        <v>610</v>
      </c>
    </row>
    <row r="718" spans="5:6" x14ac:dyDescent="0.35">
      <c r="E718" s="44" t="s">
        <v>611</v>
      </c>
      <c r="F718" s="44" t="s">
        <v>611</v>
      </c>
    </row>
    <row r="719" spans="5:6" x14ac:dyDescent="0.35">
      <c r="E719" s="44" t="s">
        <v>612</v>
      </c>
      <c r="F719" s="44" t="s">
        <v>612</v>
      </c>
    </row>
    <row r="720" spans="5:6" x14ac:dyDescent="0.35">
      <c r="E720" s="44" t="s">
        <v>613</v>
      </c>
      <c r="F720" s="44" t="s">
        <v>917</v>
      </c>
    </row>
    <row r="721" spans="5:6" x14ac:dyDescent="0.35">
      <c r="E721" s="44" t="s">
        <v>614</v>
      </c>
      <c r="F721" s="44" t="s">
        <v>828</v>
      </c>
    </row>
    <row r="722" spans="5:6" x14ac:dyDescent="0.35">
      <c r="E722" s="44" t="s">
        <v>615</v>
      </c>
      <c r="F722" s="44" t="s">
        <v>615</v>
      </c>
    </row>
    <row r="723" spans="5:6" x14ac:dyDescent="0.35">
      <c r="E723" s="44" t="s">
        <v>616</v>
      </c>
      <c r="F723" s="44" t="s">
        <v>616</v>
      </c>
    </row>
    <row r="724" spans="5:6" x14ac:dyDescent="0.35">
      <c r="E724" s="44" t="s">
        <v>617</v>
      </c>
      <c r="F724" s="44" t="s">
        <v>617</v>
      </c>
    </row>
    <row r="725" spans="5:6" x14ac:dyDescent="0.35">
      <c r="E725" s="44" t="s">
        <v>618</v>
      </c>
      <c r="F725" s="44" t="s">
        <v>618</v>
      </c>
    </row>
    <row r="726" spans="5:6" x14ac:dyDescent="0.35">
      <c r="E726" s="44" t="s">
        <v>139</v>
      </c>
      <c r="F726" s="44" t="s">
        <v>95</v>
      </c>
    </row>
    <row r="727" spans="5:6" x14ac:dyDescent="0.35">
      <c r="E727" s="44" t="s">
        <v>154</v>
      </c>
      <c r="F727" s="44" t="s">
        <v>619</v>
      </c>
    </row>
    <row r="728" spans="5:6" x14ac:dyDescent="0.35">
      <c r="E728" s="44" t="s">
        <v>143</v>
      </c>
      <c r="F728" s="44" t="s">
        <v>794</v>
      </c>
    </row>
    <row r="729" spans="5:6" x14ac:dyDescent="0.35">
      <c r="E729" s="44" t="s">
        <v>144</v>
      </c>
      <c r="F729" s="44" t="s">
        <v>382</v>
      </c>
    </row>
    <row r="730" spans="5:6" x14ac:dyDescent="0.35">
      <c r="E730" s="44" t="s">
        <v>145</v>
      </c>
      <c r="F730" s="44" t="s">
        <v>826</v>
      </c>
    </row>
    <row r="731" spans="5:6" x14ac:dyDescent="0.35">
      <c r="E731" s="44" t="s">
        <v>146</v>
      </c>
      <c r="F731" s="44" t="s">
        <v>796</v>
      </c>
    </row>
    <row r="732" spans="5:6" x14ac:dyDescent="0.35">
      <c r="E732" s="44" t="s">
        <v>149</v>
      </c>
      <c r="F732" s="44" t="s">
        <v>384</v>
      </c>
    </row>
    <row r="733" spans="5:6" x14ac:dyDescent="0.35">
      <c r="E733" s="44" t="s">
        <v>148</v>
      </c>
      <c r="F733" s="44" t="s">
        <v>385</v>
      </c>
    </row>
    <row r="734" spans="5:6" x14ac:dyDescent="0.35">
      <c r="E734" s="44" t="s">
        <v>147</v>
      </c>
      <c r="F734" s="44" t="s">
        <v>625</v>
      </c>
    </row>
    <row r="735" spans="5:6" x14ac:dyDescent="0.35">
      <c r="E735" s="44" t="s">
        <v>150</v>
      </c>
      <c r="F735" s="44" t="s">
        <v>797</v>
      </c>
    </row>
    <row r="736" spans="5:6" x14ac:dyDescent="0.35">
      <c r="E736" s="44" t="s">
        <v>151</v>
      </c>
      <c r="F736" s="44" t="s">
        <v>388</v>
      </c>
    </row>
    <row r="737" spans="5:6" x14ac:dyDescent="0.35">
      <c r="E737" s="44" t="s">
        <v>152</v>
      </c>
      <c r="F737" s="44" t="s">
        <v>389</v>
      </c>
    </row>
    <row r="738" spans="5:6" x14ac:dyDescent="0.35">
      <c r="E738" s="44" t="s">
        <v>153</v>
      </c>
      <c r="F738" s="44" t="s">
        <v>390</v>
      </c>
    </row>
    <row r="739" spans="5:6" x14ac:dyDescent="0.35">
      <c r="E739" s="44" t="s">
        <v>140</v>
      </c>
      <c r="F739" s="44" t="s">
        <v>391</v>
      </c>
    </row>
    <row r="740" spans="5:6" x14ac:dyDescent="0.35">
      <c r="E740" s="44" t="s">
        <v>141</v>
      </c>
      <c r="F740" s="44" t="s">
        <v>392</v>
      </c>
    </row>
    <row r="741" spans="5:6" x14ac:dyDescent="0.35">
      <c r="E741" s="44" t="s">
        <v>142</v>
      </c>
      <c r="F741" s="44" t="s">
        <v>798</v>
      </c>
    </row>
    <row r="742" spans="5:6" x14ac:dyDescent="0.35">
      <c r="E742" s="44" t="s">
        <v>155</v>
      </c>
      <c r="F742" s="44" t="s">
        <v>632</v>
      </c>
    </row>
    <row r="743" spans="5:6" x14ac:dyDescent="0.35">
      <c r="E743" s="44" t="s">
        <v>158</v>
      </c>
      <c r="F743" s="44" t="s">
        <v>802</v>
      </c>
    </row>
    <row r="744" spans="5:6" x14ac:dyDescent="0.35">
      <c r="E744" s="44" t="s">
        <v>156</v>
      </c>
      <c r="F744" s="44" t="s">
        <v>396</v>
      </c>
    </row>
    <row r="745" spans="5:6" x14ac:dyDescent="0.35">
      <c r="E745" s="44" t="s">
        <v>157</v>
      </c>
      <c r="F745" s="44" t="s">
        <v>397</v>
      </c>
    </row>
    <row r="746" spans="5:6" x14ac:dyDescent="0.35">
      <c r="E746" s="44" t="s">
        <v>160</v>
      </c>
      <c r="F746" s="44" t="s">
        <v>804</v>
      </c>
    </row>
    <row r="747" spans="5:6" x14ac:dyDescent="0.35">
      <c r="E747" s="44" t="s">
        <v>161</v>
      </c>
      <c r="F747" s="44" t="s">
        <v>799</v>
      </c>
    </row>
    <row r="748" spans="5:6" x14ac:dyDescent="0.35">
      <c r="E748" s="44" t="s">
        <v>159</v>
      </c>
      <c r="F748" s="44" t="s">
        <v>637</v>
      </c>
    </row>
    <row r="749" spans="5:6" x14ac:dyDescent="0.35">
      <c r="E749" s="44" t="s">
        <v>162</v>
      </c>
      <c r="F749" s="44" t="s">
        <v>401</v>
      </c>
    </row>
    <row r="750" spans="5:6" x14ac:dyDescent="0.35">
      <c r="E750" s="44" t="s">
        <v>163</v>
      </c>
      <c r="F750" s="44" t="s">
        <v>805</v>
      </c>
    </row>
    <row r="751" spans="5:6" x14ac:dyDescent="0.35">
      <c r="E751" s="44" t="s">
        <v>174</v>
      </c>
      <c r="F751" s="44" t="s">
        <v>810</v>
      </c>
    </row>
    <row r="752" spans="5:6" x14ac:dyDescent="0.35">
      <c r="E752" s="44" t="s">
        <v>165</v>
      </c>
      <c r="F752" s="44" t="s">
        <v>806</v>
      </c>
    </row>
    <row r="753" spans="5:6" x14ac:dyDescent="0.35">
      <c r="E753" s="44" t="s">
        <v>166</v>
      </c>
      <c r="F753" s="44" t="s">
        <v>800</v>
      </c>
    </row>
    <row r="754" spans="5:6" x14ac:dyDescent="0.35">
      <c r="E754" s="44" t="s">
        <v>167</v>
      </c>
      <c r="F754" s="44" t="s">
        <v>803</v>
      </c>
    </row>
    <row r="755" spans="5:6" x14ac:dyDescent="0.35">
      <c r="E755" s="44" t="s">
        <v>168</v>
      </c>
      <c r="F755" s="44" t="s">
        <v>407</v>
      </c>
    </row>
    <row r="756" spans="5:6" x14ac:dyDescent="0.35">
      <c r="E756" s="44" t="s">
        <v>169</v>
      </c>
      <c r="F756" s="44" t="s">
        <v>808</v>
      </c>
    </row>
    <row r="757" spans="5:6" x14ac:dyDescent="0.35">
      <c r="E757" s="44" t="s">
        <v>170</v>
      </c>
      <c r="F757" s="44" t="s">
        <v>915</v>
      </c>
    </row>
    <row r="758" spans="5:6" x14ac:dyDescent="0.35">
      <c r="E758" s="44" t="s">
        <v>171</v>
      </c>
      <c r="F758" s="44" t="s">
        <v>410</v>
      </c>
    </row>
    <row r="759" spans="5:6" x14ac:dyDescent="0.35">
      <c r="E759" s="44" t="s">
        <v>164</v>
      </c>
      <c r="F759" s="44" t="s">
        <v>411</v>
      </c>
    </row>
    <row r="760" spans="5:6" x14ac:dyDescent="0.35">
      <c r="E760" s="44" t="s">
        <v>172</v>
      </c>
      <c r="F760" s="44" t="s">
        <v>412</v>
      </c>
    </row>
    <row r="761" spans="5:6" x14ac:dyDescent="0.35">
      <c r="E761" s="44" t="s">
        <v>173</v>
      </c>
      <c r="F761" s="44" t="s">
        <v>413</v>
      </c>
    </row>
    <row r="762" spans="5:6" x14ac:dyDescent="0.35">
      <c r="E762" s="44" t="s">
        <v>226</v>
      </c>
      <c r="F762" s="44" t="s">
        <v>854</v>
      </c>
    </row>
    <row r="763" spans="5:6" x14ac:dyDescent="0.35">
      <c r="E763" s="44" t="s">
        <v>227</v>
      </c>
      <c r="F763" s="44" t="s">
        <v>813</v>
      </c>
    </row>
    <row r="764" spans="5:6" x14ac:dyDescent="0.35">
      <c r="E764" s="44" t="s">
        <v>228</v>
      </c>
      <c r="F764" s="44" t="s">
        <v>647</v>
      </c>
    </row>
    <row r="765" spans="5:6" x14ac:dyDescent="0.35">
      <c r="E765" s="44" t="s">
        <v>224</v>
      </c>
      <c r="F765" s="44" t="s">
        <v>817</v>
      </c>
    </row>
    <row r="766" spans="5:6" x14ac:dyDescent="0.35">
      <c r="E766" s="44" t="s">
        <v>293</v>
      </c>
      <c r="F766" s="44" t="s">
        <v>819</v>
      </c>
    </row>
    <row r="767" spans="5:6" x14ac:dyDescent="0.35">
      <c r="E767" s="44" t="s">
        <v>362</v>
      </c>
      <c r="F767" s="44" t="s">
        <v>811</v>
      </c>
    </row>
    <row r="768" spans="5:6" x14ac:dyDescent="0.35">
      <c r="E768" s="44" t="s">
        <v>363</v>
      </c>
      <c r="F768" s="44" t="s">
        <v>420</v>
      </c>
    </row>
    <row r="769" spans="5:6" x14ac:dyDescent="0.35">
      <c r="E769" s="44" t="s">
        <v>366</v>
      </c>
      <c r="F769" s="44" t="s">
        <v>421</v>
      </c>
    </row>
    <row r="770" spans="5:6" x14ac:dyDescent="0.35">
      <c r="E770" s="44" t="s">
        <v>234</v>
      </c>
      <c r="F770" s="44" t="s">
        <v>422</v>
      </c>
    </row>
    <row r="771" spans="5:6" x14ac:dyDescent="0.35">
      <c r="E771" s="44" t="s">
        <v>235</v>
      </c>
      <c r="F771" s="44" t="s">
        <v>423</v>
      </c>
    </row>
    <row r="772" spans="5:6" x14ac:dyDescent="0.35">
      <c r="E772" s="44" t="s">
        <v>236</v>
      </c>
      <c r="F772" s="44" t="s">
        <v>816</v>
      </c>
    </row>
    <row r="773" spans="5:6" x14ac:dyDescent="0.35">
      <c r="E773" s="44" t="s">
        <v>237</v>
      </c>
      <c r="F773" s="44" t="s">
        <v>425</v>
      </c>
    </row>
    <row r="774" spans="5:6" x14ac:dyDescent="0.35">
      <c r="E774" s="44" t="s">
        <v>238</v>
      </c>
      <c r="F774" s="44" t="s">
        <v>814</v>
      </c>
    </row>
    <row r="775" spans="5:6" x14ac:dyDescent="0.35">
      <c r="E775" s="44" t="s">
        <v>294</v>
      </c>
      <c r="F775" s="44" t="s">
        <v>815</v>
      </c>
    </row>
    <row r="776" spans="5:6" x14ac:dyDescent="0.35">
      <c r="E776" s="44" t="s">
        <v>242</v>
      </c>
      <c r="F776" s="44" t="s">
        <v>428</v>
      </c>
    </row>
    <row r="777" spans="5:6" x14ac:dyDescent="0.35">
      <c r="E777" s="44" t="s">
        <v>243</v>
      </c>
      <c r="F777" s="44" t="s">
        <v>429</v>
      </c>
    </row>
    <row r="778" spans="5:6" x14ac:dyDescent="0.35">
      <c r="E778" s="44" t="s">
        <v>361</v>
      </c>
      <c r="F778" s="44" t="s">
        <v>843</v>
      </c>
    </row>
    <row r="779" spans="5:6" x14ac:dyDescent="0.35">
      <c r="E779" s="44" t="s">
        <v>244</v>
      </c>
      <c r="F779" s="44" t="s">
        <v>431</v>
      </c>
    </row>
    <row r="780" spans="5:6" x14ac:dyDescent="0.35">
      <c r="E780" s="44" t="s">
        <v>246</v>
      </c>
      <c r="F780" s="44" t="s">
        <v>818</v>
      </c>
    </row>
    <row r="781" spans="5:6" x14ac:dyDescent="0.35">
      <c r="E781" s="44" t="s">
        <v>231</v>
      </c>
      <c r="F781" s="44" t="s">
        <v>821</v>
      </c>
    </row>
    <row r="782" spans="5:6" x14ac:dyDescent="0.35">
      <c r="E782" s="44" t="s">
        <v>365</v>
      </c>
      <c r="F782" s="44" t="s">
        <v>822</v>
      </c>
    </row>
    <row r="783" spans="5:6" x14ac:dyDescent="0.35">
      <c r="E783" s="44" t="s">
        <v>203</v>
      </c>
      <c r="F783" s="44" t="s">
        <v>824</v>
      </c>
    </row>
    <row r="784" spans="5:6" x14ac:dyDescent="0.35">
      <c r="E784" s="44" t="s">
        <v>205</v>
      </c>
      <c r="F784" s="44" t="s">
        <v>436</v>
      </c>
    </row>
    <row r="785" spans="5:6" x14ac:dyDescent="0.35">
      <c r="E785" s="44" t="s">
        <v>206</v>
      </c>
      <c r="F785" s="44" t="s">
        <v>437</v>
      </c>
    </row>
    <row r="786" spans="5:6" x14ac:dyDescent="0.35">
      <c r="E786" s="44" t="s">
        <v>207</v>
      </c>
      <c r="F786" s="44" t="s">
        <v>825</v>
      </c>
    </row>
    <row r="787" spans="5:6" x14ac:dyDescent="0.35">
      <c r="E787" s="44" t="s">
        <v>371</v>
      </c>
      <c r="F787" s="44" t="s">
        <v>439</v>
      </c>
    </row>
    <row r="788" spans="5:6" x14ac:dyDescent="0.35">
      <c r="E788" s="44" t="s">
        <v>208</v>
      </c>
      <c r="F788" s="44" t="s">
        <v>827</v>
      </c>
    </row>
    <row r="789" spans="5:6" x14ac:dyDescent="0.35">
      <c r="E789" s="44" t="s">
        <v>311</v>
      </c>
      <c r="F789" s="44" t="s">
        <v>441</v>
      </c>
    </row>
    <row r="790" spans="5:6" x14ac:dyDescent="0.35">
      <c r="E790" s="44" t="s">
        <v>372</v>
      </c>
      <c r="F790" s="44" t="s">
        <v>837</v>
      </c>
    </row>
    <row r="791" spans="5:6" x14ac:dyDescent="0.35">
      <c r="E791" s="44" t="s">
        <v>373</v>
      </c>
      <c r="F791" s="44" t="s">
        <v>443</v>
      </c>
    </row>
    <row r="792" spans="5:6" x14ac:dyDescent="0.35">
      <c r="E792" s="44" t="s">
        <v>374</v>
      </c>
      <c r="F792" s="44" t="s">
        <v>444</v>
      </c>
    </row>
    <row r="793" spans="5:6" x14ac:dyDescent="0.35">
      <c r="E793" s="44" t="s">
        <v>375</v>
      </c>
      <c r="F793" s="44" t="s">
        <v>830</v>
      </c>
    </row>
    <row r="794" spans="5:6" x14ac:dyDescent="0.35">
      <c r="E794" s="44" t="s">
        <v>354</v>
      </c>
      <c r="F794" s="44" t="s">
        <v>833</v>
      </c>
    </row>
    <row r="795" spans="5:6" x14ac:dyDescent="0.35">
      <c r="E795" s="44" t="s">
        <v>358</v>
      </c>
      <c r="F795" s="44" t="s">
        <v>832</v>
      </c>
    </row>
    <row r="796" spans="5:6" x14ac:dyDescent="0.35">
      <c r="E796" s="44" t="s">
        <v>355</v>
      </c>
      <c r="F796" s="44" t="s">
        <v>448</v>
      </c>
    </row>
    <row r="797" spans="5:6" x14ac:dyDescent="0.35">
      <c r="E797" s="44" t="s">
        <v>357</v>
      </c>
      <c r="F797" s="44" t="s">
        <v>831</v>
      </c>
    </row>
    <row r="798" spans="5:6" x14ac:dyDescent="0.35">
      <c r="E798" s="44" t="s">
        <v>359</v>
      </c>
      <c r="F798" s="44" t="s">
        <v>674</v>
      </c>
    </row>
    <row r="799" spans="5:6" x14ac:dyDescent="0.35">
      <c r="E799" s="44" t="s">
        <v>190</v>
      </c>
      <c r="F799" s="44" t="s">
        <v>841</v>
      </c>
    </row>
    <row r="800" spans="5:6" x14ac:dyDescent="0.35">
      <c r="E800" s="44" t="s">
        <v>360</v>
      </c>
      <c r="F800" s="44" t="s">
        <v>881</v>
      </c>
    </row>
    <row r="801" spans="5:6" x14ac:dyDescent="0.35">
      <c r="E801" s="44" t="s">
        <v>183</v>
      </c>
      <c r="F801" s="44" t="s">
        <v>676</v>
      </c>
    </row>
    <row r="802" spans="5:6" x14ac:dyDescent="0.35">
      <c r="E802" s="44" t="s">
        <v>186</v>
      </c>
      <c r="F802" s="44" t="s">
        <v>454</v>
      </c>
    </row>
    <row r="803" spans="5:6" x14ac:dyDescent="0.35">
      <c r="E803" s="44" t="s">
        <v>201</v>
      </c>
      <c r="F803" s="44" t="s">
        <v>455</v>
      </c>
    </row>
    <row r="804" spans="5:6" x14ac:dyDescent="0.35">
      <c r="E804" s="44" t="s">
        <v>193</v>
      </c>
      <c r="F804" s="44" t="s">
        <v>823</v>
      </c>
    </row>
    <row r="805" spans="5:6" x14ac:dyDescent="0.35">
      <c r="E805" s="44" t="s">
        <v>187</v>
      </c>
      <c r="F805" s="44" t="s">
        <v>457</v>
      </c>
    </row>
    <row r="806" spans="5:6" x14ac:dyDescent="0.35">
      <c r="E806" s="44" t="s">
        <v>195</v>
      </c>
      <c r="F806" s="44" t="s">
        <v>458</v>
      </c>
    </row>
    <row r="807" spans="5:6" x14ac:dyDescent="0.35">
      <c r="E807" s="44" t="s">
        <v>200</v>
      </c>
      <c r="F807" s="44" t="s">
        <v>838</v>
      </c>
    </row>
    <row r="808" spans="5:6" x14ac:dyDescent="0.35">
      <c r="E808" s="44" t="s">
        <v>199</v>
      </c>
      <c r="F808" s="44" t="s">
        <v>840</v>
      </c>
    </row>
    <row r="809" spans="5:6" x14ac:dyDescent="0.35">
      <c r="E809" s="44" t="s">
        <v>198</v>
      </c>
      <c r="F809" s="44" t="s">
        <v>839</v>
      </c>
    </row>
    <row r="810" spans="5:6" x14ac:dyDescent="0.35">
      <c r="E810" s="44" t="s">
        <v>188</v>
      </c>
      <c r="F810" s="44" t="s">
        <v>462</v>
      </c>
    </row>
    <row r="811" spans="5:6" x14ac:dyDescent="0.35">
      <c r="E811" s="44" t="s">
        <v>202</v>
      </c>
      <c r="F811" s="44" t="s">
        <v>463</v>
      </c>
    </row>
    <row r="812" spans="5:6" x14ac:dyDescent="0.35">
      <c r="E812" s="44" t="s">
        <v>189</v>
      </c>
      <c r="F812" s="44" t="s">
        <v>464</v>
      </c>
    </row>
    <row r="813" spans="5:6" x14ac:dyDescent="0.35">
      <c r="E813" s="44" t="s">
        <v>194</v>
      </c>
      <c r="F813" s="44" t="s">
        <v>465</v>
      </c>
    </row>
    <row r="814" spans="5:6" x14ac:dyDescent="0.35">
      <c r="E814" s="44" t="s">
        <v>191</v>
      </c>
      <c r="F814" s="44" t="s">
        <v>466</v>
      </c>
    </row>
    <row r="815" spans="5:6" x14ac:dyDescent="0.35">
      <c r="E815" s="44" t="s">
        <v>192</v>
      </c>
      <c r="F815" s="44" t="s">
        <v>836</v>
      </c>
    </row>
    <row r="816" spans="5:6" x14ac:dyDescent="0.35">
      <c r="E816" s="44" t="s">
        <v>184</v>
      </c>
      <c r="F816" s="44" t="s">
        <v>468</v>
      </c>
    </row>
    <row r="817" spans="5:6" x14ac:dyDescent="0.35">
      <c r="E817" s="44" t="s">
        <v>185</v>
      </c>
      <c r="F817" s="44" t="s">
        <v>844</v>
      </c>
    </row>
    <row r="818" spans="5:6" x14ac:dyDescent="0.35">
      <c r="E818" s="44" t="s">
        <v>176</v>
      </c>
      <c r="F818" s="44" t="s">
        <v>911</v>
      </c>
    </row>
    <row r="819" spans="5:6" x14ac:dyDescent="0.35">
      <c r="E819" s="44" t="s">
        <v>196</v>
      </c>
      <c r="F819" s="44" t="s">
        <v>471</v>
      </c>
    </row>
    <row r="820" spans="5:6" x14ac:dyDescent="0.35">
      <c r="E820" s="44" t="s">
        <v>197</v>
      </c>
      <c r="F820" s="44" t="s">
        <v>472</v>
      </c>
    </row>
    <row r="821" spans="5:6" x14ac:dyDescent="0.35">
      <c r="E821" s="44" t="s">
        <v>178</v>
      </c>
      <c r="F821" s="44" t="s">
        <v>845</v>
      </c>
    </row>
    <row r="822" spans="5:6" x14ac:dyDescent="0.35">
      <c r="E822" s="44" t="s">
        <v>221</v>
      </c>
      <c r="F822" s="44" t="s">
        <v>849</v>
      </c>
    </row>
    <row r="823" spans="5:6" x14ac:dyDescent="0.35">
      <c r="E823" s="44" t="s">
        <v>215</v>
      </c>
      <c r="F823" s="44" t="s">
        <v>475</v>
      </c>
    </row>
    <row r="824" spans="5:6" x14ac:dyDescent="0.35">
      <c r="E824" s="44" t="s">
        <v>216</v>
      </c>
      <c r="F824" s="44" t="s">
        <v>476</v>
      </c>
    </row>
    <row r="825" spans="5:6" x14ac:dyDescent="0.35">
      <c r="E825" s="44" t="s">
        <v>219</v>
      </c>
      <c r="F825" s="44" t="s">
        <v>848</v>
      </c>
    </row>
    <row r="826" spans="5:6" x14ac:dyDescent="0.35">
      <c r="E826" s="44" t="s">
        <v>218</v>
      </c>
      <c r="F826" s="44" t="s">
        <v>478</v>
      </c>
    </row>
    <row r="827" spans="5:6" x14ac:dyDescent="0.35">
      <c r="E827" s="44" t="s">
        <v>220</v>
      </c>
      <c r="F827" s="44" t="s">
        <v>847</v>
      </c>
    </row>
    <row r="828" spans="5:6" x14ac:dyDescent="0.35">
      <c r="E828" s="44" t="s">
        <v>291</v>
      </c>
      <c r="F828" s="44" t="s">
        <v>846</v>
      </c>
    </row>
    <row r="829" spans="5:6" x14ac:dyDescent="0.35">
      <c r="E829" s="44" t="s">
        <v>214</v>
      </c>
      <c r="F829" s="44" t="s">
        <v>481</v>
      </c>
    </row>
    <row r="830" spans="5:6" x14ac:dyDescent="0.35">
      <c r="E830" s="44" t="s">
        <v>223</v>
      </c>
      <c r="F830" s="44" t="s">
        <v>850</v>
      </c>
    </row>
    <row r="831" spans="5:6" x14ac:dyDescent="0.35">
      <c r="E831" s="44" t="s">
        <v>378</v>
      </c>
      <c r="F831" s="44" t="s">
        <v>483</v>
      </c>
    </row>
    <row r="832" spans="5:6" x14ac:dyDescent="0.35">
      <c r="E832" s="44" t="s">
        <v>379</v>
      </c>
      <c r="F832" s="44" t="s">
        <v>852</v>
      </c>
    </row>
    <row r="833" spans="5:6" x14ac:dyDescent="0.35">
      <c r="E833" s="44" t="s">
        <v>204</v>
      </c>
      <c r="F833" s="44" t="s">
        <v>485</v>
      </c>
    </row>
    <row r="834" spans="5:6" x14ac:dyDescent="0.35">
      <c r="E834" s="44" t="s">
        <v>217</v>
      </c>
      <c r="F834" s="44" t="s">
        <v>851</v>
      </c>
    </row>
    <row r="835" spans="5:6" x14ac:dyDescent="0.35">
      <c r="E835" s="44" t="s">
        <v>225</v>
      </c>
      <c r="F835" s="44" t="s">
        <v>700</v>
      </c>
    </row>
    <row r="836" spans="5:6" x14ac:dyDescent="0.35">
      <c r="E836" s="44" t="s">
        <v>230</v>
      </c>
      <c r="F836" s="44" t="s">
        <v>488</v>
      </c>
    </row>
    <row r="837" spans="5:6" x14ac:dyDescent="0.35">
      <c r="E837" s="44" t="s">
        <v>233</v>
      </c>
      <c r="F837" s="44" t="s">
        <v>489</v>
      </c>
    </row>
    <row r="838" spans="5:6" x14ac:dyDescent="0.35">
      <c r="E838" s="44" t="s">
        <v>240</v>
      </c>
      <c r="F838" s="44" t="s">
        <v>880</v>
      </c>
    </row>
    <row r="839" spans="5:6" x14ac:dyDescent="0.35">
      <c r="E839" s="44" t="s">
        <v>239</v>
      </c>
      <c r="F839" s="44" t="s">
        <v>856</v>
      </c>
    </row>
    <row r="840" spans="5:6" x14ac:dyDescent="0.35">
      <c r="E840" s="44" t="s">
        <v>241</v>
      </c>
      <c r="F840" s="44" t="s">
        <v>492</v>
      </c>
    </row>
    <row r="841" spans="5:6" x14ac:dyDescent="0.35">
      <c r="E841" s="44" t="s">
        <v>245</v>
      </c>
      <c r="F841" s="44" t="s">
        <v>493</v>
      </c>
    </row>
    <row r="842" spans="5:6" x14ac:dyDescent="0.35">
      <c r="E842" s="44" t="s">
        <v>232</v>
      </c>
      <c r="F842" s="44" t="s">
        <v>853</v>
      </c>
    </row>
    <row r="843" spans="5:6" x14ac:dyDescent="0.35">
      <c r="E843" s="44" t="s">
        <v>247</v>
      </c>
      <c r="F843" s="44" t="s">
        <v>857</v>
      </c>
    </row>
    <row r="844" spans="5:6" x14ac:dyDescent="0.35">
      <c r="E844" s="44" t="s">
        <v>248</v>
      </c>
      <c r="F844" s="44" t="s">
        <v>862</v>
      </c>
    </row>
    <row r="845" spans="5:6" x14ac:dyDescent="0.35">
      <c r="E845" s="44" t="s">
        <v>251</v>
      </c>
      <c r="F845" s="44" t="s">
        <v>858</v>
      </c>
    </row>
    <row r="846" spans="5:6" x14ac:dyDescent="0.35">
      <c r="E846" s="44" t="s">
        <v>249</v>
      </c>
      <c r="F846" s="44" t="s">
        <v>498</v>
      </c>
    </row>
    <row r="847" spans="5:6" x14ac:dyDescent="0.35">
      <c r="E847" s="44" t="s">
        <v>250</v>
      </c>
      <c r="F847" s="44" t="s">
        <v>499</v>
      </c>
    </row>
    <row r="848" spans="5:6" x14ac:dyDescent="0.35">
      <c r="E848" s="44" t="s">
        <v>252</v>
      </c>
      <c r="F848" s="44" t="s">
        <v>859</v>
      </c>
    </row>
    <row r="849" spans="5:6" x14ac:dyDescent="0.35">
      <c r="E849" s="44" t="s">
        <v>254</v>
      </c>
      <c r="F849" s="44" t="s">
        <v>501</v>
      </c>
    </row>
    <row r="850" spans="5:6" x14ac:dyDescent="0.35">
      <c r="E850" s="44" t="s">
        <v>253</v>
      </c>
      <c r="F850" s="44" t="s">
        <v>861</v>
      </c>
    </row>
    <row r="851" spans="5:6" x14ac:dyDescent="0.35">
      <c r="E851" s="44" t="s">
        <v>255</v>
      </c>
      <c r="F851" s="44" t="s">
        <v>710</v>
      </c>
    </row>
    <row r="852" spans="5:6" x14ac:dyDescent="0.35">
      <c r="E852" s="44" t="s">
        <v>260</v>
      </c>
      <c r="F852" s="44" t="s">
        <v>504</v>
      </c>
    </row>
    <row r="853" spans="5:6" x14ac:dyDescent="0.35">
      <c r="E853" s="44" t="s">
        <v>261</v>
      </c>
      <c r="F853" s="44" t="s">
        <v>867</v>
      </c>
    </row>
    <row r="854" spans="5:6" x14ac:dyDescent="0.35">
      <c r="E854" s="44" t="s">
        <v>258</v>
      </c>
      <c r="F854" s="44" t="s">
        <v>506</v>
      </c>
    </row>
    <row r="855" spans="5:6" x14ac:dyDescent="0.35">
      <c r="E855" s="44" t="s">
        <v>262</v>
      </c>
      <c r="F855" s="44" t="s">
        <v>507</v>
      </c>
    </row>
    <row r="856" spans="5:6" x14ac:dyDescent="0.35">
      <c r="E856" s="44" t="s">
        <v>263</v>
      </c>
      <c r="F856" s="44" t="s">
        <v>871</v>
      </c>
    </row>
    <row r="857" spans="5:6" x14ac:dyDescent="0.35">
      <c r="E857" s="44" t="s">
        <v>265</v>
      </c>
      <c r="F857" s="44" t="s">
        <v>712</v>
      </c>
    </row>
    <row r="858" spans="5:6" x14ac:dyDescent="0.35">
      <c r="E858" s="44" t="s">
        <v>264</v>
      </c>
      <c r="F858" s="44" t="s">
        <v>713</v>
      </c>
    </row>
    <row r="859" spans="5:6" x14ac:dyDescent="0.35">
      <c r="E859" s="44" t="s">
        <v>266</v>
      </c>
      <c r="F859" s="44" t="s">
        <v>511</v>
      </c>
    </row>
    <row r="860" spans="5:6" x14ac:dyDescent="0.35">
      <c r="E860" s="44" t="s">
        <v>269</v>
      </c>
      <c r="F860" s="44" t="s">
        <v>866</v>
      </c>
    </row>
    <row r="861" spans="5:6" x14ac:dyDescent="0.35">
      <c r="E861" s="44" t="s">
        <v>268</v>
      </c>
      <c r="F861" s="44" t="s">
        <v>513</v>
      </c>
    </row>
    <row r="862" spans="5:6" x14ac:dyDescent="0.35">
      <c r="E862" s="44" t="s">
        <v>257</v>
      </c>
      <c r="F862" s="44" t="s">
        <v>514</v>
      </c>
    </row>
    <row r="863" spans="5:6" x14ac:dyDescent="0.35">
      <c r="E863" s="44" t="s">
        <v>256</v>
      </c>
      <c r="F863" s="44" t="s">
        <v>870</v>
      </c>
    </row>
    <row r="864" spans="5:6" x14ac:dyDescent="0.35">
      <c r="E864" s="44" t="s">
        <v>259</v>
      </c>
      <c r="F864" s="44" t="s">
        <v>516</v>
      </c>
    </row>
    <row r="865" spans="5:6" x14ac:dyDescent="0.35">
      <c r="E865" s="44" t="s">
        <v>270</v>
      </c>
      <c r="F865" s="44" t="s">
        <v>865</v>
      </c>
    </row>
    <row r="866" spans="5:6" x14ac:dyDescent="0.35">
      <c r="E866" s="44" t="s">
        <v>271</v>
      </c>
      <c r="F866" s="44" t="s">
        <v>834</v>
      </c>
    </row>
    <row r="867" spans="5:6" x14ac:dyDescent="0.35">
      <c r="E867" s="44" t="s">
        <v>273</v>
      </c>
      <c r="F867" s="44" t="s">
        <v>864</v>
      </c>
    </row>
    <row r="868" spans="5:6" x14ac:dyDescent="0.35">
      <c r="E868" s="44" t="s">
        <v>274</v>
      </c>
      <c r="F868" s="44" t="s">
        <v>721</v>
      </c>
    </row>
    <row r="869" spans="5:6" x14ac:dyDescent="0.35">
      <c r="E869" s="44" t="s">
        <v>275</v>
      </c>
      <c r="F869" s="44" t="s">
        <v>521</v>
      </c>
    </row>
    <row r="870" spans="5:6" x14ac:dyDescent="0.35">
      <c r="E870" s="44" t="s">
        <v>364</v>
      </c>
      <c r="F870" s="44" t="s">
        <v>522</v>
      </c>
    </row>
    <row r="871" spans="5:6" x14ac:dyDescent="0.35">
      <c r="E871" s="44" t="s">
        <v>276</v>
      </c>
      <c r="F871" s="44" t="s">
        <v>523</v>
      </c>
    </row>
    <row r="872" spans="5:6" x14ac:dyDescent="0.35">
      <c r="E872" s="44" t="s">
        <v>267</v>
      </c>
      <c r="F872" s="44" t="s">
        <v>863</v>
      </c>
    </row>
    <row r="873" spans="5:6" x14ac:dyDescent="0.35">
      <c r="E873" s="44" t="s">
        <v>272</v>
      </c>
      <c r="F873" s="44" t="s">
        <v>525</v>
      </c>
    </row>
    <row r="874" spans="5:6" x14ac:dyDescent="0.35">
      <c r="E874" s="44" t="s">
        <v>277</v>
      </c>
      <c r="F874" s="44" t="s">
        <v>526</v>
      </c>
    </row>
    <row r="875" spans="5:6" x14ac:dyDescent="0.35">
      <c r="E875" s="44" t="s">
        <v>278</v>
      </c>
      <c r="F875" s="44" t="s">
        <v>527</v>
      </c>
    </row>
    <row r="876" spans="5:6" x14ac:dyDescent="0.35">
      <c r="E876" s="44" t="s">
        <v>279</v>
      </c>
      <c r="F876" s="44" t="s">
        <v>528</v>
      </c>
    </row>
    <row r="877" spans="5:6" x14ac:dyDescent="0.35">
      <c r="E877" s="44" t="s">
        <v>280</v>
      </c>
      <c r="F877" s="44" t="s">
        <v>529</v>
      </c>
    </row>
    <row r="878" spans="5:6" x14ac:dyDescent="0.35">
      <c r="E878" s="44" t="s">
        <v>283</v>
      </c>
      <c r="F878" s="44" t="s">
        <v>874</v>
      </c>
    </row>
    <row r="879" spans="5:6" x14ac:dyDescent="0.35">
      <c r="E879" s="44" t="s">
        <v>287</v>
      </c>
      <c r="F879" s="44" t="s">
        <v>872</v>
      </c>
    </row>
    <row r="880" spans="5:6" x14ac:dyDescent="0.35">
      <c r="E880" s="44" t="s">
        <v>286</v>
      </c>
      <c r="F880" s="44" t="s">
        <v>876</v>
      </c>
    </row>
    <row r="881" spans="5:6" x14ac:dyDescent="0.35">
      <c r="E881" s="44" t="s">
        <v>284</v>
      </c>
      <c r="F881" s="44" t="s">
        <v>533</v>
      </c>
    </row>
    <row r="882" spans="5:6" x14ac:dyDescent="0.35">
      <c r="E882" s="44" t="s">
        <v>281</v>
      </c>
      <c r="F882" s="44" t="s">
        <v>731</v>
      </c>
    </row>
    <row r="883" spans="5:6" x14ac:dyDescent="0.35">
      <c r="E883" s="44" t="s">
        <v>282</v>
      </c>
      <c r="F883" s="44" t="s">
        <v>535</v>
      </c>
    </row>
    <row r="884" spans="5:6" x14ac:dyDescent="0.35">
      <c r="E884" s="44" t="s">
        <v>285</v>
      </c>
      <c r="F884" s="44" t="s">
        <v>536</v>
      </c>
    </row>
    <row r="885" spans="5:6" x14ac:dyDescent="0.35">
      <c r="E885" s="44" t="s">
        <v>292</v>
      </c>
      <c r="F885" s="44" t="s">
        <v>873</v>
      </c>
    </row>
    <row r="886" spans="5:6" x14ac:dyDescent="0.35">
      <c r="E886" s="44" t="s">
        <v>317</v>
      </c>
      <c r="F886" s="44" t="s">
        <v>869</v>
      </c>
    </row>
    <row r="887" spans="5:6" x14ac:dyDescent="0.35">
      <c r="E887" s="44" t="s">
        <v>288</v>
      </c>
      <c r="F887" s="44" t="s">
        <v>875</v>
      </c>
    </row>
    <row r="888" spans="5:6" x14ac:dyDescent="0.35">
      <c r="E888" s="44" t="s">
        <v>290</v>
      </c>
      <c r="F888" s="44" t="s">
        <v>735</v>
      </c>
    </row>
    <row r="889" spans="5:6" x14ac:dyDescent="0.35">
      <c r="E889" s="44" t="s">
        <v>297</v>
      </c>
      <c r="F889" s="44" t="s">
        <v>736</v>
      </c>
    </row>
    <row r="890" spans="5:6" x14ac:dyDescent="0.35">
      <c r="E890" s="44" t="s">
        <v>298</v>
      </c>
      <c r="F890" s="44" t="s">
        <v>542</v>
      </c>
    </row>
    <row r="891" spans="5:6" x14ac:dyDescent="0.35">
      <c r="E891" s="44" t="s">
        <v>299</v>
      </c>
      <c r="F891" s="44" t="s">
        <v>738</v>
      </c>
    </row>
    <row r="892" spans="5:6" x14ac:dyDescent="0.35">
      <c r="E892" s="44" t="s">
        <v>300</v>
      </c>
      <c r="F892" s="44" t="s">
        <v>739</v>
      </c>
    </row>
    <row r="893" spans="5:6" x14ac:dyDescent="0.35">
      <c r="E893" s="44" t="s">
        <v>301</v>
      </c>
      <c r="F893" s="44" t="s">
        <v>878</v>
      </c>
    </row>
    <row r="894" spans="5:6" x14ac:dyDescent="0.35">
      <c r="E894" s="44" t="s">
        <v>302</v>
      </c>
      <c r="F894" s="44" t="s">
        <v>546</v>
      </c>
    </row>
    <row r="895" spans="5:6" x14ac:dyDescent="0.35">
      <c r="E895" s="44" t="s">
        <v>303</v>
      </c>
      <c r="F895" s="44" t="s">
        <v>877</v>
      </c>
    </row>
    <row r="896" spans="5:6" x14ac:dyDescent="0.35">
      <c r="E896" s="44" t="s">
        <v>356</v>
      </c>
      <c r="F896" s="44" t="s">
        <v>742</v>
      </c>
    </row>
    <row r="897" spans="5:6" x14ac:dyDescent="0.35">
      <c r="E897" s="44" t="s">
        <v>295</v>
      </c>
      <c r="F897" s="44" t="s">
        <v>549</v>
      </c>
    </row>
    <row r="898" spans="5:6" x14ac:dyDescent="0.35">
      <c r="E898" s="44" t="s">
        <v>304</v>
      </c>
      <c r="F898" s="44" t="s">
        <v>879</v>
      </c>
    </row>
    <row r="899" spans="5:6" x14ac:dyDescent="0.35">
      <c r="E899" s="44" t="s">
        <v>305</v>
      </c>
      <c r="F899" s="44" t="s">
        <v>551</v>
      </c>
    </row>
    <row r="900" spans="5:6" x14ac:dyDescent="0.35">
      <c r="E900" s="44" t="s">
        <v>306</v>
      </c>
      <c r="F900" s="44" t="s">
        <v>552</v>
      </c>
    </row>
    <row r="901" spans="5:6" x14ac:dyDescent="0.35">
      <c r="E901" s="44" t="s">
        <v>229</v>
      </c>
      <c r="F901" s="44" t="s">
        <v>553</v>
      </c>
    </row>
    <row r="902" spans="5:6" x14ac:dyDescent="0.35">
      <c r="E902" s="44" t="s">
        <v>307</v>
      </c>
      <c r="F902" s="44" t="s">
        <v>746</v>
      </c>
    </row>
    <row r="903" spans="5:6" x14ac:dyDescent="0.35">
      <c r="E903" s="44" t="s">
        <v>310</v>
      </c>
      <c r="F903" s="44" t="s">
        <v>882</v>
      </c>
    </row>
    <row r="904" spans="5:6" x14ac:dyDescent="0.35">
      <c r="E904" s="44" t="s">
        <v>308</v>
      </c>
      <c r="F904" s="44" t="s">
        <v>883</v>
      </c>
    </row>
    <row r="905" spans="5:6" x14ac:dyDescent="0.35">
      <c r="E905" s="44" t="s">
        <v>309</v>
      </c>
      <c r="F905" s="44" t="s">
        <v>557</v>
      </c>
    </row>
    <row r="906" spans="5:6" x14ac:dyDescent="0.35">
      <c r="E906" s="44" t="s">
        <v>296</v>
      </c>
      <c r="F906" s="44" t="s">
        <v>887</v>
      </c>
    </row>
    <row r="907" spans="5:6" x14ac:dyDescent="0.35">
      <c r="E907" s="44" t="s">
        <v>322</v>
      </c>
      <c r="F907" s="44" t="s">
        <v>855</v>
      </c>
    </row>
    <row r="908" spans="5:6" x14ac:dyDescent="0.35">
      <c r="E908" s="44" t="s">
        <v>323</v>
      </c>
      <c r="F908" s="44" t="s">
        <v>860</v>
      </c>
    </row>
    <row r="909" spans="5:6" x14ac:dyDescent="0.35">
      <c r="E909" s="44" t="s">
        <v>320</v>
      </c>
      <c r="F909" s="44" t="s">
        <v>891</v>
      </c>
    </row>
    <row r="910" spans="5:6" x14ac:dyDescent="0.35">
      <c r="E910" s="44" t="s">
        <v>321</v>
      </c>
      <c r="F910" s="44" t="s">
        <v>913</v>
      </c>
    </row>
    <row r="911" spans="5:6" x14ac:dyDescent="0.35">
      <c r="E911" s="44" t="s">
        <v>312</v>
      </c>
      <c r="F911" s="44" t="s">
        <v>563</v>
      </c>
    </row>
    <row r="912" spans="5:6" x14ac:dyDescent="0.35">
      <c r="E912" s="44" t="s">
        <v>313</v>
      </c>
      <c r="F912" s="44" t="s">
        <v>564</v>
      </c>
    </row>
    <row r="913" spans="5:6" x14ac:dyDescent="0.35">
      <c r="E913" s="44" t="s">
        <v>314</v>
      </c>
      <c r="F913" s="44" t="s">
        <v>893</v>
      </c>
    </row>
    <row r="914" spans="5:6" x14ac:dyDescent="0.35">
      <c r="E914" s="44" t="s">
        <v>315</v>
      </c>
      <c r="F914" s="44" t="s">
        <v>884</v>
      </c>
    </row>
    <row r="915" spans="5:6" x14ac:dyDescent="0.35">
      <c r="E915" s="44" t="s">
        <v>319</v>
      </c>
      <c r="F915" s="44" t="s">
        <v>567</v>
      </c>
    </row>
    <row r="916" spans="5:6" x14ac:dyDescent="0.35">
      <c r="E916" s="44" t="s">
        <v>324</v>
      </c>
      <c r="F916" s="44" t="s">
        <v>568</v>
      </c>
    </row>
    <row r="917" spans="5:6" x14ac:dyDescent="0.35">
      <c r="E917" s="44" t="s">
        <v>318</v>
      </c>
      <c r="F917" s="44" t="s">
        <v>569</v>
      </c>
    </row>
    <row r="918" spans="5:6" x14ac:dyDescent="0.35">
      <c r="E918" s="44" t="s">
        <v>335</v>
      </c>
      <c r="F918" s="44" t="s">
        <v>758</v>
      </c>
    </row>
    <row r="919" spans="5:6" x14ac:dyDescent="0.35">
      <c r="E919" s="44" t="s">
        <v>325</v>
      </c>
      <c r="F919" s="44" t="s">
        <v>886</v>
      </c>
    </row>
    <row r="920" spans="5:6" x14ac:dyDescent="0.35">
      <c r="E920" s="44" t="s">
        <v>326</v>
      </c>
      <c r="F920" s="44" t="s">
        <v>897</v>
      </c>
    </row>
    <row r="921" spans="5:6" x14ac:dyDescent="0.35">
      <c r="E921" s="44" t="s">
        <v>328</v>
      </c>
      <c r="F921" s="44" t="s">
        <v>894</v>
      </c>
    </row>
    <row r="922" spans="5:6" x14ac:dyDescent="0.35">
      <c r="E922" s="44" t="s">
        <v>329</v>
      </c>
      <c r="F922" s="44" t="s">
        <v>895</v>
      </c>
    </row>
    <row r="923" spans="5:6" x14ac:dyDescent="0.35">
      <c r="E923" s="44" t="s">
        <v>331</v>
      </c>
      <c r="F923" s="44" t="s">
        <v>890</v>
      </c>
    </row>
    <row r="924" spans="5:6" x14ac:dyDescent="0.35">
      <c r="E924" s="44" t="s">
        <v>332</v>
      </c>
      <c r="F924" s="44" t="s">
        <v>576</v>
      </c>
    </row>
    <row r="925" spans="5:6" x14ac:dyDescent="0.35">
      <c r="E925" s="44" t="s">
        <v>376</v>
      </c>
      <c r="F925" s="44" t="s">
        <v>918</v>
      </c>
    </row>
    <row r="926" spans="5:6" x14ac:dyDescent="0.35">
      <c r="E926" s="44" t="s">
        <v>377</v>
      </c>
      <c r="F926" s="44" t="s">
        <v>892</v>
      </c>
    </row>
    <row r="927" spans="5:6" x14ac:dyDescent="0.35">
      <c r="E927" s="44" t="s">
        <v>222</v>
      </c>
      <c r="F927" s="44" t="s">
        <v>829</v>
      </c>
    </row>
    <row r="928" spans="5:6" x14ac:dyDescent="0.35">
      <c r="E928" s="44" t="s">
        <v>370</v>
      </c>
      <c r="F928" s="44" t="s">
        <v>580</v>
      </c>
    </row>
    <row r="929" spans="5:6" x14ac:dyDescent="0.35">
      <c r="E929" s="44" t="s">
        <v>333</v>
      </c>
      <c r="F929" s="44" t="s">
        <v>885</v>
      </c>
    </row>
    <row r="930" spans="5:6" x14ac:dyDescent="0.35">
      <c r="E930" s="44" t="s">
        <v>334</v>
      </c>
      <c r="F930" s="44" t="s">
        <v>582</v>
      </c>
    </row>
    <row r="931" spans="5:6" x14ac:dyDescent="0.35">
      <c r="E931" s="44" t="s">
        <v>369</v>
      </c>
      <c r="F931" s="44" t="s">
        <v>888</v>
      </c>
    </row>
    <row r="932" spans="5:6" x14ac:dyDescent="0.35">
      <c r="E932" s="44" t="s">
        <v>316</v>
      </c>
      <c r="F932" s="44" t="s">
        <v>769</v>
      </c>
    </row>
    <row r="933" spans="5:6" x14ac:dyDescent="0.35">
      <c r="E933" s="44" t="s">
        <v>368</v>
      </c>
      <c r="F933" s="44" t="s">
        <v>896</v>
      </c>
    </row>
    <row r="934" spans="5:6" x14ac:dyDescent="0.35">
      <c r="E934" s="44" t="s">
        <v>367</v>
      </c>
      <c r="F934" s="44" t="s">
        <v>812</v>
      </c>
    </row>
    <row r="935" spans="5:6" x14ac:dyDescent="0.35">
      <c r="E935" s="44" t="s">
        <v>327</v>
      </c>
      <c r="F935" s="44" t="s">
        <v>898</v>
      </c>
    </row>
    <row r="936" spans="5:6" x14ac:dyDescent="0.35">
      <c r="E936" s="44" t="s">
        <v>337</v>
      </c>
      <c r="F936" s="44" t="s">
        <v>906</v>
      </c>
    </row>
    <row r="937" spans="5:6" x14ac:dyDescent="0.35">
      <c r="E937" s="44" t="s">
        <v>336</v>
      </c>
      <c r="F937" s="44" t="s">
        <v>901</v>
      </c>
    </row>
    <row r="938" spans="5:6" x14ac:dyDescent="0.35">
      <c r="E938" s="44" t="s">
        <v>339</v>
      </c>
      <c r="F938" s="44" t="s">
        <v>907</v>
      </c>
    </row>
    <row r="939" spans="5:6" x14ac:dyDescent="0.35">
      <c r="E939" s="44" t="s">
        <v>338</v>
      </c>
      <c r="F939" s="44" t="s">
        <v>900</v>
      </c>
    </row>
    <row r="940" spans="5:6" x14ac:dyDescent="0.35">
      <c r="E940" s="44" t="s">
        <v>181</v>
      </c>
      <c r="F940" s="44" t="s">
        <v>592</v>
      </c>
    </row>
    <row r="941" spans="5:6" x14ac:dyDescent="0.35">
      <c r="E941" s="44" t="s">
        <v>341</v>
      </c>
      <c r="F941" s="44" t="s">
        <v>593</v>
      </c>
    </row>
    <row r="942" spans="5:6" x14ac:dyDescent="0.35">
      <c r="E942" s="44" t="s">
        <v>342</v>
      </c>
      <c r="F942" s="44" t="s">
        <v>594</v>
      </c>
    </row>
    <row r="943" spans="5:6" x14ac:dyDescent="0.35">
      <c r="E943" s="44" t="s">
        <v>343</v>
      </c>
      <c r="F943" s="44" t="s">
        <v>595</v>
      </c>
    </row>
    <row r="944" spans="5:6" x14ac:dyDescent="0.35">
      <c r="E944" s="44" t="s">
        <v>344</v>
      </c>
      <c r="F944" s="44" t="s">
        <v>903</v>
      </c>
    </row>
    <row r="945" spans="5:6" x14ac:dyDescent="0.35">
      <c r="E945" s="44" t="s">
        <v>346</v>
      </c>
      <c r="F945" s="44" t="s">
        <v>904</v>
      </c>
    </row>
    <row r="946" spans="5:6" x14ac:dyDescent="0.35">
      <c r="E946" s="44" t="s">
        <v>348</v>
      </c>
      <c r="F946" s="44" t="s">
        <v>905</v>
      </c>
    </row>
    <row r="947" spans="5:6" x14ac:dyDescent="0.35">
      <c r="E947" s="44" t="s">
        <v>347</v>
      </c>
      <c r="F947" s="44" t="s">
        <v>902</v>
      </c>
    </row>
    <row r="948" spans="5:6" x14ac:dyDescent="0.35">
      <c r="E948" s="44" t="s">
        <v>340</v>
      </c>
      <c r="F948" s="44" t="s">
        <v>899</v>
      </c>
    </row>
    <row r="949" spans="5:6" x14ac:dyDescent="0.35">
      <c r="E949" s="44" t="s">
        <v>345</v>
      </c>
      <c r="F949" s="44" t="s">
        <v>601</v>
      </c>
    </row>
    <row r="950" spans="5:6" x14ac:dyDescent="0.35">
      <c r="E950" s="44" t="s">
        <v>349</v>
      </c>
      <c r="F950" s="44" t="s">
        <v>602</v>
      </c>
    </row>
    <row r="951" spans="5:6" x14ac:dyDescent="0.35">
      <c r="E951" s="44" t="s">
        <v>351</v>
      </c>
      <c r="F951" s="44" t="s">
        <v>783</v>
      </c>
    </row>
    <row r="952" spans="5:6" x14ac:dyDescent="0.35">
      <c r="E952" s="44" t="s">
        <v>289</v>
      </c>
      <c r="F952" s="44" t="s">
        <v>795</v>
      </c>
    </row>
    <row r="953" spans="5:6" x14ac:dyDescent="0.35">
      <c r="E953" s="44" t="s">
        <v>177</v>
      </c>
      <c r="F953" s="44" t="s">
        <v>835</v>
      </c>
    </row>
    <row r="954" spans="5:6" x14ac:dyDescent="0.35">
      <c r="E954" s="44" t="s">
        <v>330</v>
      </c>
      <c r="F954" s="44" t="s">
        <v>909</v>
      </c>
    </row>
    <row r="955" spans="5:6" x14ac:dyDescent="0.35">
      <c r="E955" s="44" t="s">
        <v>180</v>
      </c>
      <c r="F955" s="44" t="s">
        <v>916</v>
      </c>
    </row>
    <row r="956" spans="5:6" x14ac:dyDescent="0.35">
      <c r="E956" s="44" t="s">
        <v>353</v>
      </c>
      <c r="F956" s="44" t="s">
        <v>608</v>
      </c>
    </row>
    <row r="957" spans="5:6" x14ac:dyDescent="0.35">
      <c r="E957" s="44" t="s">
        <v>350</v>
      </c>
      <c r="F957" s="44" t="s">
        <v>910</v>
      </c>
    </row>
    <row r="958" spans="5:6" x14ac:dyDescent="0.35">
      <c r="E958" s="44" t="s">
        <v>175</v>
      </c>
      <c r="F958" s="44" t="s">
        <v>610</v>
      </c>
    </row>
    <row r="959" spans="5:6" x14ac:dyDescent="0.35">
      <c r="E959" s="44" t="s">
        <v>179</v>
      </c>
      <c r="F959" s="44" t="s">
        <v>611</v>
      </c>
    </row>
    <row r="960" spans="5:6" x14ac:dyDescent="0.35">
      <c r="E960" s="44" t="s">
        <v>182</v>
      </c>
      <c r="F960" s="44" t="s">
        <v>612</v>
      </c>
    </row>
    <row r="961" spans="5:6" x14ac:dyDescent="0.35">
      <c r="E961" s="44" t="s">
        <v>352</v>
      </c>
      <c r="F961" s="44" t="s">
        <v>917</v>
      </c>
    </row>
    <row r="962" spans="5:6" x14ac:dyDescent="0.35">
      <c r="E962" s="44" t="s">
        <v>211</v>
      </c>
      <c r="F962" s="44" t="s">
        <v>828</v>
      </c>
    </row>
    <row r="963" spans="5:6" x14ac:dyDescent="0.35">
      <c r="E963" s="44" t="s">
        <v>213</v>
      </c>
      <c r="F963" s="44" t="s">
        <v>615</v>
      </c>
    </row>
    <row r="964" spans="5:6" x14ac:dyDescent="0.35">
      <c r="E964" s="44" t="s">
        <v>209</v>
      </c>
      <c r="F964" s="44" t="s">
        <v>616</v>
      </c>
    </row>
    <row r="965" spans="5:6" x14ac:dyDescent="0.35">
      <c r="E965" s="44" t="s">
        <v>210</v>
      </c>
      <c r="F965" s="44" t="s">
        <v>617</v>
      </c>
    </row>
    <row r="966" spans="5:6" x14ac:dyDescent="0.35">
      <c r="E966" s="44" t="s">
        <v>212</v>
      </c>
      <c r="F966" s="44" t="s">
        <v>618</v>
      </c>
    </row>
  </sheetData>
  <sortState xmlns:xlrd2="http://schemas.microsoft.com/office/spreadsheetml/2017/richdata2" ref="AE4:AE50">
    <sortCondition ref="AE4:AE5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zoomScaleNormal="100" workbookViewId="0">
      <selection activeCell="F16" sqref="F16"/>
    </sheetView>
  </sheetViews>
  <sheetFormatPr defaultColWidth="9.81640625" defaultRowHeight="14" x14ac:dyDescent="0.3"/>
  <cols>
    <col min="1" max="1" width="46.6328125" style="1" customWidth="1"/>
    <col min="2" max="4" width="20.6328125" style="1" customWidth="1"/>
    <col min="5" max="16384" width="9.81640625" style="1"/>
  </cols>
  <sheetData>
    <row r="1" spans="1:4" ht="41.25" customHeight="1" x14ac:dyDescent="0.3">
      <c r="A1" s="127"/>
      <c r="B1" s="127"/>
      <c r="C1" s="63"/>
      <c r="D1" s="20"/>
    </row>
    <row r="2" spans="1:4" s="22" customFormat="1" ht="20" customHeight="1" x14ac:dyDescent="0.35">
      <c r="A2" s="132"/>
      <c r="B2" s="132"/>
      <c r="D2" s="21"/>
    </row>
    <row r="3" spans="1:4" ht="20" customHeight="1" x14ac:dyDescent="0.3">
      <c r="A3" s="132"/>
      <c r="B3" s="132"/>
      <c r="D3" s="23"/>
    </row>
    <row r="4" spans="1:4" ht="20" customHeight="1" x14ac:dyDescent="0.3">
      <c r="A4" s="132"/>
      <c r="B4" s="132"/>
      <c r="D4" s="24"/>
    </row>
    <row r="5" spans="1:4" ht="20" customHeight="1" x14ac:dyDescent="0.3">
      <c r="A5" s="132"/>
      <c r="B5" s="132"/>
      <c r="D5" s="25"/>
    </row>
    <row r="6" spans="1:4" ht="20" customHeight="1" x14ac:dyDescent="0.3">
      <c r="A6" s="133" t="str">
        <f ca="1">Translations!$A$84</f>
        <v>Please read the Instructions sheet carefully before completing this form</v>
      </c>
      <c r="B6" s="134"/>
      <c r="C6" s="134"/>
      <c r="D6" s="135"/>
    </row>
    <row r="7" spans="1:4" ht="15" customHeight="1" x14ac:dyDescent="0.3">
      <c r="A7" s="6"/>
      <c r="B7" s="6"/>
      <c r="C7" s="6"/>
    </row>
    <row r="8" spans="1:4" ht="15" customHeight="1" x14ac:dyDescent="0.3">
      <c r="A8" s="16" t="str">
        <f ca="1">Translations!$A$10</f>
        <v>Country</v>
      </c>
      <c r="B8" s="128" t="s">
        <v>525</v>
      </c>
      <c r="C8" s="128"/>
      <c r="D8" s="66" t="str">
        <f>VLOOKUP(B8,Dropdowns!$E$3:$F$966,2,0)</f>
        <v>Mozambique</v>
      </c>
    </row>
    <row r="9" spans="1:4" ht="15" customHeight="1" x14ac:dyDescent="0.3">
      <c r="A9" s="16" t="str">
        <f ca="1">Translations!$A$11</f>
        <v>Fiscal Cycle</v>
      </c>
      <c r="B9" s="129" t="s">
        <v>919</v>
      </c>
      <c r="C9" s="129"/>
      <c r="D9" s="66" t="str">
        <f>VLOOKUP(B9,Dropdowns!$C$3:$D$22,2,0)</f>
        <v>January - December</v>
      </c>
    </row>
    <row r="10" spans="1:4" ht="15" customHeight="1" x14ac:dyDescent="0.3">
      <c r="A10" s="16" t="str">
        <f ca="1">Translations!$A$12</f>
        <v>Currency</v>
      </c>
      <c r="B10" s="130" t="s">
        <v>969</v>
      </c>
      <c r="C10" s="131"/>
      <c r="D10" s="66" t="str">
        <f>VLOOKUP(B10,Dropdowns!$A$3:$B$10,2,0)</f>
        <v>USD</v>
      </c>
    </row>
    <row r="11" spans="1:4" ht="15" customHeight="1" x14ac:dyDescent="0.3">
      <c r="A11" s="6"/>
      <c r="B11" s="6"/>
      <c r="C11" s="6"/>
    </row>
    <row r="12" spans="1:4" ht="15" customHeight="1" x14ac:dyDescent="0.3">
      <c r="A12" s="16" t="str">
        <f ca="1">Translations!$A$85</f>
        <v>Component</v>
      </c>
      <c r="B12" s="26" t="str">
        <f ca="1">Translations!$A$90</f>
        <v>HIV/AIDS</v>
      </c>
      <c r="C12" s="26" t="str">
        <f ca="1">Translations!$A$91</f>
        <v>TB</v>
      </c>
      <c r="D12" s="26" t="str">
        <f ca="1">Translations!$A$92</f>
        <v>Malaria</v>
      </c>
    </row>
    <row r="13" spans="1:4" ht="27.5" customHeight="1" x14ac:dyDescent="0.3">
      <c r="A13" s="16" t="str">
        <f ca="1">Translations!$A$86</f>
        <v>Fiscal Year in which implementation period starts</v>
      </c>
      <c r="B13" s="77">
        <v>2021</v>
      </c>
      <c r="C13" s="77">
        <v>2021</v>
      </c>
      <c r="D13" s="77">
        <v>2021</v>
      </c>
    </row>
    <row r="14" spans="1:4" ht="27.5" customHeight="1" x14ac:dyDescent="0.3">
      <c r="A14" s="16" t="str">
        <f ca="1">Translations!$A$87</f>
        <v>Fiscal Year in which implementation period ends</v>
      </c>
      <c r="B14" s="77">
        <v>2023</v>
      </c>
      <c r="C14" s="77">
        <v>2023</v>
      </c>
      <c r="D14" s="77">
        <v>2023</v>
      </c>
    </row>
    <row r="15" spans="1:4" ht="27.5" customHeight="1" x14ac:dyDescent="0.3">
      <c r="A15" s="16" t="str">
        <f ca="1">Translations!$A$88</f>
        <v>Current funding request pertains to a program:</v>
      </c>
      <c r="B15" s="77" t="s">
        <v>976</v>
      </c>
      <c r="C15" s="77" t="s">
        <v>976</v>
      </c>
      <c r="D15" s="77" t="s">
        <v>976</v>
      </c>
    </row>
    <row r="16" spans="1:4" ht="27.5" customHeight="1" x14ac:dyDescent="0.3">
      <c r="A16" s="16" t="str">
        <f ca="1">Translations!$A$89</f>
        <v>Detailed Financial Gap based on:</v>
      </c>
      <c r="B16" s="79" t="s">
        <v>965</v>
      </c>
      <c r="C16" s="79" t="s">
        <v>965</v>
      </c>
      <c r="D16" s="79" t="s">
        <v>965</v>
      </c>
    </row>
    <row r="17" spans="1:1" x14ac:dyDescent="0.3">
      <c r="A17" s="27"/>
    </row>
  </sheetData>
  <sheetProtection password="CDD8" sheet="1" formatColumns="0" formatRows="0"/>
  <mergeCells count="9">
    <mergeCell ref="A1:B1"/>
    <mergeCell ref="B8:C8"/>
    <mergeCell ref="B9:C9"/>
    <mergeCell ref="B10:C10"/>
    <mergeCell ref="A2:B2"/>
    <mergeCell ref="A3:B3"/>
    <mergeCell ref="A4:B4"/>
    <mergeCell ref="A5:B5"/>
    <mergeCell ref="A6:D6"/>
  </mergeCells>
  <pageMargins left="0.7" right="0.7" top="0.75" bottom="0.75" header="0.3" footer="0.3"/>
  <pageSetup paperSize="9" orientation="portrait" r:id="rId1"/>
  <ignoredErrors>
    <ignoredError sqref="C10" unlockedFormula="1"/>
  </ignoredError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Dropdowns!$N$13:$N$15</xm:f>
          </x14:formula1>
          <xm:sqref>B10:C10</xm:sqref>
        </x14:dataValidation>
        <x14:dataValidation type="list" allowBlank="1" showInputMessage="1" showErrorMessage="1" xr:uid="{00000000-0002-0000-0300-000001000000}">
          <x14:formula1>
            <xm:f>Dropdowns!$H$3:$H$243</xm:f>
          </x14:formula1>
          <xm:sqref>B8:C8</xm:sqref>
        </x14:dataValidation>
        <x14:dataValidation type="list" allowBlank="1" showInputMessage="1" showErrorMessage="1" xr:uid="{00000000-0002-0000-0300-000002000000}">
          <x14:formula1>
            <xm:f>Dropdowns!$N$17:$N$24</xm:f>
          </x14:formula1>
          <xm:sqref>B13:D14</xm:sqref>
        </x14:dataValidation>
        <x14:dataValidation type="list" allowBlank="1" showInputMessage="1" showErrorMessage="1" xr:uid="{00000000-0002-0000-0300-000003000000}">
          <x14:formula1>
            <xm:f>Dropdowns!$U$13:$U$15</xm:f>
          </x14:formula1>
          <xm:sqref>B15:D15</xm:sqref>
        </x14:dataValidation>
        <x14:dataValidation type="list" allowBlank="1" showInputMessage="1" showErrorMessage="1" xr:uid="{00000000-0002-0000-0300-000004000000}">
          <x14:formula1>
            <xm:f>Dropdowns!$N$9:$N$11</xm:f>
          </x14:formula1>
          <xm:sqref>B16:D16</xm:sqref>
        </x14:dataValidation>
        <x14:dataValidation type="list" allowBlank="1" showInputMessage="1" showErrorMessage="1" xr:uid="{00000000-0002-0000-0300-000005000000}">
          <x14:formula1>
            <xm:f>Dropdowns!$N$3:$N$7</xm:f>
          </x14:formula1>
          <xm:sqref>B9:C9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35"/>
  <sheetViews>
    <sheetView tabSelected="1" view="pageBreakPreview" topLeftCell="A24" zoomScale="90" zoomScaleSheetLayoutView="90" workbookViewId="0">
      <selection activeCell="G34" sqref="G34"/>
    </sheetView>
  </sheetViews>
  <sheetFormatPr defaultColWidth="10.36328125" defaultRowHeight="14" x14ac:dyDescent="0.3"/>
  <cols>
    <col min="1" max="1" width="60.6328125" style="6" customWidth="1"/>
    <col min="2" max="9" width="12.6328125" style="6" customWidth="1"/>
    <col min="10" max="11" width="27.6328125" style="6" customWidth="1"/>
    <col min="12" max="12" width="15.6328125" style="6" customWidth="1"/>
    <col min="13" max="16384" width="10.36328125" style="6"/>
  </cols>
  <sheetData>
    <row r="1" spans="1:14" ht="15" customHeight="1" x14ac:dyDescent="0.35">
      <c r="A1" s="138" t="str">
        <f ca="1">Translations!$A$93</f>
        <v>Financial Gap Overview Table</v>
      </c>
      <c r="B1" s="139"/>
      <c r="C1" s="140"/>
      <c r="D1" s="15" t="str">
        <f ca="1">Translations!$A$10</f>
        <v>Country</v>
      </c>
      <c r="E1" s="144" t="str">
        <f>VLOOKUP('Cover Sheet'!$D$8,Dropdowns!$I$3:$L$243,Translations!$C$1+1,0)</f>
        <v>Mozambique</v>
      </c>
      <c r="F1" s="145"/>
      <c r="G1" s="146" t="str">
        <f ca="1">Translations!$A$85</f>
        <v>Component</v>
      </c>
      <c r="H1" s="148" t="str">
        <f ca="1">Translations!$A$90</f>
        <v>HIV/AIDS</v>
      </c>
      <c r="J1" s="136" t="str">
        <f ca="1">Translations!$A$86</f>
        <v>Fiscal Year in which implementation period starts</v>
      </c>
      <c r="K1" s="137"/>
      <c r="L1" s="14">
        <f>IF(ISNUMBER('Cover Sheet'!B13),'Cover Sheet'!B13,VLOOKUP("Select year",Dropdowns!$O$17:$R$17,LangOffset+1,0))</f>
        <v>2021</v>
      </c>
      <c r="M1" s="28"/>
      <c r="N1" s="28"/>
    </row>
    <row r="2" spans="1:14" ht="15" customHeight="1" x14ac:dyDescent="0.35">
      <c r="A2" s="141"/>
      <c r="B2" s="142"/>
      <c r="C2" s="143"/>
      <c r="D2" s="15" t="str">
        <f ca="1">Translations!$A$12</f>
        <v>Currency</v>
      </c>
      <c r="E2" s="144" t="str">
        <f>VLOOKUP('Cover Sheet'!$D$10,Dropdowns!$O$13:$R$15,Translations!$C$1+1,0)</f>
        <v>USD</v>
      </c>
      <c r="F2" s="145"/>
      <c r="G2" s="147"/>
      <c r="H2" s="149"/>
      <c r="J2" s="136" t="str">
        <f ca="1">Translations!$A$87</f>
        <v>Fiscal Year in which implementation period ends</v>
      </c>
      <c r="K2" s="137"/>
      <c r="L2" s="14">
        <f>IF(ISNUMBER('Cover Sheet'!B14),'Cover Sheet'!B14,VLOOKUP("Select year",Dropdowns!$O$17:$R$17,LangOffset+1,0))</f>
        <v>2023</v>
      </c>
      <c r="M2" s="28"/>
      <c r="N2" s="28"/>
    </row>
    <row r="3" spans="1:14" ht="15" customHeight="1" x14ac:dyDescent="0.3">
      <c r="A3" s="64"/>
      <c r="B3" s="153" t="str">
        <f ca="1">Translations!$A$111</f>
        <v>Current and previous</v>
      </c>
      <c r="C3" s="154"/>
      <c r="D3" s="154"/>
      <c r="E3" s="153" t="str">
        <f ca="1">Translations!$A$112</f>
        <v>Estimated</v>
      </c>
      <c r="F3" s="154"/>
      <c r="G3" s="154"/>
      <c r="H3" s="154"/>
      <c r="I3" s="155"/>
      <c r="J3" s="156" t="str">
        <f ca="1">Translations!$A$113</f>
        <v>Data Source / Comments</v>
      </c>
      <c r="K3" s="157"/>
      <c r="L3" s="158"/>
      <c r="M3" s="30"/>
      <c r="N3" s="30"/>
    </row>
    <row r="4" spans="1:14" ht="15" customHeight="1" x14ac:dyDescent="0.3">
      <c r="A4" s="31" t="str">
        <f ca="1">Translations!$A$94</f>
        <v>Fiscal Year</v>
      </c>
      <c r="B4" s="12">
        <f>IFERROR(C4-1,"")</f>
        <v>2018</v>
      </c>
      <c r="C4" s="12">
        <f>IFERROR(D4-1,"")</f>
        <v>2019</v>
      </c>
      <c r="D4" s="12">
        <f>IFERROR(L1-1,"")</f>
        <v>2020</v>
      </c>
      <c r="E4" s="12">
        <f>IF(ISNUMBER(L1),L1,"")</f>
        <v>2021</v>
      </c>
      <c r="F4" s="12">
        <f>IFERROR(E4+1,"")</f>
        <v>2022</v>
      </c>
      <c r="G4" s="12">
        <f>IFERROR(F4+1,"")</f>
        <v>2023</v>
      </c>
      <c r="H4" s="12">
        <f>IFERROR(G4+1,"")</f>
        <v>2024</v>
      </c>
      <c r="I4" s="12">
        <f>IFERROR(H4+1,"")</f>
        <v>2025</v>
      </c>
      <c r="J4" s="159"/>
      <c r="K4" s="160"/>
      <c r="L4" s="161"/>
      <c r="M4" s="30"/>
      <c r="N4" s="30"/>
    </row>
    <row r="5" spans="1:14" ht="30" customHeight="1" x14ac:dyDescent="0.3">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01/2018 - 12/2018</v>
      </c>
      <c r="C5" s="32" t="str">
        <f>IFERROR(IF('Cover Sheet'!$D$9="January - December","01/"&amp;C4&amp;" - "&amp;"12/"&amp;C4,IF('Cover Sheet'!$D$9="April - March","04/"&amp;C4&amp;" - "&amp;"03/"&amp;C4+1,IF('Cover Sheet'!$D$9="July - June","07/"&amp;C4-1&amp;" - "&amp;"06/"&amp;C4,IF('Cover Sheet'!$D$9="October - September","10/"&amp;C4-1&amp;" - "&amp;"09/"&amp;C4,"")))),"")</f>
        <v>01/2019 - 12/2019</v>
      </c>
      <c r="D5" s="32" t="str">
        <f>IFERROR(IF('Cover Sheet'!$D$9="January - December","01/"&amp;D4&amp;" - "&amp;"12/"&amp;D4,IF('Cover Sheet'!$D$9="April - March","04/"&amp;D4&amp;" - "&amp;"03/"&amp;D4+1,IF('Cover Sheet'!$D$9="July - June","07/"&amp;D4-1&amp;" - "&amp;"06/"&amp;D4,IF('Cover Sheet'!$D$9="October - September","10/"&amp;D4-1&amp;" - "&amp;"09/"&amp;D4,"")))),"")</f>
        <v>01/2020 - 12/2020</v>
      </c>
      <c r="E5" s="32" t="str">
        <f>IFERROR(IF('Cover Sheet'!$D$9="January - December","01/"&amp;E4&amp;" - "&amp;"12/"&amp;E4,IF('Cover Sheet'!$D$9="April - March","04/"&amp;E4&amp;" - "&amp;"03/"&amp;E4+1,IF('Cover Sheet'!$D$9="July - June","07/"&amp;E4-1&amp;" - "&amp;"06/"&amp;E4,IF('Cover Sheet'!$D$9="October - September","10/"&amp;E4-1&amp;" - "&amp;"09/"&amp;E4,"")))),"")</f>
        <v>01/2021 - 12/2021</v>
      </c>
      <c r="F5" s="32" t="str">
        <f>IFERROR(IF('Cover Sheet'!$D$9="January - December","01/"&amp;F4&amp;" - "&amp;"12/"&amp;F4,IF('Cover Sheet'!$D$9="April - March","04/"&amp;F4&amp;" - "&amp;"03/"&amp;F4+1,IF('Cover Sheet'!$D$9="July - June","07/"&amp;F4-1&amp;" - "&amp;"06/"&amp;F4,IF('Cover Sheet'!$D$9="October - September","10/"&amp;F4-1&amp;" - "&amp;"09/"&amp;F4,"")))),"")</f>
        <v>01/2022 - 12/2022</v>
      </c>
      <c r="G5" s="32" t="str">
        <f>IFERROR(IF('Cover Sheet'!$D$9="January - December","01/"&amp;G4&amp;" - "&amp;"12/"&amp;G4,IF('Cover Sheet'!$D$9="April - March","04/"&amp;G4&amp;" - "&amp;"03/"&amp;G4+1,IF('Cover Sheet'!$D$9="July - June","07/"&amp;G4-1&amp;" - "&amp;"06/"&amp;G4,IF('Cover Sheet'!$D$9="October - September","10/"&amp;G4-1&amp;" - "&amp;"09/"&amp;G4,"")))),"")</f>
        <v>01/2023 - 12/2023</v>
      </c>
      <c r="H5" s="32" t="str">
        <f>IFERROR(IF('Cover Sheet'!$D$9="January - December","01/"&amp;H4&amp;" - "&amp;"12/"&amp;H4,IF('Cover Sheet'!$D$9="April - March","04/"&amp;H4&amp;" - "&amp;"03/"&amp;H4+1,IF('Cover Sheet'!$D$9="July - June","07/"&amp;H4-1&amp;" - "&amp;"06/"&amp;H4,IF('Cover Sheet'!$D$9="October - September","10/"&amp;H4-1&amp;" - "&amp;"09/"&amp;H4,"")))),"")</f>
        <v>01/2024 - 12/2024</v>
      </c>
      <c r="I5" s="32" t="str">
        <f>IFERROR(IF('Cover Sheet'!$D$9="January - December","01/"&amp;I4&amp;" - "&amp;"12/"&amp;I4,IF('Cover Sheet'!$D$9="April - March","04/"&amp;I4&amp;" - "&amp;"03/"&amp;I4+1,IF('Cover Sheet'!$D$9="July - June","07/"&amp;I4-1&amp;" - "&amp;"06/"&amp;I4,IF('Cover Sheet'!$D$9="October - September","10/"&amp;I4-1&amp;" - "&amp;"09/"&amp;I4,"")))),"")</f>
        <v>01/2025 - 12/2025</v>
      </c>
      <c r="J5" s="150"/>
      <c r="K5" s="151"/>
      <c r="L5" s="152"/>
      <c r="M5" s="30"/>
      <c r="N5" s="30"/>
    </row>
    <row r="6" spans="1:14" ht="15" customHeight="1" x14ac:dyDescent="0.3">
      <c r="A6" s="31" t="str">
        <f ca="1">Translations!$A$96</f>
        <v>Exchange Rate (Local currency units per USD or EUR)</v>
      </c>
      <c r="B6" s="68"/>
      <c r="C6" s="68"/>
      <c r="D6" s="68"/>
      <c r="E6" s="68"/>
      <c r="F6" s="68"/>
      <c r="G6" s="68"/>
      <c r="H6" s="68"/>
      <c r="I6" s="68"/>
      <c r="J6" s="150"/>
      <c r="K6" s="151"/>
      <c r="L6" s="152"/>
      <c r="M6" s="30"/>
      <c r="N6" s="30"/>
    </row>
    <row r="7" spans="1:14" ht="3" customHeight="1" x14ac:dyDescent="0.3">
      <c r="A7" s="10"/>
      <c r="B7" s="9"/>
      <c r="C7" s="9"/>
      <c r="D7" s="9"/>
      <c r="E7" s="8"/>
      <c r="F7" s="8"/>
      <c r="G7" s="8"/>
      <c r="H7" s="8"/>
      <c r="I7" s="8"/>
      <c r="J7" s="33"/>
      <c r="K7" s="34"/>
      <c r="L7" s="34"/>
      <c r="M7" s="30"/>
      <c r="N7" s="30"/>
    </row>
    <row r="8" spans="1:14" ht="30" customHeight="1" x14ac:dyDescent="0.3">
      <c r="A8" s="162" t="str">
        <f ca="1">Translations!$A$97</f>
        <v>LINE A: Total Funding needs for the National Strategic Plan (provide annual amounts)</v>
      </c>
      <c r="B8" s="163"/>
      <c r="C8" s="163"/>
      <c r="D8" s="164"/>
      <c r="E8" s="69">
        <f>505280146+94318900</f>
        <v>599599046</v>
      </c>
      <c r="F8" s="69">
        <f>E8+94318900</f>
        <v>693917946</v>
      </c>
      <c r="G8" s="69">
        <f>F8+94318900</f>
        <v>788236846</v>
      </c>
      <c r="H8" s="69">
        <f>G8+94318900</f>
        <v>882555746</v>
      </c>
      <c r="I8" s="69">
        <f>H8+94318900</f>
        <v>976874646</v>
      </c>
      <c r="J8" s="150" t="s">
        <v>1404</v>
      </c>
      <c r="K8" s="151"/>
      <c r="L8" s="152"/>
      <c r="M8" s="30"/>
      <c r="N8" s="35"/>
    </row>
    <row r="9" spans="1:14" ht="15" customHeight="1" x14ac:dyDescent="0.3">
      <c r="A9" s="162" t="str">
        <f ca="1">Translations!$A$98</f>
        <v>LINES B, C and D: Previous, current and anticipated resources to meet the funding needs of the National Strategic Plan</v>
      </c>
      <c r="B9" s="163"/>
      <c r="C9" s="163"/>
      <c r="D9" s="163"/>
      <c r="E9" s="163"/>
      <c r="F9" s="163"/>
      <c r="G9" s="163"/>
      <c r="H9" s="163"/>
      <c r="I9" s="163"/>
      <c r="J9" s="163"/>
      <c r="K9" s="163"/>
      <c r="L9" s="164"/>
      <c r="M9" s="30"/>
      <c r="N9" s="30"/>
    </row>
    <row r="10" spans="1:14" ht="15" customHeight="1" x14ac:dyDescent="0.3">
      <c r="A10" s="36" t="str">
        <f ca="1">Translations!$A$99</f>
        <v>Domestic source B1: Loans</v>
      </c>
      <c r="B10" s="69"/>
      <c r="C10" s="69"/>
      <c r="D10" s="69"/>
      <c r="E10" s="69"/>
      <c r="F10" s="69"/>
      <c r="G10" s="69"/>
      <c r="H10" s="69"/>
      <c r="I10" s="69"/>
      <c r="J10" s="150"/>
      <c r="K10" s="151"/>
      <c r="L10" s="152"/>
      <c r="M10" s="30"/>
      <c r="N10" s="30"/>
    </row>
    <row r="11" spans="1:14" ht="15" customHeight="1" x14ac:dyDescent="0.3">
      <c r="A11" s="36" t="str">
        <f ca="1">Translations!$A$100</f>
        <v>Domestic source B2: Debt relief</v>
      </c>
      <c r="B11" s="69"/>
      <c r="C11" s="69"/>
      <c r="D11" s="69"/>
      <c r="E11" s="69"/>
      <c r="F11" s="69"/>
      <c r="G11" s="69"/>
      <c r="H11" s="69"/>
      <c r="I11" s="69"/>
      <c r="J11" s="150"/>
      <c r="K11" s="151"/>
      <c r="L11" s="152"/>
      <c r="M11" s="30"/>
      <c r="N11" s="30"/>
    </row>
    <row r="12" spans="1:14" ht="15" customHeight="1" x14ac:dyDescent="0.3">
      <c r="A12" s="36" t="str">
        <f ca="1">Translations!$A$101</f>
        <v>Domestic source B3: Government revenues</v>
      </c>
      <c r="B12" s="69">
        <v>18870606.609999999</v>
      </c>
      <c r="C12" s="69">
        <v>28870606.609999999</v>
      </c>
      <c r="D12" s="69">
        <f>C12*1.04</f>
        <v>30025430.874400001</v>
      </c>
      <c r="E12" s="69">
        <f t="shared" ref="E12:H12" si="0">D12*1.04</f>
        <v>31226448.109376002</v>
      </c>
      <c r="F12" s="69">
        <f t="shared" si="0"/>
        <v>32475506.033751044</v>
      </c>
      <c r="G12" s="69">
        <f t="shared" si="0"/>
        <v>33774526.275101088</v>
      </c>
      <c r="H12" s="69">
        <f t="shared" si="0"/>
        <v>35125507.326105133</v>
      </c>
      <c r="I12" s="69">
        <f>H12*1.04</f>
        <v>36530527.619149342</v>
      </c>
      <c r="J12" s="150" t="s">
        <v>1384</v>
      </c>
      <c r="K12" s="151"/>
      <c r="L12" s="152"/>
      <c r="M12" s="30"/>
      <c r="N12" s="30"/>
    </row>
    <row r="13" spans="1:14" ht="15" customHeight="1" x14ac:dyDescent="0.3">
      <c r="A13" s="36" t="str">
        <f ca="1">Translations!$A$102</f>
        <v>Domestic source B4: Social health insurance</v>
      </c>
      <c r="B13" s="69"/>
      <c r="C13" s="69"/>
      <c r="D13" s="69"/>
      <c r="E13" s="69"/>
      <c r="F13" s="69"/>
      <c r="G13" s="69"/>
      <c r="H13" s="69"/>
      <c r="I13" s="69"/>
      <c r="J13" s="150"/>
      <c r="K13" s="151"/>
      <c r="L13" s="152"/>
      <c r="M13" s="30"/>
      <c r="N13" s="30"/>
    </row>
    <row r="14" spans="1:14" ht="15" customHeight="1" x14ac:dyDescent="0.3">
      <c r="A14" s="36" t="str">
        <f ca="1">Translations!$A$103</f>
        <v>Domestic source B5: Private sector contributions (national)</v>
      </c>
      <c r="B14" s="69"/>
      <c r="C14" s="69"/>
      <c r="D14" s="69"/>
      <c r="E14" s="69"/>
      <c r="F14" s="69"/>
      <c r="G14" s="69"/>
      <c r="H14" s="69"/>
      <c r="I14" s="69"/>
      <c r="J14" s="150"/>
      <c r="K14" s="151"/>
      <c r="L14" s="152"/>
      <c r="M14" s="30"/>
      <c r="N14" s="30"/>
    </row>
    <row r="15" spans="1:14" ht="30" customHeight="1" x14ac:dyDescent="0.3">
      <c r="A15" s="37" t="str">
        <f ca="1">Translations!$A$104</f>
        <v>LINE B: Total previous, current and anticipated DOMESTIC resources</v>
      </c>
      <c r="B15" s="38">
        <f t="shared" ref="B15:I15" si="1">SUM(B10:B14)</f>
        <v>18870606.609999999</v>
      </c>
      <c r="C15" s="38">
        <f t="shared" si="1"/>
        <v>28870606.609999999</v>
      </c>
      <c r="D15" s="38">
        <f t="shared" si="1"/>
        <v>30025430.874400001</v>
      </c>
      <c r="E15" s="38">
        <f t="shared" si="1"/>
        <v>31226448.109376002</v>
      </c>
      <c r="F15" s="38">
        <f t="shared" si="1"/>
        <v>32475506.033751044</v>
      </c>
      <c r="G15" s="38">
        <f t="shared" si="1"/>
        <v>33774526.275101088</v>
      </c>
      <c r="H15" s="38">
        <f t="shared" si="1"/>
        <v>35125507.326105133</v>
      </c>
      <c r="I15" s="38">
        <f t="shared" si="1"/>
        <v>36530527.619149342</v>
      </c>
      <c r="J15" s="165"/>
      <c r="K15" s="166"/>
      <c r="L15" s="167"/>
      <c r="M15" s="30"/>
      <c r="N15" s="30"/>
    </row>
    <row r="16" spans="1:14" ht="15" customHeight="1" x14ac:dyDescent="0.3">
      <c r="A16" s="67" t="s">
        <v>960</v>
      </c>
      <c r="B16" s="70">
        <v>398949242</v>
      </c>
      <c r="C16" s="70">
        <v>394185000</v>
      </c>
      <c r="D16" s="70">
        <v>329948867</v>
      </c>
      <c r="E16" s="70">
        <v>418863688</v>
      </c>
      <c r="F16" s="70">
        <v>418863688</v>
      </c>
      <c r="G16" s="70">
        <v>418863688</v>
      </c>
      <c r="H16" s="70">
        <v>418863688</v>
      </c>
      <c r="I16" s="70">
        <v>418863688</v>
      </c>
      <c r="J16" s="150" t="s">
        <v>1385</v>
      </c>
      <c r="K16" s="151"/>
      <c r="L16" s="152"/>
      <c r="M16" s="30"/>
      <c r="N16" s="30"/>
    </row>
    <row r="17" spans="1:14" ht="15" customHeight="1" x14ac:dyDescent="0.3">
      <c r="A17" s="67" t="s">
        <v>959</v>
      </c>
      <c r="B17" s="70"/>
      <c r="C17" s="70"/>
      <c r="D17" s="70">
        <v>640000</v>
      </c>
      <c r="E17" s="70">
        <v>430000</v>
      </c>
      <c r="F17" s="70"/>
      <c r="G17" s="70"/>
      <c r="H17" s="70"/>
      <c r="I17" s="70"/>
      <c r="J17" s="150" t="s">
        <v>1389</v>
      </c>
      <c r="K17" s="151"/>
      <c r="L17" s="152"/>
      <c r="M17" s="30"/>
      <c r="N17" s="30"/>
    </row>
    <row r="18" spans="1:14" ht="15" customHeight="1" x14ac:dyDescent="0.3">
      <c r="A18" s="67" t="s">
        <v>948</v>
      </c>
      <c r="B18" s="70">
        <v>50000</v>
      </c>
      <c r="C18" s="70">
        <v>50000</v>
      </c>
      <c r="D18" s="70">
        <v>50000</v>
      </c>
      <c r="E18" s="70">
        <v>50000</v>
      </c>
      <c r="F18" s="70">
        <v>50000</v>
      </c>
      <c r="G18" s="70">
        <v>50000</v>
      </c>
      <c r="H18" s="70">
        <v>50000</v>
      </c>
      <c r="I18" s="70">
        <v>50000</v>
      </c>
      <c r="J18" s="150" t="s">
        <v>1390</v>
      </c>
      <c r="K18" s="151"/>
      <c r="L18" s="152"/>
      <c r="M18" s="30"/>
      <c r="N18" s="30"/>
    </row>
    <row r="19" spans="1:14" ht="15" customHeight="1" x14ac:dyDescent="0.3">
      <c r="A19" s="67" t="s">
        <v>951</v>
      </c>
      <c r="B19" s="70"/>
      <c r="C19" s="70">
        <v>2432659.4300000002</v>
      </c>
      <c r="D19" s="70">
        <v>2099168.61</v>
      </c>
      <c r="E19" s="70"/>
      <c r="F19" s="70"/>
      <c r="G19" s="70"/>
      <c r="H19" s="70"/>
      <c r="I19" s="70"/>
      <c r="J19" s="150" t="s">
        <v>1402</v>
      </c>
      <c r="K19" s="151"/>
      <c r="L19" s="152"/>
      <c r="M19" s="30"/>
      <c r="N19" s="30"/>
    </row>
    <row r="20" spans="1:14" ht="15" customHeight="1" x14ac:dyDescent="0.3">
      <c r="A20" s="67" t="s">
        <v>949</v>
      </c>
      <c r="B20" s="70">
        <v>1483623</v>
      </c>
      <c r="C20" s="70">
        <v>1483623</v>
      </c>
      <c r="D20" s="70">
        <v>1483623</v>
      </c>
      <c r="E20" s="70">
        <v>1483623</v>
      </c>
      <c r="F20" s="70"/>
      <c r="G20" s="70"/>
      <c r="H20" s="70"/>
      <c r="I20" s="70"/>
      <c r="J20" s="150" t="s">
        <v>1395</v>
      </c>
      <c r="K20" s="151"/>
      <c r="L20" s="152"/>
      <c r="M20" s="30"/>
      <c r="N20" s="30"/>
    </row>
    <row r="21" spans="1:14" ht="15" customHeight="1" x14ac:dyDescent="0.3">
      <c r="A21" s="67" t="s">
        <v>953</v>
      </c>
      <c r="B21" s="70">
        <v>572413</v>
      </c>
      <c r="C21" s="70">
        <v>572413</v>
      </c>
      <c r="D21" s="70">
        <v>572413</v>
      </c>
      <c r="E21" s="70">
        <v>572413</v>
      </c>
      <c r="F21" s="70"/>
      <c r="G21" s="70"/>
      <c r="H21" s="70"/>
      <c r="I21" s="70"/>
      <c r="J21" s="150" t="s">
        <v>1394</v>
      </c>
      <c r="K21" s="151"/>
      <c r="L21" s="152"/>
      <c r="M21" s="30"/>
      <c r="N21" s="30"/>
    </row>
    <row r="22" spans="1:14" ht="15" customHeight="1" x14ac:dyDescent="0.3">
      <c r="A22" s="67" t="s">
        <v>954</v>
      </c>
      <c r="B22" s="70">
        <v>870149</v>
      </c>
      <c r="C22" s="70">
        <v>870149</v>
      </c>
      <c r="D22" s="70">
        <v>870149</v>
      </c>
      <c r="E22" s="70">
        <v>870149</v>
      </c>
      <c r="F22" s="70"/>
      <c r="G22" s="70"/>
      <c r="H22" s="70"/>
      <c r="I22" s="70"/>
      <c r="J22" s="150" t="s">
        <v>1393</v>
      </c>
      <c r="K22" s="151"/>
      <c r="L22" s="152"/>
      <c r="M22" s="30"/>
      <c r="N22" s="30"/>
    </row>
    <row r="23" spans="1:14" ht="15" customHeight="1" x14ac:dyDescent="0.3">
      <c r="A23" s="67" t="s">
        <v>955</v>
      </c>
      <c r="B23" s="70">
        <v>1507503</v>
      </c>
      <c r="C23" s="70">
        <v>1507503</v>
      </c>
      <c r="D23" s="70">
        <v>1507503</v>
      </c>
      <c r="E23" s="70">
        <v>1507503</v>
      </c>
      <c r="F23" s="70"/>
      <c r="G23" s="70"/>
      <c r="H23" s="70"/>
      <c r="I23" s="70"/>
      <c r="J23" s="150" t="s">
        <v>1392</v>
      </c>
      <c r="K23" s="151"/>
      <c r="L23" s="152"/>
      <c r="M23" s="30"/>
      <c r="N23" s="30"/>
    </row>
    <row r="24" spans="1:14" ht="15" customHeight="1" x14ac:dyDescent="0.3">
      <c r="A24" s="67" t="s">
        <v>957</v>
      </c>
      <c r="B24" s="70">
        <v>1039311</v>
      </c>
      <c r="C24" s="70">
        <v>1039311</v>
      </c>
      <c r="D24" s="70">
        <v>1039311</v>
      </c>
      <c r="E24" s="70">
        <v>1039311</v>
      </c>
      <c r="F24" s="70"/>
      <c r="G24" s="70"/>
      <c r="H24" s="70"/>
      <c r="I24" s="70"/>
      <c r="J24" s="150" t="s">
        <v>1396</v>
      </c>
      <c r="K24" s="151"/>
      <c r="L24" s="152"/>
      <c r="M24" s="30"/>
      <c r="N24" s="30"/>
    </row>
    <row r="25" spans="1:14" ht="15" customHeight="1" x14ac:dyDescent="0.3">
      <c r="A25" s="67" t="s">
        <v>961</v>
      </c>
      <c r="B25" s="70">
        <v>2344809</v>
      </c>
      <c r="C25" s="70">
        <v>2344809</v>
      </c>
      <c r="D25" s="70">
        <v>2344809</v>
      </c>
      <c r="E25" s="70">
        <v>2344809</v>
      </c>
      <c r="F25" s="70"/>
      <c r="G25" s="70"/>
      <c r="H25" s="70"/>
      <c r="I25" s="70"/>
      <c r="J25" s="150" t="s">
        <v>1397</v>
      </c>
      <c r="K25" s="151"/>
      <c r="L25" s="152"/>
      <c r="M25" s="30"/>
      <c r="N25" s="30"/>
    </row>
    <row r="26" spans="1:14" ht="15" customHeight="1" x14ac:dyDescent="0.3">
      <c r="A26" s="67" t="s">
        <v>962</v>
      </c>
      <c r="B26" s="70">
        <v>296984</v>
      </c>
      <c r="C26" s="70">
        <v>296984</v>
      </c>
      <c r="D26" s="70">
        <v>296984</v>
      </c>
      <c r="E26" s="70">
        <v>296984</v>
      </c>
      <c r="F26" s="70"/>
      <c r="G26" s="70"/>
      <c r="H26" s="70"/>
      <c r="I26" s="70"/>
      <c r="J26" s="150" t="s">
        <v>1398</v>
      </c>
      <c r="K26" s="151"/>
      <c r="L26" s="152"/>
      <c r="M26" s="30"/>
      <c r="N26" s="30"/>
    </row>
    <row r="27" spans="1:14" ht="15" customHeight="1" x14ac:dyDescent="0.3">
      <c r="A27" s="67" t="s">
        <v>964</v>
      </c>
      <c r="B27" s="70">
        <v>166330</v>
      </c>
      <c r="C27" s="70">
        <v>166330</v>
      </c>
      <c r="D27" s="70">
        <v>166330</v>
      </c>
      <c r="E27" s="70">
        <v>166330</v>
      </c>
      <c r="F27" s="70"/>
      <c r="G27" s="70"/>
      <c r="H27" s="70"/>
      <c r="I27" s="70"/>
      <c r="J27" s="150" t="s">
        <v>1391</v>
      </c>
      <c r="K27" s="151"/>
      <c r="L27" s="152"/>
      <c r="M27" s="30"/>
      <c r="N27" s="30"/>
    </row>
    <row r="28" spans="1:14" ht="15" customHeight="1" x14ac:dyDescent="0.3">
      <c r="A28" s="67"/>
      <c r="B28" s="70"/>
      <c r="C28" s="70"/>
      <c r="D28" s="70"/>
      <c r="E28" s="70"/>
      <c r="F28" s="70"/>
      <c r="G28" s="70"/>
      <c r="H28" s="70"/>
      <c r="I28" s="70"/>
      <c r="J28" s="150"/>
      <c r="K28" s="151"/>
      <c r="L28" s="152"/>
      <c r="M28" s="30"/>
      <c r="N28" s="30"/>
    </row>
    <row r="29" spans="1:14" ht="45" customHeight="1" x14ac:dyDescent="0.3">
      <c r="A29" s="37" t="str">
        <f ca="1">Translations!$A$105</f>
        <v>LINE C: Total previous, current and anticipated EXTERNAL Resources (non-Global Fund)</v>
      </c>
      <c r="B29" s="4">
        <f t="shared" ref="B29:I29" si="2">SUM(B16:B28)</f>
        <v>407280364</v>
      </c>
      <c r="C29" s="4">
        <f t="shared" si="2"/>
        <v>404948781.43000001</v>
      </c>
      <c r="D29" s="4">
        <f>SUM(D16:D28)</f>
        <v>341019157.61000001</v>
      </c>
      <c r="E29" s="4">
        <f t="shared" si="2"/>
        <v>427624810</v>
      </c>
      <c r="F29" s="4">
        <f t="shared" si="2"/>
        <v>418913688</v>
      </c>
      <c r="G29" s="4">
        <f t="shared" si="2"/>
        <v>418913688</v>
      </c>
      <c r="H29" s="4">
        <f t="shared" si="2"/>
        <v>418913688</v>
      </c>
      <c r="I29" s="4">
        <f t="shared" si="2"/>
        <v>418913688</v>
      </c>
      <c r="J29" s="165"/>
      <c r="K29" s="166"/>
      <c r="L29" s="167"/>
    </row>
    <row r="30" spans="1:14" ht="60" customHeight="1" x14ac:dyDescent="0.3">
      <c r="A30" s="37" t="str">
        <f ca="1">Translations!$A$106</f>
        <v>LINE D: Total previous, current and anticipated Global Fund resources from existing grants (excluding amounts included in the funding request)</v>
      </c>
      <c r="B30" s="69">
        <v>77464427.810000002</v>
      </c>
      <c r="C30" s="69">
        <v>111450649.95</v>
      </c>
      <c r="D30" s="69">
        <v>103840463</v>
      </c>
      <c r="E30" s="69"/>
      <c r="F30" s="69"/>
      <c r="G30" s="69"/>
      <c r="H30" s="69"/>
      <c r="I30" s="69"/>
      <c r="J30" s="150" t="s">
        <v>1399</v>
      </c>
      <c r="K30" s="151">
        <v>0</v>
      </c>
      <c r="L30" s="152"/>
    </row>
    <row r="31" spans="1:14" ht="3" customHeight="1" x14ac:dyDescent="0.3">
      <c r="A31" s="10"/>
      <c r="B31" s="9"/>
      <c r="C31" s="9"/>
      <c r="D31" s="9"/>
      <c r="E31" s="8"/>
      <c r="F31" s="8"/>
      <c r="G31" s="8"/>
      <c r="H31" s="8"/>
      <c r="I31" s="8"/>
      <c r="J31" s="39"/>
      <c r="K31" s="40"/>
      <c r="L31" s="40"/>
      <c r="M31" s="30"/>
      <c r="N31" s="30"/>
    </row>
    <row r="32" spans="1:14" ht="15" customHeight="1" x14ac:dyDescent="0.3">
      <c r="A32" s="162" t="str">
        <f ca="1">Translations!$A$107</f>
        <v xml:space="preserve">LINE E: Total anticipated resources (annual amounts) </v>
      </c>
      <c r="B32" s="163"/>
      <c r="C32" s="163"/>
      <c r="D32" s="164"/>
      <c r="E32" s="4">
        <f>SUM(E30+E29+E15)</f>
        <v>458851258.10937601</v>
      </c>
      <c r="F32" s="4">
        <f>SUM(F30+F29+F15)</f>
        <v>451389194.03375107</v>
      </c>
      <c r="G32" s="4">
        <f>SUM(G30+G29+G15)</f>
        <v>452688214.27510107</v>
      </c>
      <c r="H32" s="4">
        <f>SUM(H30+H29+H15)</f>
        <v>454039195.32610512</v>
      </c>
      <c r="I32" s="4">
        <f>SUM(I30+I29+I15)</f>
        <v>455444215.61914933</v>
      </c>
      <c r="J32" s="165"/>
      <c r="K32" s="166"/>
      <c r="L32" s="167"/>
    </row>
    <row r="33" spans="1:14" ht="15" customHeight="1" x14ac:dyDescent="0.3">
      <c r="A33" s="162" t="str">
        <f ca="1">Translations!$A$108</f>
        <v>LINE F: Annual anticipated funding gap (Line A-E)</v>
      </c>
      <c r="B33" s="163"/>
      <c r="C33" s="163"/>
      <c r="D33" s="164"/>
      <c r="E33" s="4">
        <f>+E8-E32</f>
        <v>140747787.89062399</v>
      </c>
      <c r="F33" s="4">
        <f>+F8-F32</f>
        <v>242528751.96624893</v>
      </c>
      <c r="G33" s="4">
        <f>+G8-G32</f>
        <v>335548631.72489893</v>
      </c>
      <c r="H33" s="4">
        <f>+H8-H32</f>
        <v>428516550.67389488</v>
      </c>
      <c r="I33" s="4">
        <f>+I8-I32</f>
        <v>521430430.38085067</v>
      </c>
      <c r="J33" s="165"/>
      <c r="K33" s="168"/>
      <c r="L33" s="169"/>
      <c r="M33" s="30"/>
      <c r="N33" s="30"/>
    </row>
    <row r="34" spans="1:14" ht="15" customHeight="1" x14ac:dyDescent="0.3">
      <c r="A34" s="162" t="str">
        <f ca="1">Translations!$A$109</f>
        <v>LINE G: Funding request within the country allocation</v>
      </c>
      <c r="B34" s="163"/>
      <c r="C34" s="163"/>
      <c r="D34" s="164"/>
      <c r="E34" s="70">
        <v>132397824.58607203</v>
      </c>
      <c r="F34" s="70">
        <v>195993140.58108413</v>
      </c>
      <c r="G34" s="70">
        <v>245521005.83284387</v>
      </c>
      <c r="H34" s="70"/>
      <c r="I34" s="70"/>
      <c r="J34" s="150" t="s">
        <v>1407</v>
      </c>
      <c r="K34" s="151"/>
      <c r="L34" s="152"/>
      <c r="M34" s="30"/>
      <c r="N34" s="35"/>
    </row>
    <row r="35" spans="1:14" ht="15" customHeight="1" x14ac:dyDescent="0.3">
      <c r="A35" s="162" t="str">
        <f ca="1">Translations!$A$110</f>
        <v>LINE H: Total Remaining Funding Gap (annual amounts) (Line F-G)</v>
      </c>
      <c r="B35" s="163"/>
      <c r="C35" s="163"/>
      <c r="D35" s="164"/>
      <c r="E35" s="4">
        <f>E33-E34</f>
        <v>8349963.304551959</v>
      </c>
      <c r="F35" s="4">
        <f>F33-F34</f>
        <v>46535611.385164797</v>
      </c>
      <c r="G35" s="4">
        <f>G33-G34</f>
        <v>90027625.892055064</v>
      </c>
      <c r="H35" s="4">
        <f>H33-H34</f>
        <v>428516550.67389488</v>
      </c>
      <c r="I35" s="4">
        <f>I33-I34</f>
        <v>521430430.38085067</v>
      </c>
      <c r="J35" s="170"/>
      <c r="K35" s="171"/>
      <c r="L35" s="172"/>
      <c r="M35" s="41"/>
      <c r="N35" s="35"/>
    </row>
  </sheetData>
  <sheetProtection password="CDD8" sheet="1" formatColumns="0" formatRows="0"/>
  <protectedRanges>
    <protectedRange sqref="B6:L6 E8:L8 B10:L14 A16:A28 E16:L28 B17:D28 C16:D16" name="Range1"/>
  </protectedRanges>
  <mergeCells count="44">
    <mergeCell ref="A33:D33"/>
    <mergeCell ref="J33:L33"/>
    <mergeCell ref="A34:D34"/>
    <mergeCell ref="J34:L34"/>
    <mergeCell ref="A35:D35"/>
    <mergeCell ref="J35:L35"/>
    <mergeCell ref="J27:L27"/>
    <mergeCell ref="J28:L28"/>
    <mergeCell ref="J29:L29"/>
    <mergeCell ref="J30:L30"/>
    <mergeCell ref="A32:D32"/>
    <mergeCell ref="J32:L32"/>
    <mergeCell ref="J26:L26"/>
    <mergeCell ref="J15:L15"/>
    <mergeCell ref="J16:L16"/>
    <mergeCell ref="J17:L17"/>
    <mergeCell ref="J18:L18"/>
    <mergeCell ref="J19:L19"/>
    <mergeCell ref="J20:L20"/>
    <mergeCell ref="J21:L21"/>
    <mergeCell ref="J22:L22"/>
    <mergeCell ref="J23:L23"/>
    <mergeCell ref="J24:L24"/>
    <mergeCell ref="J25:L25"/>
    <mergeCell ref="J14:L14"/>
    <mergeCell ref="B3:D3"/>
    <mergeCell ref="E3:I3"/>
    <mergeCell ref="J3:L4"/>
    <mergeCell ref="J5:L5"/>
    <mergeCell ref="J6:L6"/>
    <mergeCell ref="A8:D8"/>
    <mergeCell ref="J8:L8"/>
    <mergeCell ref="A9:L9"/>
    <mergeCell ref="J10:L10"/>
    <mergeCell ref="J11:L11"/>
    <mergeCell ref="J12:L12"/>
    <mergeCell ref="J13:L13"/>
    <mergeCell ref="J1:K1"/>
    <mergeCell ref="J2:K2"/>
    <mergeCell ref="A1:C2"/>
    <mergeCell ref="E1:F1"/>
    <mergeCell ref="G1:G2"/>
    <mergeCell ref="H1:H2"/>
    <mergeCell ref="E2:F2"/>
  </mergeCells>
  <dataValidations count="1">
    <dataValidation type="decimal" operator="greaterThanOrEqual" allowBlank="1" showInputMessage="1" showErrorMessage="1" sqref="E8:I8 B10:I14 B30:I30 E34:I34 B17:I28 C16:I16" xr:uid="{00000000-0002-0000-0400-000000000000}">
      <formula1>0</formula1>
    </dataValidation>
  </dataValidations>
  <pageMargins left="0.7" right="0.7" top="0.75" bottom="0.75" header="0.3" footer="0.3"/>
  <pageSetup paperSize="8" scale="56"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400-000001000000}">
          <x14:formula1>
            <xm:f>Dropdowns!$AA$3:$AA$50</xm:f>
          </x14:formula1>
          <xm:sqref>A16:A28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35"/>
  <sheetViews>
    <sheetView view="pageBreakPreview" zoomScaleSheetLayoutView="100" workbookViewId="0">
      <selection activeCell="J23" sqref="J23:L23"/>
    </sheetView>
  </sheetViews>
  <sheetFormatPr defaultColWidth="10.36328125" defaultRowHeight="14" x14ac:dyDescent="0.3"/>
  <cols>
    <col min="1" max="1" width="60.6328125" style="6" customWidth="1"/>
    <col min="2" max="9" width="12.6328125" style="6" customWidth="1"/>
    <col min="10" max="11" width="27.6328125" style="6" customWidth="1"/>
    <col min="12" max="12" width="15.6328125" style="6" customWidth="1"/>
    <col min="13" max="16384" width="10.36328125" style="6"/>
  </cols>
  <sheetData>
    <row r="1" spans="1:14" ht="15" customHeight="1" x14ac:dyDescent="0.35">
      <c r="A1" s="138" t="str">
        <f ca="1">Translations!$A$93</f>
        <v>Financial Gap Overview Table</v>
      </c>
      <c r="B1" s="139"/>
      <c r="C1" s="140"/>
      <c r="D1" s="15" t="str">
        <f ca="1">Translations!$A$10</f>
        <v>Country</v>
      </c>
      <c r="E1" s="144" t="str">
        <f>VLOOKUP('Cover Sheet'!$D$8,Dropdowns!$I$3:$L$243,Translations!$C$1+1,0)</f>
        <v>Mozambique</v>
      </c>
      <c r="F1" s="145"/>
      <c r="G1" s="146" t="str">
        <f ca="1">Translations!$A$85</f>
        <v>Component</v>
      </c>
      <c r="H1" s="148" t="str">
        <f ca="1">Translations!$A$91</f>
        <v>TB</v>
      </c>
      <c r="J1" s="136" t="str">
        <f ca="1">Translations!$A$86</f>
        <v>Fiscal Year in which implementation period starts</v>
      </c>
      <c r="K1" s="137"/>
      <c r="L1" s="14">
        <f>IF(ISNUMBER('Cover Sheet'!C13),'Cover Sheet'!C13,VLOOKUP("Select year",Dropdowns!$O$17:$R$17,LangOffset+1,0))</f>
        <v>2021</v>
      </c>
      <c r="M1" s="28"/>
      <c r="N1" s="28"/>
    </row>
    <row r="2" spans="1:14" ht="15" customHeight="1" x14ac:dyDescent="0.35">
      <c r="A2" s="141"/>
      <c r="B2" s="142"/>
      <c r="C2" s="143"/>
      <c r="D2" s="15" t="str">
        <f ca="1">Translations!$A$12</f>
        <v>Currency</v>
      </c>
      <c r="E2" s="144" t="str">
        <f>VLOOKUP('Cover Sheet'!$D$10,Dropdowns!$O$13:$R$15,Translations!$C$1+1,0)</f>
        <v>USD</v>
      </c>
      <c r="F2" s="145"/>
      <c r="G2" s="147"/>
      <c r="H2" s="149"/>
      <c r="J2" s="136" t="str">
        <f ca="1">Translations!$A$87</f>
        <v>Fiscal Year in which implementation period ends</v>
      </c>
      <c r="K2" s="137"/>
      <c r="L2" s="14">
        <f>IF(ISNUMBER('Cover Sheet'!C14),'Cover Sheet'!C14,VLOOKUP("Select year",Dropdowns!$O$17:$R$17,LangOffset+1,0))</f>
        <v>2023</v>
      </c>
      <c r="M2" s="28"/>
      <c r="N2" s="28"/>
    </row>
    <row r="3" spans="1:14" ht="15" customHeight="1" x14ac:dyDescent="0.3">
      <c r="A3" s="64"/>
      <c r="B3" s="153" t="str">
        <f ca="1">Translations!$A$111</f>
        <v>Current and previous</v>
      </c>
      <c r="C3" s="154"/>
      <c r="D3" s="154"/>
      <c r="E3" s="153" t="str">
        <f ca="1">Translations!$A$112</f>
        <v>Estimated</v>
      </c>
      <c r="F3" s="154"/>
      <c r="G3" s="154"/>
      <c r="H3" s="154"/>
      <c r="I3" s="155"/>
      <c r="J3" s="156" t="str">
        <f ca="1">Translations!$A$113</f>
        <v>Data Source / Comments</v>
      </c>
      <c r="K3" s="157"/>
      <c r="L3" s="158"/>
      <c r="M3" s="30"/>
      <c r="N3" s="30"/>
    </row>
    <row r="4" spans="1:14" ht="15" customHeight="1" x14ac:dyDescent="0.3">
      <c r="A4" s="31" t="str">
        <f ca="1">Translations!$A$94</f>
        <v>Fiscal Year</v>
      </c>
      <c r="B4" s="12">
        <f>IFERROR(C4-1,"")</f>
        <v>2018</v>
      </c>
      <c r="C4" s="12">
        <f>IFERROR(D4-1,"")</f>
        <v>2019</v>
      </c>
      <c r="D4" s="12">
        <f>IFERROR(L1-1,"")</f>
        <v>2020</v>
      </c>
      <c r="E4" s="12">
        <f>IF(ISNUMBER(L1),L1,"")</f>
        <v>2021</v>
      </c>
      <c r="F4" s="12">
        <f>IFERROR(E4+1,"")</f>
        <v>2022</v>
      </c>
      <c r="G4" s="12">
        <f>IFERROR(F4+1,"")</f>
        <v>2023</v>
      </c>
      <c r="H4" s="12">
        <f>IFERROR(G4+1,"")</f>
        <v>2024</v>
      </c>
      <c r="I4" s="12">
        <f>IFERROR(H4+1,"")</f>
        <v>2025</v>
      </c>
      <c r="J4" s="159"/>
      <c r="K4" s="160"/>
      <c r="L4" s="161"/>
      <c r="M4" s="30"/>
      <c r="N4" s="30"/>
    </row>
    <row r="5" spans="1:14" ht="30" customHeight="1" x14ac:dyDescent="0.3">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01/2018 - 12/2018</v>
      </c>
      <c r="C5" s="32" t="str">
        <f>IFERROR(IF('Cover Sheet'!$D$9="January - December","01/"&amp;C4&amp;" - "&amp;"12/"&amp;C4,IF('Cover Sheet'!$D$9="April - March","04/"&amp;C4&amp;" - "&amp;"03/"&amp;C4+1,IF('Cover Sheet'!$D$9="July - June","07/"&amp;C4-1&amp;" - "&amp;"06/"&amp;C4,IF('Cover Sheet'!$D$9="October - September","10/"&amp;C4-1&amp;" - "&amp;"09/"&amp;C4,"")))),"")</f>
        <v>01/2019 - 12/2019</v>
      </c>
      <c r="D5" s="32" t="str">
        <f>IFERROR(IF('Cover Sheet'!$D$9="January - December","01/"&amp;D4&amp;" - "&amp;"12/"&amp;D4,IF('Cover Sheet'!$D$9="April - March","04/"&amp;D4&amp;" - "&amp;"03/"&amp;D4+1,IF('Cover Sheet'!$D$9="July - June","07/"&amp;D4-1&amp;" - "&amp;"06/"&amp;D4,IF('Cover Sheet'!$D$9="October - September","10/"&amp;D4-1&amp;" - "&amp;"09/"&amp;D4,"")))),"")</f>
        <v>01/2020 - 12/2020</v>
      </c>
      <c r="E5" s="32" t="str">
        <f>IFERROR(IF('Cover Sheet'!$D$9="January - December","01/"&amp;E4&amp;" - "&amp;"12/"&amp;E4,IF('Cover Sheet'!$D$9="April - March","04/"&amp;E4&amp;" - "&amp;"03/"&amp;E4+1,IF('Cover Sheet'!$D$9="July - June","07/"&amp;E4-1&amp;" - "&amp;"06/"&amp;E4,IF('Cover Sheet'!$D$9="October - September","10/"&amp;E4-1&amp;" - "&amp;"09/"&amp;E4,"")))),"")</f>
        <v>01/2021 - 12/2021</v>
      </c>
      <c r="F5" s="32" t="str">
        <f>IFERROR(IF('Cover Sheet'!$D$9="January - December","01/"&amp;F4&amp;" - "&amp;"12/"&amp;F4,IF('Cover Sheet'!$D$9="April - March","04/"&amp;F4&amp;" - "&amp;"03/"&amp;F4+1,IF('Cover Sheet'!$D$9="July - June","07/"&amp;F4-1&amp;" - "&amp;"06/"&amp;F4,IF('Cover Sheet'!$D$9="October - September","10/"&amp;F4-1&amp;" - "&amp;"09/"&amp;F4,"")))),"")</f>
        <v>01/2022 - 12/2022</v>
      </c>
      <c r="G5" s="32" t="str">
        <f>IFERROR(IF('Cover Sheet'!$D$9="January - December","01/"&amp;G4&amp;" - "&amp;"12/"&amp;G4,IF('Cover Sheet'!$D$9="April - March","04/"&amp;G4&amp;" - "&amp;"03/"&amp;G4+1,IF('Cover Sheet'!$D$9="July - June","07/"&amp;G4-1&amp;" - "&amp;"06/"&amp;G4,IF('Cover Sheet'!$D$9="October - September","10/"&amp;G4-1&amp;" - "&amp;"09/"&amp;G4,"")))),"")</f>
        <v>01/2023 - 12/2023</v>
      </c>
      <c r="H5" s="32" t="str">
        <f>IFERROR(IF('Cover Sheet'!$D$9="January - December","01/"&amp;H4&amp;" - "&amp;"12/"&amp;H4,IF('Cover Sheet'!$D$9="April - March","04/"&amp;H4&amp;" - "&amp;"03/"&amp;H4+1,IF('Cover Sheet'!$D$9="July - June","07/"&amp;H4-1&amp;" - "&amp;"06/"&amp;H4,IF('Cover Sheet'!$D$9="October - September","10/"&amp;H4-1&amp;" - "&amp;"09/"&amp;H4,"")))),"")</f>
        <v>01/2024 - 12/2024</v>
      </c>
      <c r="I5" s="32" t="str">
        <f>IFERROR(IF('Cover Sheet'!$D$9="January - December","01/"&amp;I4&amp;" - "&amp;"12/"&amp;I4,IF('Cover Sheet'!$D$9="April - March","04/"&amp;I4&amp;" - "&amp;"03/"&amp;I4+1,IF('Cover Sheet'!$D$9="July - June","07/"&amp;I4-1&amp;" - "&amp;"06/"&amp;I4,IF('Cover Sheet'!$D$9="October - September","10/"&amp;I4-1&amp;" - "&amp;"09/"&amp;I4,"")))),"")</f>
        <v>01/2025 - 12/2025</v>
      </c>
      <c r="J5" s="150"/>
      <c r="K5" s="151"/>
      <c r="L5" s="152"/>
      <c r="M5" s="30"/>
      <c r="N5" s="30"/>
    </row>
    <row r="6" spans="1:14" ht="15" customHeight="1" x14ac:dyDescent="0.3">
      <c r="A6" s="31" t="str">
        <f ca="1">Translations!$A$96</f>
        <v>Exchange Rate (Local currency units per USD or EUR)</v>
      </c>
      <c r="B6" s="68"/>
      <c r="C6" s="68"/>
      <c r="D6" s="68"/>
      <c r="E6" s="68"/>
      <c r="F6" s="68"/>
      <c r="G6" s="68"/>
      <c r="H6" s="68"/>
      <c r="I6" s="68"/>
      <c r="J6" s="150"/>
      <c r="K6" s="151"/>
      <c r="L6" s="152"/>
      <c r="M6" s="30"/>
      <c r="N6" s="30"/>
    </row>
    <row r="7" spans="1:14" ht="3" customHeight="1" x14ac:dyDescent="0.3">
      <c r="A7" s="10"/>
      <c r="B7" s="9"/>
      <c r="C7" s="9"/>
      <c r="D7" s="9"/>
      <c r="E7" s="8"/>
      <c r="F7" s="8"/>
      <c r="G7" s="8"/>
      <c r="H7" s="8"/>
      <c r="I7" s="8"/>
      <c r="J7" s="33"/>
      <c r="K7" s="34"/>
      <c r="L7" s="34"/>
      <c r="M7" s="30"/>
      <c r="N7" s="30"/>
    </row>
    <row r="8" spans="1:14" ht="30" customHeight="1" x14ac:dyDescent="0.3">
      <c r="A8" s="162" t="str">
        <f ca="1">Translations!$A$97</f>
        <v>LINE A: Total Funding needs for the National Strategic Plan (provide annual amounts)</v>
      </c>
      <c r="B8" s="163"/>
      <c r="C8" s="163"/>
      <c r="D8" s="164"/>
      <c r="E8" s="69">
        <v>40000000</v>
      </c>
      <c r="F8" s="69">
        <v>35000000</v>
      </c>
      <c r="G8" s="69">
        <v>30000000</v>
      </c>
      <c r="H8" s="69">
        <v>25000000</v>
      </c>
      <c r="I8" s="69">
        <v>20000000</v>
      </c>
      <c r="J8" s="150" t="s">
        <v>1406</v>
      </c>
      <c r="K8" s="151"/>
      <c r="L8" s="152"/>
      <c r="M8" s="30"/>
      <c r="N8" s="35"/>
    </row>
    <row r="9" spans="1:14" ht="15" customHeight="1" x14ac:dyDescent="0.3">
      <c r="A9" s="162" t="str">
        <f ca="1">Translations!$A$98</f>
        <v>LINES B, C and D: Previous, current and anticipated resources to meet the funding needs of the National Strategic Plan</v>
      </c>
      <c r="B9" s="163"/>
      <c r="C9" s="163"/>
      <c r="D9" s="163"/>
      <c r="E9" s="163"/>
      <c r="F9" s="163"/>
      <c r="G9" s="163"/>
      <c r="H9" s="163"/>
      <c r="I9" s="163"/>
      <c r="J9" s="163"/>
      <c r="K9" s="163"/>
      <c r="L9" s="164"/>
      <c r="M9" s="30"/>
      <c r="N9" s="30"/>
    </row>
    <row r="10" spans="1:14" ht="15" customHeight="1" x14ac:dyDescent="0.3">
      <c r="A10" s="36" t="str">
        <f ca="1">Translations!$A$99</f>
        <v>Domestic source B1: Loans</v>
      </c>
      <c r="B10" s="69"/>
      <c r="C10" s="69"/>
      <c r="D10" s="69"/>
      <c r="E10" s="69"/>
      <c r="F10" s="69"/>
      <c r="G10" s="69"/>
      <c r="H10" s="69"/>
      <c r="I10" s="69"/>
      <c r="J10" s="150"/>
      <c r="K10" s="151"/>
      <c r="L10" s="152"/>
      <c r="M10" s="30"/>
      <c r="N10" s="30"/>
    </row>
    <row r="11" spans="1:14" ht="15" customHeight="1" x14ac:dyDescent="0.3">
      <c r="A11" s="36" t="str">
        <f ca="1">Translations!$A$100</f>
        <v>Domestic source B2: Debt relief</v>
      </c>
      <c r="B11" s="69"/>
      <c r="C11" s="69"/>
      <c r="D11" s="69"/>
      <c r="E11" s="69"/>
      <c r="F11" s="69"/>
      <c r="G11" s="69"/>
      <c r="H11" s="69"/>
      <c r="I11" s="69"/>
      <c r="J11" s="150"/>
      <c r="K11" s="151"/>
      <c r="L11" s="152"/>
      <c r="M11" s="30"/>
      <c r="N11" s="30"/>
    </row>
    <row r="12" spans="1:14" ht="15" customHeight="1" x14ac:dyDescent="0.3">
      <c r="A12" s="36" t="str">
        <f ca="1">Translations!$A$101</f>
        <v>Domestic source B3: Government revenues</v>
      </c>
      <c r="B12" s="69"/>
      <c r="C12" s="69"/>
      <c r="D12" s="69"/>
      <c r="E12" s="69"/>
      <c r="F12" s="69"/>
      <c r="G12" s="69"/>
      <c r="H12" s="69"/>
      <c r="I12" s="69"/>
      <c r="J12" s="150" t="s">
        <v>1388</v>
      </c>
      <c r="K12" s="151"/>
      <c r="L12" s="152"/>
      <c r="M12" s="30"/>
      <c r="N12" s="30"/>
    </row>
    <row r="13" spans="1:14" ht="15" customHeight="1" x14ac:dyDescent="0.3">
      <c r="A13" s="36" t="str">
        <f ca="1">Translations!$A$102</f>
        <v>Domestic source B4: Social health insurance</v>
      </c>
      <c r="B13" s="69"/>
      <c r="C13" s="69"/>
      <c r="D13" s="69"/>
      <c r="E13" s="69"/>
      <c r="F13" s="69"/>
      <c r="G13" s="69"/>
      <c r="H13" s="69"/>
      <c r="I13" s="69"/>
      <c r="J13" s="150"/>
      <c r="K13" s="151"/>
      <c r="L13" s="152"/>
      <c r="M13" s="30"/>
      <c r="N13" s="30"/>
    </row>
    <row r="14" spans="1:14" ht="15" customHeight="1" x14ac:dyDescent="0.3">
      <c r="A14" s="36" t="str">
        <f ca="1">Translations!$A$103</f>
        <v>Domestic source B5: Private sector contributions (national)</v>
      </c>
      <c r="B14" s="69"/>
      <c r="C14" s="69"/>
      <c r="D14" s="69"/>
      <c r="E14" s="69"/>
      <c r="F14" s="69"/>
      <c r="G14" s="69"/>
      <c r="H14" s="69"/>
      <c r="I14" s="69"/>
      <c r="J14" s="150"/>
      <c r="K14" s="151"/>
      <c r="L14" s="152"/>
      <c r="M14" s="30"/>
      <c r="N14" s="30"/>
    </row>
    <row r="15" spans="1:14" ht="30" customHeight="1" x14ac:dyDescent="0.3">
      <c r="A15" s="37" t="str">
        <f ca="1">Translations!$A$104</f>
        <v>LINE B: Total previous, current and anticipated DOMESTIC resources</v>
      </c>
      <c r="B15" s="38">
        <f t="shared" ref="B15:I15" si="0">SUM(B10:B14)</f>
        <v>0</v>
      </c>
      <c r="C15" s="38">
        <f t="shared" si="0"/>
        <v>0</v>
      </c>
      <c r="D15" s="38">
        <f t="shared" si="0"/>
        <v>0</v>
      </c>
      <c r="E15" s="38">
        <f t="shared" si="0"/>
        <v>0</v>
      </c>
      <c r="F15" s="38">
        <f t="shared" si="0"/>
        <v>0</v>
      </c>
      <c r="G15" s="38">
        <f t="shared" si="0"/>
        <v>0</v>
      </c>
      <c r="H15" s="38">
        <f t="shared" si="0"/>
        <v>0</v>
      </c>
      <c r="I15" s="38">
        <f t="shared" si="0"/>
        <v>0</v>
      </c>
      <c r="J15" s="165"/>
      <c r="K15" s="166"/>
      <c r="L15" s="167"/>
      <c r="M15" s="30"/>
      <c r="N15" s="30"/>
    </row>
    <row r="16" spans="1:14" ht="15" customHeight="1" x14ac:dyDescent="0.3">
      <c r="A16" s="76" t="s">
        <v>960</v>
      </c>
      <c r="B16" s="101">
        <v>6917867</v>
      </c>
      <c r="C16" s="101">
        <v>6917867</v>
      </c>
      <c r="D16" s="70">
        <v>4000000</v>
      </c>
      <c r="E16" s="70">
        <v>4000000</v>
      </c>
      <c r="F16" s="70">
        <v>4000000</v>
      </c>
      <c r="G16" s="70">
        <v>4000000</v>
      </c>
      <c r="H16" s="70">
        <v>4000000</v>
      </c>
      <c r="I16" s="70"/>
      <c r="J16" s="150" t="s">
        <v>1386</v>
      </c>
      <c r="K16" s="151"/>
      <c r="L16" s="152"/>
      <c r="M16" s="30"/>
      <c r="N16" s="30"/>
    </row>
    <row r="17" spans="1:14" ht="15" customHeight="1" x14ac:dyDescent="0.3">
      <c r="A17" s="76" t="s">
        <v>963</v>
      </c>
      <c r="B17" s="101">
        <v>7516025</v>
      </c>
      <c r="C17" s="101">
        <v>8762700</v>
      </c>
      <c r="D17" s="70">
        <v>11500000</v>
      </c>
      <c r="E17" s="70">
        <v>11500000</v>
      </c>
      <c r="F17" s="70"/>
      <c r="G17" s="70"/>
      <c r="H17" s="70"/>
      <c r="I17" s="70"/>
      <c r="J17" s="150" t="s">
        <v>1387</v>
      </c>
      <c r="K17" s="151"/>
      <c r="L17" s="152"/>
      <c r="M17" s="30"/>
      <c r="N17" s="30"/>
    </row>
    <row r="18" spans="1:14" ht="15" customHeight="1" x14ac:dyDescent="0.3">
      <c r="A18" s="76" t="s">
        <v>951</v>
      </c>
      <c r="B18" s="70"/>
      <c r="C18" s="70">
        <v>634965</v>
      </c>
      <c r="D18" s="70">
        <v>829861</v>
      </c>
      <c r="E18" s="70"/>
      <c r="F18" s="70"/>
      <c r="G18" s="70"/>
      <c r="H18" s="70"/>
      <c r="I18" s="70"/>
      <c r="J18" s="150" t="s">
        <v>1403</v>
      </c>
      <c r="K18" s="151"/>
      <c r="L18" s="152"/>
      <c r="M18" s="30"/>
      <c r="N18" s="30"/>
    </row>
    <row r="19" spans="1:14" ht="15" customHeight="1" x14ac:dyDescent="0.3">
      <c r="A19" s="76" t="str">
        <f>VLOOKUP("Select External Source",Dropdowns!$AB$3:$AE$3,LangOffset+1,0)</f>
        <v>Select External Source</v>
      </c>
      <c r="B19" s="70"/>
      <c r="C19" s="70"/>
      <c r="D19" s="70"/>
      <c r="E19" s="70"/>
      <c r="F19" s="70"/>
      <c r="G19" s="70"/>
      <c r="H19" s="70"/>
      <c r="I19" s="70"/>
      <c r="J19" s="150"/>
      <c r="K19" s="151"/>
      <c r="L19" s="152"/>
      <c r="M19" s="30"/>
      <c r="N19" s="30"/>
    </row>
    <row r="20" spans="1:14" ht="15" customHeight="1" x14ac:dyDescent="0.3">
      <c r="A20" s="76" t="str">
        <f>VLOOKUP("Select External Source",Dropdowns!$AB$3:$AE$3,LangOffset+1,0)</f>
        <v>Select External Source</v>
      </c>
      <c r="B20" s="70"/>
      <c r="C20" s="70"/>
      <c r="D20" s="70"/>
      <c r="E20" s="70"/>
      <c r="F20" s="70"/>
      <c r="G20" s="70"/>
      <c r="H20" s="70"/>
      <c r="I20" s="70"/>
      <c r="J20" s="150"/>
      <c r="K20" s="151"/>
      <c r="L20" s="152"/>
      <c r="M20" s="30"/>
      <c r="N20" s="30"/>
    </row>
    <row r="21" spans="1:14" ht="15" customHeight="1" x14ac:dyDescent="0.3">
      <c r="A21" s="76" t="str">
        <f>VLOOKUP("Select External Source",Dropdowns!$AB$3:$AE$3,LangOffset+1,0)</f>
        <v>Select External Source</v>
      </c>
      <c r="B21" s="70"/>
      <c r="C21" s="70"/>
      <c r="D21" s="70"/>
      <c r="E21" s="70"/>
      <c r="F21" s="70"/>
      <c r="G21" s="70"/>
      <c r="H21" s="70"/>
      <c r="I21" s="70"/>
      <c r="J21" s="150"/>
      <c r="K21" s="151"/>
      <c r="L21" s="152"/>
      <c r="M21" s="30"/>
      <c r="N21" s="30"/>
    </row>
    <row r="22" spans="1:14" ht="15" customHeight="1" x14ac:dyDescent="0.3">
      <c r="A22" s="76" t="str">
        <f>VLOOKUP("Select External Source",Dropdowns!$AB$3:$AE$3,LangOffset+1,0)</f>
        <v>Select External Source</v>
      </c>
      <c r="B22" s="70"/>
      <c r="C22" s="70"/>
      <c r="D22" s="70"/>
      <c r="E22" s="70"/>
      <c r="F22" s="70"/>
      <c r="G22" s="70"/>
      <c r="H22" s="70"/>
      <c r="I22" s="70"/>
      <c r="J22" s="150"/>
      <c r="K22" s="151"/>
      <c r="L22" s="152"/>
      <c r="M22" s="30"/>
      <c r="N22" s="30"/>
    </row>
    <row r="23" spans="1:14" ht="15" customHeight="1" x14ac:dyDescent="0.3">
      <c r="A23" s="76" t="str">
        <f>VLOOKUP("Select External Source",Dropdowns!$AB$3:$AE$3,LangOffset+1,0)</f>
        <v>Select External Source</v>
      </c>
      <c r="B23" s="70"/>
      <c r="C23" s="70"/>
      <c r="D23" s="70"/>
      <c r="E23" s="70"/>
      <c r="F23" s="70"/>
      <c r="G23" s="70"/>
      <c r="H23" s="70"/>
      <c r="I23" s="70"/>
      <c r="J23" s="150"/>
      <c r="K23" s="151"/>
      <c r="L23" s="152"/>
      <c r="M23" s="30"/>
      <c r="N23" s="30"/>
    </row>
    <row r="24" spans="1:14" ht="15" customHeight="1" x14ac:dyDescent="0.3">
      <c r="A24" s="76" t="str">
        <f>VLOOKUP("Select External Source",Dropdowns!$AB$3:$AE$3,LangOffset+1,0)</f>
        <v>Select External Source</v>
      </c>
      <c r="B24" s="70"/>
      <c r="C24" s="70"/>
      <c r="D24" s="70"/>
      <c r="E24" s="70"/>
      <c r="F24" s="70"/>
      <c r="G24" s="70"/>
      <c r="H24" s="70"/>
      <c r="I24" s="70"/>
      <c r="J24" s="150"/>
      <c r="K24" s="151"/>
      <c r="L24" s="152"/>
      <c r="M24" s="30"/>
      <c r="N24" s="30"/>
    </row>
    <row r="25" spans="1:14" ht="15" customHeight="1" x14ac:dyDescent="0.3">
      <c r="A25" s="76" t="str">
        <f>VLOOKUP("Select External Source",Dropdowns!$AB$3:$AE$3,LangOffset+1,0)</f>
        <v>Select External Source</v>
      </c>
      <c r="B25" s="70"/>
      <c r="C25" s="70"/>
      <c r="D25" s="70"/>
      <c r="E25" s="70"/>
      <c r="F25" s="70"/>
      <c r="G25" s="70"/>
      <c r="H25" s="70"/>
      <c r="I25" s="70"/>
      <c r="J25" s="150"/>
      <c r="K25" s="151"/>
      <c r="L25" s="152"/>
      <c r="M25" s="30"/>
      <c r="N25" s="30"/>
    </row>
    <row r="26" spans="1:14" ht="15" customHeight="1" x14ac:dyDescent="0.3">
      <c r="A26" s="76" t="str">
        <f>VLOOKUP("Select External Source",Dropdowns!$AB$3:$AE$3,LangOffset+1,0)</f>
        <v>Select External Source</v>
      </c>
      <c r="B26" s="70"/>
      <c r="C26" s="70"/>
      <c r="D26" s="70"/>
      <c r="E26" s="70"/>
      <c r="F26" s="70"/>
      <c r="G26" s="70"/>
      <c r="H26" s="70"/>
      <c r="I26" s="70"/>
      <c r="J26" s="150"/>
      <c r="K26" s="151"/>
      <c r="L26" s="152"/>
      <c r="M26" s="30"/>
      <c r="N26" s="30"/>
    </row>
    <row r="27" spans="1:14" ht="15" customHeight="1" x14ac:dyDescent="0.3">
      <c r="A27" s="76" t="str">
        <f>VLOOKUP("Select External Source",Dropdowns!$AB$3:$AE$3,LangOffset+1,0)</f>
        <v>Select External Source</v>
      </c>
      <c r="B27" s="70"/>
      <c r="C27" s="70"/>
      <c r="D27" s="70"/>
      <c r="E27" s="70"/>
      <c r="F27" s="70"/>
      <c r="G27" s="70"/>
      <c r="H27" s="70"/>
      <c r="I27" s="70"/>
      <c r="J27" s="150"/>
      <c r="K27" s="151"/>
      <c r="L27" s="152"/>
      <c r="M27" s="30"/>
      <c r="N27" s="30"/>
    </row>
    <row r="28" spans="1:14" ht="15" customHeight="1" x14ac:dyDescent="0.3">
      <c r="A28" s="76" t="str">
        <f>VLOOKUP("Select External Source",Dropdowns!$AB$3:$AE$3,LangOffset+1,0)</f>
        <v>Select External Source</v>
      </c>
      <c r="B28" s="70"/>
      <c r="C28" s="70"/>
      <c r="D28" s="70"/>
      <c r="E28" s="70"/>
      <c r="F28" s="70"/>
      <c r="G28" s="70"/>
      <c r="H28" s="70"/>
      <c r="I28" s="70"/>
      <c r="J28" s="150"/>
      <c r="K28" s="151"/>
      <c r="L28" s="152"/>
      <c r="M28" s="30"/>
      <c r="N28" s="30"/>
    </row>
    <row r="29" spans="1:14" ht="45" customHeight="1" x14ac:dyDescent="0.3">
      <c r="A29" s="37" t="str">
        <f ca="1">Translations!$A$105</f>
        <v>LINE C: Total previous, current and anticipated EXTERNAL Resources (non-Global Fund)</v>
      </c>
      <c r="B29" s="4">
        <f t="shared" ref="B29:I29" si="1">SUM(B16:B28)</f>
        <v>14433892</v>
      </c>
      <c r="C29" s="4">
        <f t="shared" si="1"/>
        <v>16315532</v>
      </c>
      <c r="D29" s="4">
        <f t="shared" si="1"/>
        <v>16329861</v>
      </c>
      <c r="E29" s="4">
        <f t="shared" si="1"/>
        <v>15500000</v>
      </c>
      <c r="F29" s="4">
        <f t="shared" si="1"/>
        <v>4000000</v>
      </c>
      <c r="G29" s="4">
        <f t="shared" si="1"/>
        <v>4000000</v>
      </c>
      <c r="H29" s="4">
        <f t="shared" si="1"/>
        <v>4000000</v>
      </c>
      <c r="I29" s="4">
        <f t="shared" si="1"/>
        <v>0</v>
      </c>
      <c r="J29" s="165"/>
      <c r="K29" s="166"/>
      <c r="L29" s="167"/>
    </row>
    <row r="30" spans="1:14" ht="60" customHeight="1" x14ac:dyDescent="0.3">
      <c r="A30" s="37" t="str">
        <f ca="1">Translations!$A$106</f>
        <v>LINE D: Total previous, current and anticipated Global Fund resources from existing grants (excluding amounts included in the funding request)</v>
      </c>
      <c r="B30" s="69">
        <f>15261635+1763832</f>
        <v>17025467</v>
      </c>
      <c r="C30" s="69">
        <f>21140502+2444179</f>
        <v>23584681</v>
      </c>
      <c r="D30" s="69">
        <f>5456520+3361294</f>
        <v>8817814</v>
      </c>
      <c r="E30" s="69"/>
      <c r="F30" s="69"/>
      <c r="G30" s="69"/>
      <c r="H30" s="69"/>
      <c r="I30" s="69"/>
      <c r="J30" s="150" t="s">
        <v>1405</v>
      </c>
      <c r="K30" s="151">
        <v>0</v>
      </c>
      <c r="L30" s="152"/>
    </row>
    <row r="31" spans="1:14" ht="3" customHeight="1" x14ac:dyDescent="0.3">
      <c r="A31" s="10"/>
      <c r="B31" s="9"/>
      <c r="C31" s="9"/>
      <c r="D31" s="9"/>
      <c r="E31" s="8"/>
      <c r="F31" s="8"/>
      <c r="G31" s="8"/>
      <c r="H31" s="8"/>
      <c r="I31" s="8"/>
      <c r="J31" s="39"/>
      <c r="K31" s="40"/>
      <c r="L31" s="40"/>
      <c r="M31" s="30"/>
      <c r="N31" s="30"/>
    </row>
    <row r="32" spans="1:14" ht="15" customHeight="1" x14ac:dyDescent="0.3">
      <c r="A32" s="162" t="str">
        <f ca="1">Translations!$A$107</f>
        <v xml:space="preserve">LINE E: Total anticipated resources (annual amounts) </v>
      </c>
      <c r="B32" s="163"/>
      <c r="C32" s="163"/>
      <c r="D32" s="164"/>
      <c r="E32" s="4">
        <f>SUM(E30+E29+E15)</f>
        <v>15500000</v>
      </c>
      <c r="F32" s="4">
        <f>SUM(F30+F29+F15)</f>
        <v>4000000</v>
      </c>
      <c r="G32" s="4">
        <f>SUM(G30+G29+G15)</f>
        <v>4000000</v>
      </c>
      <c r="H32" s="4">
        <f>SUM(H30+H29+H15)</f>
        <v>4000000</v>
      </c>
      <c r="I32" s="4">
        <f>SUM(I30+I29+I15)</f>
        <v>0</v>
      </c>
      <c r="J32" s="165"/>
      <c r="K32" s="166"/>
      <c r="L32" s="167"/>
    </row>
    <row r="33" spans="1:14" ht="15" customHeight="1" x14ac:dyDescent="0.3">
      <c r="A33" s="162" t="str">
        <f ca="1">Translations!$A$108</f>
        <v>LINE F: Annual anticipated funding gap (Line A-E)</v>
      </c>
      <c r="B33" s="163"/>
      <c r="C33" s="163"/>
      <c r="D33" s="164"/>
      <c r="E33" s="4">
        <f>+E8-E32</f>
        <v>24500000</v>
      </c>
      <c r="F33" s="4">
        <f>+F8-F32</f>
        <v>31000000</v>
      </c>
      <c r="G33" s="4">
        <f>+G8-G32</f>
        <v>26000000</v>
      </c>
      <c r="H33" s="4">
        <f>+H8-H32</f>
        <v>21000000</v>
      </c>
      <c r="I33" s="4">
        <f>+I8-I32</f>
        <v>20000000</v>
      </c>
      <c r="J33" s="165"/>
      <c r="K33" s="168"/>
      <c r="L33" s="169"/>
      <c r="M33" s="30"/>
      <c r="N33" s="30"/>
    </row>
    <row r="34" spans="1:14" ht="15" customHeight="1" x14ac:dyDescent="0.3">
      <c r="A34" s="162" t="str">
        <f ca="1">Translations!$A$109</f>
        <v>LINE G: Funding request within the country allocation</v>
      </c>
      <c r="B34" s="163"/>
      <c r="C34" s="163"/>
      <c r="D34" s="164"/>
      <c r="E34" s="70">
        <v>16085974</v>
      </c>
      <c r="F34" s="70">
        <v>14441416</v>
      </c>
      <c r="G34" s="70">
        <v>18262437</v>
      </c>
      <c r="H34" s="70"/>
      <c r="I34" s="70"/>
      <c r="J34" s="150" t="s">
        <v>1408</v>
      </c>
      <c r="K34" s="151"/>
      <c r="L34" s="152"/>
      <c r="M34" s="30"/>
      <c r="N34" s="35"/>
    </row>
    <row r="35" spans="1:14" ht="15" customHeight="1" x14ac:dyDescent="0.3">
      <c r="A35" s="162" t="str">
        <f ca="1">Translations!$A$110</f>
        <v>LINE H: Total Remaining Funding Gap (annual amounts) (Line F-G)</v>
      </c>
      <c r="B35" s="163"/>
      <c r="C35" s="163"/>
      <c r="D35" s="164"/>
      <c r="E35" s="4">
        <f>E33-E34</f>
        <v>8414026</v>
      </c>
      <c r="F35" s="4">
        <f>F33-F34</f>
        <v>16558584</v>
      </c>
      <c r="G35" s="4">
        <f>G33-G34</f>
        <v>7737563</v>
      </c>
      <c r="H35" s="4">
        <f>H33-H34</f>
        <v>21000000</v>
      </c>
      <c r="I35" s="4">
        <f>I33-I34</f>
        <v>20000000</v>
      </c>
      <c r="J35" s="170"/>
      <c r="K35" s="171"/>
      <c r="L35" s="172"/>
      <c r="M35" s="41"/>
      <c r="N35" s="35"/>
    </row>
  </sheetData>
  <sheetProtection password="CDD8" sheet="1" formatColumns="0" formatRows="0"/>
  <protectedRanges>
    <protectedRange sqref="B6:L6 E8:L8 B10:L14 A16:L28" name="Range1"/>
  </protectedRanges>
  <mergeCells count="44">
    <mergeCell ref="A33:D33"/>
    <mergeCell ref="J33:L33"/>
    <mergeCell ref="A34:D34"/>
    <mergeCell ref="J34:L34"/>
    <mergeCell ref="A35:D35"/>
    <mergeCell ref="J35:L35"/>
    <mergeCell ref="J27:L27"/>
    <mergeCell ref="J28:L28"/>
    <mergeCell ref="J29:L29"/>
    <mergeCell ref="J30:L30"/>
    <mergeCell ref="A32:D32"/>
    <mergeCell ref="J32:L32"/>
    <mergeCell ref="A1:C2"/>
    <mergeCell ref="J26:L26"/>
    <mergeCell ref="J15:L15"/>
    <mergeCell ref="J16:L16"/>
    <mergeCell ref="J17:L17"/>
    <mergeCell ref="J18:L18"/>
    <mergeCell ref="J19:L19"/>
    <mergeCell ref="J20:L20"/>
    <mergeCell ref="J21:L21"/>
    <mergeCell ref="J22:L22"/>
    <mergeCell ref="J23:L23"/>
    <mergeCell ref="J24:L24"/>
    <mergeCell ref="J25:L25"/>
    <mergeCell ref="J14:L14"/>
    <mergeCell ref="B3:D3"/>
    <mergeCell ref="E3:I3"/>
    <mergeCell ref="J3:L4"/>
    <mergeCell ref="J5:L5"/>
    <mergeCell ref="J6:L6"/>
    <mergeCell ref="A8:D8"/>
    <mergeCell ref="J8:L8"/>
    <mergeCell ref="A9:L9"/>
    <mergeCell ref="J10:L10"/>
    <mergeCell ref="J11:L11"/>
    <mergeCell ref="J12:L12"/>
    <mergeCell ref="J13:L13"/>
    <mergeCell ref="E1:F1"/>
    <mergeCell ref="G1:G2"/>
    <mergeCell ref="H1:H2"/>
    <mergeCell ref="E2:F2"/>
    <mergeCell ref="J1:K1"/>
    <mergeCell ref="J2:K2"/>
  </mergeCells>
  <conditionalFormatting sqref="E10 E14:I14 F10:I13 E8:I8">
    <cfRule type="expression" dxfId="0" priority="6">
      <formula>$E$6&gt;$L$2</formula>
    </cfRule>
  </conditionalFormatting>
  <dataValidations count="2">
    <dataValidation type="decimal" operator="greaterThanOrEqual" allowBlank="1" showInputMessage="1" showErrorMessage="1" sqref="E8:I8 B10:I14 B16:I28 B30:I30 E34:I34" xr:uid="{00000000-0002-0000-0500-000000000000}">
      <formula1>0</formula1>
    </dataValidation>
    <dataValidation operator="greaterThanOrEqual" allowBlank="1" showInputMessage="1" showErrorMessage="1" sqref="B6:I6" xr:uid="{00000000-0002-0000-0500-000001000000}"/>
  </dataValidations>
  <pageMargins left="0.7" right="0.7" top="0.75" bottom="0.75" header="0.3" footer="0.3"/>
  <pageSetup paperSize="8" scale="56"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500-000002000000}">
          <x14:formula1>
            <xm:f>Dropdowns!$AA$3:$AA$50</xm:f>
          </x14:formula1>
          <xm:sqref>A16:A28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35"/>
  <sheetViews>
    <sheetView view="pageBreakPreview" zoomScaleSheetLayoutView="100" workbookViewId="0">
      <selection sqref="A1:C2"/>
    </sheetView>
  </sheetViews>
  <sheetFormatPr defaultColWidth="10.36328125" defaultRowHeight="14" x14ac:dyDescent="0.3"/>
  <cols>
    <col min="1" max="1" width="60.6328125" style="6" customWidth="1"/>
    <col min="2" max="9" width="12.6328125" style="6" customWidth="1"/>
    <col min="10" max="11" width="27.6328125" style="6" customWidth="1"/>
    <col min="12" max="12" width="15.6328125" style="6" customWidth="1"/>
    <col min="13" max="16384" width="10.36328125" style="6"/>
  </cols>
  <sheetData>
    <row r="1" spans="1:14" ht="15" customHeight="1" x14ac:dyDescent="0.35">
      <c r="A1" s="138" t="str">
        <f ca="1">Translations!$A$93</f>
        <v>Financial Gap Overview Table</v>
      </c>
      <c r="B1" s="139"/>
      <c r="C1" s="140"/>
      <c r="D1" s="15" t="str">
        <f ca="1">Translations!$A$10</f>
        <v>Country</v>
      </c>
      <c r="E1" s="144" t="str">
        <f>VLOOKUP('Cover Sheet'!$D$8,Dropdowns!$I$3:$L$243,Translations!$C$1+1,0)</f>
        <v>Mozambique</v>
      </c>
      <c r="F1" s="145"/>
      <c r="G1" s="146" t="str">
        <f ca="1">Translations!$A$85</f>
        <v>Component</v>
      </c>
      <c r="H1" s="148" t="str">
        <f ca="1">Translations!$A$92</f>
        <v>Malaria</v>
      </c>
      <c r="J1" s="136" t="str">
        <f ca="1">Translations!$A$86</f>
        <v>Fiscal Year in which implementation period starts</v>
      </c>
      <c r="K1" s="137"/>
      <c r="L1" s="14">
        <f>IF(ISNUMBER('Cover Sheet'!D13),'Cover Sheet'!D13,VLOOKUP("Select year",Dropdowns!$O$17:$R$17,LangOffset+1,0))</f>
        <v>2021</v>
      </c>
      <c r="M1" s="28"/>
      <c r="N1" s="28"/>
    </row>
    <row r="2" spans="1:14" ht="15" customHeight="1" x14ac:dyDescent="0.35">
      <c r="A2" s="141"/>
      <c r="B2" s="142"/>
      <c r="C2" s="143"/>
      <c r="D2" s="15" t="str">
        <f ca="1">Translations!$A$12</f>
        <v>Currency</v>
      </c>
      <c r="E2" s="144" t="str">
        <f>VLOOKUP('Cover Sheet'!$D$10,Dropdowns!$O$13:$R$15,Translations!$C$1+1,0)</f>
        <v>USD</v>
      </c>
      <c r="F2" s="145"/>
      <c r="G2" s="147"/>
      <c r="H2" s="149"/>
      <c r="J2" s="136" t="str">
        <f ca="1">Translations!$A$87</f>
        <v>Fiscal Year in which implementation period ends</v>
      </c>
      <c r="K2" s="137"/>
      <c r="L2" s="14">
        <f>IF(ISNUMBER('Cover Sheet'!D14),'Cover Sheet'!D14,VLOOKUP("Select year",Dropdowns!$O$17:$R$17,LangOffset+1,0))</f>
        <v>2023</v>
      </c>
      <c r="M2" s="28"/>
      <c r="N2" s="28"/>
    </row>
    <row r="3" spans="1:14" ht="15" customHeight="1" x14ac:dyDescent="0.3">
      <c r="A3" s="64"/>
      <c r="B3" s="153" t="str">
        <f ca="1">Translations!$A$111</f>
        <v>Current and previous</v>
      </c>
      <c r="C3" s="154"/>
      <c r="D3" s="154"/>
      <c r="E3" s="153" t="str">
        <f ca="1">Translations!$A$112</f>
        <v>Estimated</v>
      </c>
      <c r="F3" s="154"/>
      <c r="G3" s="154"/>
      <c r="H3" s="154"/>
      <c r="I3" s="155"/>
      <c r="J3" s="156" t="str">
        <f ca="1">Translations!$A$113</f>
        <v>Data Source / Comments</v>
      </c>
      <c r="K3" s="157"/>
      <c r="L3" s="158"/>
      <c r="M3" s="30"/>
      <c r="N3" s="30"/>
    </row>
    <row r="4" spans="1:14" ht="15" customHeight="1" x14ac:dyDescent="0.3">
      <c r="A4" s="31" t="str">
        <f ca="1">Translations!$A$94</f>
        <v>Fiscal Year</v>
      </c>
      <c r="B4" s="12">
        <f>IFERROR(C4-1,"")</f>
        <v>2018</v>
      </c>
      <c r="C4" s="12">
        <f>IFERROR(D4-1,"")</f>
        <v>2019</v>
      </c>
      <c r="D4" s="12">
        <f>IFERROR(L1-1,"")</f>
        <v>2020</v>
      </c>
      <c r="E4" s="12">
        <f>IF(ISNUMBER(L1),L1,"")</f>
        <v>2021</v>
      </c>
      <c r="F4" s="12">
        <f>IFERROR(E4+1,"")</f>
        <v>2022</v>
      </c>
      <c r="G4" s="12">
        <f>IFERROR(F4+1,"")</f>
        <v>2023</v>
      </c>
      <c r="H4" s="12">
        <f>IFERROR(G4+1,"")</f>
        <v>2024</v>
      </c>
      <c r="I4" s="12">
        <f>IFERROR(H4+1,"")</f>
        <v>2025</v>
      </c>
      <c r="J4" s="159"/>
      <c r="K4" s="160"/>
      <c r="L4" s="161"/>
      <c r="M4" s="30"/>
      <c r="N4" s="30"/>
    </row>
    <row r="5" spans="1:14" ht="30" customHeight="1" x14ac:dyDescent="0.3">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01/2018 - 12/2018</v>
      </c>
      <c r="C5" s="32" t="str">
        <f>IFERROR(IF('Cover Sheet'!$D$9="January - December","01/"&amp;C4&amp;" - "&amp;"12/"&amp;C4,IF('Cover Sheet'!$D$9="April - March","04/"&amp;C4&amp;" - "&amp;"03/"&amp;C4+1,IF('Cover Sheet'!$D$9="July - June","07/"&amp;C4-1&amp;" - "&amp;"06/"&amp;C4,IF('Cover Sheet'!$D$9="October - September","10/"&amp;C4-1&amp;" - "&amp;"09/"&amp;C4,"")))),"")</f>
        <v>01/2019 - 12/2019</v>
      </c>
      <c r="D5" s="32" t="str">
        <f>IFERROR(IF('Cover Sheet'!$D$9="January - December","01/"&amp;D4&amp;" - "&amp;"12/"&amp;D4,IF('Cover Sheet'!$D$9="April - March","04/"&amp;D4&amp;" - "&amp;"03/"&amp;D4+1,IF('Cover Sheet'!$D$9="July - June","07/"&amp;D4-1&amp;" - "&amp;"06/"&amp;D4,IF('Cover Sheet'!$D$9="October - September","10/"&amp;D4-1&amp;" - "&amp;"09/"&amp;D4,"")))),"")</f>
        <v>01/2020 - 12/2020</v>
      </c>
      <c r="E5" s="32" t="str">
        <f>IFERROR(IF('Cover Sheet'!$D$9="January - December","01/"&amp;E4&amp;" - "&amp;"12/"&amp;E4,IF('Cover Sheet'!$D$9="April - March","04/"&amp;E4&amp;" - "&amp;"03/"&amp;E4+1,IF('Cover Sheet'!$D$9="July - June","07/"&amp;E4-1&amp;" - "&amp;"06/"&amp;E4,IF('Cover Sheet'!$D$9="October - September","10/"&amp;E4-1&amp;" - "&amp;"09/"&amp;E4,"")))),"")</f>
        <v>01/2021 - 12/2021</v>
      </c>
      <c r="F5" s="32" t="str">
        <f>IFERROR(IF('Cover Sheet'!$D$9="January - December","01/"&amp;F4&amp;" - "&amp;"12/"&amp;F4,IF('Cover Sheet'!$D$9="April - March","04/"&amp;F4&amp;" - "&amp;"03/"&amp;F4+1,IF('Cover Sheet'!$D$9="July - June","07/"&amp;F4-1&amp;" - "&amp;"06/"&amp;F4,IF('Cover Sheet'!$D$9="October - September","10/"&amp;F4-1&amp;" - "&amp;"09/"&amp;F4,"")))),"")</f>
        <v>01/2022 - 12/2022</v>
      </c>
      <c r="G5" s="32" t="str">
        <f>IFERROR(IF('Cover Sheet'!$D$9="January - December","01/"&amp;G4&amp;" - "&amp;"12/"&amp;G4,IF('Cover Sheet'!$D$9="April - March","04/"&amp;G4&amp;" - "&amp;"03/"&amp;G4+1,IF('Cover Sheet'!$D$9="July - June","07/"&amp;G4-1&amp;" - "&amp;"06/"&amp;G4,IF('Cover Sheet'!$D$9="October - September","10/"&amp;G4-1&amp;" - "&amp;"09/"&amp;G4,"")))),"")</f>
        <v>01/2023 - 12/2023</v>
      </c>
      <c r="H5" s="32" t="str">
        <f>IFERROR(IF('Cover Sheet'!$D$9="January - December","01/"&amp;H4&amp;" - "&amp;"12/"&amp;H4,IF('Cover Sheet'!$D$9="April - March","04/"&amp;H4&amp;" - "&amp;"03/"&amp;H4+1,IF('Cover Sheet'!$D$9="July - June","07/"&amp;H4-1&amp;" - "&amp;"06/"&amp;H4,IF('Cover Sheet'!$D$9="October - September","10/"&amp;H4-1&amp;" - "&amp;"09/"&amp;H4,"")))),"")</f>
        <v>01/2024 - 12/2024</v>
      </c>
      <c r="I5" s="32" t="str">
        <f>IFERROR(IF('Cover Sheet'!$D$9="January - December","01/"&amp;I4&amp;" - "&amp;"12/"&amp;I4,IF('Cover Sheet'!$D$9="April - March","04/"&amp;I4&amp;" - "&amp;"03/"&amp;I4+1,IF('Cover Sheet'!$D$9="July - June","07/"&amp;I4-1&amp;" - "&amp;"06/"&amp;I4,IF('Cover Sheet'!$D$9="October - September","10/"&amp;I4-1&amp;" - "&amp;"09/"&amp;I4,"")))),"")</f>
        <v>01/2025 - 12/2025</v>
      </c>
      <c r="J5" s="150"/>
      <c r="K5" s="151"/>
      <c r="L5" s="152"/>
      <c r="M5" s="30"/>
      <c r="N5" s="30"/>
    </row>
    <row r="6" spans="1:14" ht="15" customHeight="1" x14ac:dyDescent="0.3">
      <c r="A6" s="31" t="str">
        <f ca="1">Translations!$A$96</f>
        <v>Exchange Rate (Local currency units per USD or EUR)</v>
      </c>
      <c r="B6" s="68"/>
      <c r="C6" s="68"/>
      <c r="D6" s="68"/>
      <c r="E6" s="68"/>
      <c r="F6" s="68"/>
      <c r="G6" s="68"/>
      <c r="H6" s="68"/>
      <c r="I6" s="68"/>
      <c r="J6" s="150"/>
      <c r="K6" s="151"/>
      <c r="L6" s="152"/>
      <c r="M6" s="30"/>
      <c r="N6" s="30"/>
    </row>
    <row r="7" spans="1:14" ht="3" customHeight="1" x14ac:dyDescent="0.3">
      <c r="A7" s="10"/>
      <c r="B7" s="9"/>
      <c r="C7" s="9"/>
      <c r="D7" s="9"/>
      <c r="E7" s="8"/>
      <c r="F7" s="8"/>
      <c r="G7" s="8"/>
      <c r="H7" s="8"/>
      <c r="I7" s="8"/>
      <c r="J7" s="33"/>
      <c r="K7" s="34"/>
      <c r="L7" s="34"/>
      <c r="M7" s="30"/>
      <c r="N7" s="30"/>
    </row>
    <row r="8" spans="1:14" ht="30" customHeight="1" x14ac:dyDescent="0.3">
      <c r="A8" s="162" t="str">
        <f ca="1">Translations!$A$97</f>
        <v>LINE A: Total Funding needs for the National Strategic Plan (provide annual amounts)</v>
      </c>
      <c r="B8" s="163"/>
      <c r="C8" s="163"/>
      <c r="D8" s="164"/>
      <c r="E8" s="69"/>
      <c r="F8" s="69"/>
      <c r="G8" s="69"/>
      <c r="H8" s="69"/>
      <c r="I8" s="69"/>
      <c r="J8" s="150"/>
      <c r="K8" s="151"/>
      <c r="L8" s="152"/>
      <c r="M8" s="30"/>
      <c r="N8" s="35"/>
    </row>
    <row r="9" spans="1:14" ht="15" customHeight="1" x14ac:dyDescent="0.3">
      <c r="A9" s="162" t="str">
        <f ca="1">Translations!$A$98</f>
        <v>LINES B, C and D: Previous, current and anticipated resources to meet the funding needs of the National Strategic Plan</v>
      </c>
      <c r="B9" s="163"/>
      <c r="C9" s="163"/>
      <c r="D9" s="163"/>
      <c r="E9" s="163"/>
      <c r="F9" s="163"/>
      <c r="G9" s="163"/>
      <c r="H9" s="163"/>
      <c r="I9" s="163"/>
      <c r="J9" s="163"/>
      <c r="K9" s="163"/>
      <c r="L9" s="164"/>
      <c r="M9" s="30"/>
      <c r="N9" s="30"/>
    </row>
    <row r="10" spans="1:14" ht="15" customHeight="1" x14ac:dyDescent="0.3">
      <c r="A10" s="36" t="str">
        <f ca="1">Translations!$A$99</f>
        <v>Domestic source B1: Loans</v>
      </c>
      <c r="B10" s="69"/>
      <c r="C10" s="69"/>
      <c r="D10" s="69"/>
      <c r="E10" s="69"/>
      <c r="F10" s="69"/>
      <c r="G10" s="69"/>
      <c r="H10" s="69"/>
      <c r="I10" s="69"/>
      <c r="J10" s="150"/>
      <c r="K10" s="151"/>
      <c r="L10" s="152"/>
      <c r="M10" s="30"/>
      <c r="N10" s="30"/>
    </row>
    <row r="11" spans="1:14" ht="15" customHeight="1" x14ac:dyDescent="0.3">
      <c r="A11" s="36" t="str">
        <f ca="1">Translations!$A$100</f>
        <v>Domestic source B2: Debt relief</v>
      </c>
      <c r="B11" s="69"/>
      <c r="C11" s="69"/>
      <c r="D11" s="69"/>
      <c r="E11" s="69"/>
      <c r="F11" s="69"/>
      <c r="G11" s="69"/>
      <c r="H11" s="69"/>
      <c r="I11" s="69"/>
      <c r="J11" s="150"/>
      <c r="K11" s="151"/>
      <c r="L11" s="152"/>
      <c r="M11" s="30"/>
      <c r="N11" s="30"/>
    </row>
    <row r="12" spans="1:14" ht="15" customHeight="1" x14ac:dyDescent="0.3">
      <c r="A12" s="36" t="str">
        <f ca="1">Translations!$A$101</f>
        <v>Domestic source B3: Government revenues</v>
      </c>
      <c r="B12" s="69"/>
      <c r="C12" s="69"/>
      <c r="D12" s="69"/>
      <c r="E12" s="69"/>
      <c r="F12" s="69"/>
      <c r="G12" s="69"/>
      <c r="H12" s="69"/>
      <c r="I12" s="69"/>
      <c r="J12" s="150"/>
      <c r="K12" s="151"/>
      <c r="L12" s="152"/>
      <c r="M12" s="30"/>
      <c r="N12" s="30"/>
    </row>
    <row r="13" spans="1:14" ht="15" customHeight="1" x14ac:dyDescent="0.3">
      <c r="A13" s="36" t="str">
        <f ca="1">Translations!$A$102</f>
        <v>Domestic source B4: Social health insurance</v>
      </c>
      <c r="B13" s="69"/>
      <c r="C13" s="69"/>
      <c r="D13" s="69"/>
      <c r="E13" s="69"/>
      <c r="F13" s="69"/>
      <c r="G13" s="69"/>
      <c r="H13" s="69"/>
      <c r="I13" s="69"/>
      <c r="J13" s="150"/>
      <c r="K13" s="151"/>
      <c r="L13" s="152"/>
      <c r="M13" s="30"/>
      <c r="N13" s="30"/>
    </row>
    <row r="14" spans="1:14" ht="15" customHeight="1" x14ac:dyDescent="0.3">
      <c r="A14" s="36" t="str">
        <f ca="1">Translations!$A$103</f>
        <v>Domestic source B5: Private sector contributions (national)</v>
      </c>
      <c r="B14" s="69"/>
      <c r="C14" s="69"/>
      <c r="D14" s="69"/>
      <c r="E14" s="69"/>
      <c r="F14" s="69"/>
      <c r="G14" s="69"/>
      <c r="H14" s="69"/>
      <c r="I14" s="69"/>
      <c r="J14" s="150"/>
      <c r="K14" s="151"/>
      <c r="L14" s="152"/>
      <c r="M14" s="30"/>
      <c r="N14" s="30"/>
    </row>
    <row r="15" spans="1:14" ht="30" customHeight="1" x14ac:dyDescent="0.3">
      <c r="A15" s="37" t="str">
        <f ca="1">Translations!$A$104</f>
        <v>LINE B: Total previous, current and anticipated DOMESTIC resources</v>
      </c>
      <c r="B15" s="38">
        <f t="shared" ref="B15:I15" si="0">SUM(B10:B14)</f>
        <v>0</v>
      </c>
      <c r="C15" s="38">
        <f t="shared" si="0"/>
        <v>0</v>
      </c>
      <c r="D15" s="38">
        <f t="shared" si="0"/>
        <v>0</v>
      </c>
      <c r="E15" s="38">
        <f t="shared" si="0"/>
        <v>0</v>
      </c>
      <c r="F15" s="38">
        <f t="shared" si="0"/>
        <v>0</v>
      </c>
      <c r="G15" s="38">
        <f t="shared" si="0"/>
        <v>0</v>
      </c>
      <c r="H15" s="38">
        <f t="shared" si="0"/>
        <v>0</v>
      </c>
      <c r="I15" s="38">
        <f t="shared" si="0"/>
        <v>0</v>
      </c>
      <c r="J15" s="165"/>
      <c r="K15" s="166"/>
      <c r="L15" s="167"/>
      <c r="M15" s="30"/>
      <c r="N15" s="30"/>
    </row>
    <row r="16" spans="1:14" ht="15" customHeight="1" x14ac:dyDescent="0.3">
      <c r="A16" s="76" t="str">
        <f>VLOOKUP("Select External Source",Dropdowns!$AB$3:$AE$3,LangOffset+1,0)</f>
        <v>Select External Source</v>
      </c>
      <c r="B16" s="70"/>
      <c r="C16" s="70"/>
      <c r="D16" s="70"/>
      <c r="E16" s="70"/>
      <c r="F16" s="70"/>
      <c r="G16" s="70"/>
      <c r="H16" s="70"/>
      <c r="I16" s="70"/>
      <c r="J16" s="150"/>
      <c r="K16" s="151"/>
      <c r="L16" s="152"/>
      <c r="M16" s="30"/>
      <c r="N16" s="30"/>
    </row>
    <row r="17" spans="1:14" ht="15" customHeight="1" x14ac:dyDescent="0.3">
      <c r="A17" s="76" t="str">
        <f>VLOOKUP("Select External Source",Dropdowns!$AB$3:$AE$3,LangOffset+1,0)</f>
        <v>Select External Source</v>
      </c>
      <c r="B17" s="70"/>
      <c r="C17" s="70"/>
      <c r="D17" s="70"/>
      <c r="E17" s="70"/>
      <c r="F17" s="70"/>
      <c r="G17" s="70"/>
      <c r="H17" s="70"/>
      <c r="I17" s="70"/>
      <c r="J17" s="150"/>
      <c r="K17" s="151"/>
      <c r="L17" s="152"/>
      <c r="M17" s="30"/>
      <c r="N17" s="30"/>
    </row>
    <row r="18" spans="1:14" ht="15" customHeight="1" x14ac:dyDescent="0.3">
      <c r="A18" s="76" t="str">
        <f>VLOOKUP("Select External Source",Dropdowns!$AB$3:$AE$3,LangOffset+1,0)</f>
        <v>Select External Source</v>
      </c>
      <c r="B18" s="70"/>
      <c r="C18" s="70"/>
      <c r="D18" s="70"/>
      <c r="E18" s="70"/>
      <c r="F18" s="70"/>
      <c r="G18" s="70"/>
      <c r="H18" s="70"/>
      <c r="I18" s="70"/>
      <c r="J18" s="150"/>
      <c r="K18" s="151"/>
      <c r="L18" s="152"/>
      <c r="M18" s="30"/>
      <c r="N18" s="30"/>
    </row>
    <row r="19" spans="1:14" ht="15" customHeight="1" x14ac:dyDescent="0.3">
      <c r="A19" s="76" t="str">
        <f>VLOOKUP("Select External Source",Dropdowns!$AB$3:$AE$3,LangOffset+1,0)</f>
        <v>Select External Source</v>
      </c>
      <c r="B19" s="70"/>
      <c r="C19" s="70"/>
      <c r="D19" s="70"/>
      <c r="E19" s="70"/>
      <c r="F19" s="70"/>
      <c r="G19" s="70"/>
      <c r="H19" s="70"/>
      <c r="I19" s="70"/>
      <c r="J19" s="150"/>
      <c r="K19" s="151"/>
      <c r="L19" s="152"/>
      <c r="M19" s="30"/>
      <c r="N19" s="30"/>
    </row>
    <row r="20" spans="1:14" ht="15" customHeight="1" x14ac:dyDescent="0.3">
      <c r="A20" s="76" t="str">
        <f>VLOOKUP("Select External Source",Dropdowns!$AB$3:$AE$3,LangOffset+1,0)</f>
        <v>Select External Source</v>
      </c>
      <c r="B20" s="70"/>
      <c r="C20" s="70"/>
      <c r="D20" s="70"/>
      <c r="E20" s="70"/>
      <c r="F20" s="70"/>
      <c r="G20" s="70"/>
      <c r="H20" s="70"/>
      <c r="I20" s="70"/>
      <c r="J20" s="150"/>
      <c r="K20" s="151"/>
      <c r="L20" s="152"/>
      <c r="M20" s="30"/>
      <c r="N20" s="30"/>
    </row>
    <row r="21" spans="1:14" ht="15" customHeight="1" x14ac:dyDescent="0.3">
      <c r="A21" s="76" t="str">
        <f>VLOOKUP("Select External Source",Dropdowns!$AB$3:$AE$3,LangOffset+1,0)</f>
        <v>Select External Source</v>
      </c>
      <c r="B21" s="70"/>
      <c r="C21" s="70"/>
      <c r="D21" s="70"/>
      <c r="E21" s="70"/>
      <c r="F21" s="70"/>
      <c r="G21" s="70"/>
      <c r="H21" s="70"/>
      <c r="I21" s="70"/>
      <c r="J21" s="150"/>
      <c r="K21" s="151"/>
      <c r="L21" s="152"/>
      <c r="M21" s="30"/>
      <c r="N21" s="30"/>
    </row>
    <row r="22" spans="1:14" ht="15" customHeight="1" x14ac:dyDescent="0.3">
      <c r="A22" s="76" t="str">
        <f>VLOOKUP("Select External Source",Dropdowns!$AB$3:$AE$3,LangOffset+1,0)</f>
        <v>Select External Source</v>
      </c>
      <c r="B22" s="70"/>
      <c r="C22" s="70"/>
      <c r="D22" s="70"/>
      <c r="E22" s="70"/>
      <c r="F22" s="70"/>
      <c r="G22" s="70"/>
      <c r="H22" s="70"/>
      <c r="I22" s="70"/>
      <c r="J22" s="150"/>
      <c r="K22" s="151"/>
      <c r="L22" s="152"/>
      <c r="M22" s="30"/>
      <c r="N22" s="30"/>
    </row>
    <row r="23" spans="1:14" ht="15" customHeight="1" x14ac:dyDescent="0.3">
      <c r="A23" s="76" t="str">
        <f>VLOOKUP("Select External Source",Dropdowns!$AB$3:$AE$3,LangOffset+1,0)</f>
        <v>Select External Source</v>
      </c>
      <c r="B23" s="70"/>
      <c r="C23" s="70"/>
      <c r="D23" s="70"/>
      <c r="E23" s="70"/>
      <c r="F23" s="70"/>
      <c r="G23" s="70"/>
      <c r="H23" s="70"/>
      <c r="I23" s="70"/>
      <c r="J23" s="150"/>
      <c r="K23" s="151"/>
      <c r="L23" s="152"/>
      <c r="M23" s="30"/>
      <c r="N23" s="30"/>
    </row>
    <row r="24" spans="1:14" ht="15" customHeight="1" x14ac:dyDescent="0.3">
      <c r="A24" s="76" t="str">
        <f>VLOOKUP("Select External Source",Dropdowns!$AB$3:$AE$3,LangOffset+1,0)</f>
        <v>Select External Source</v>
      </c>
      <c r="B24" s="70"/>
      <c r="C24" s="70"/>
      <c r="D24" s="70"/>
      <c r="E24" s="70"/>
      <c r="F24" s="70"/>
      <c r="G24" s="70"/>
      <c r="H24" s="70"/>
      <c r="I24" s="70"/>
      <c r="J24" s="150"/>
      <c r="K24" s="151"/>
      <c r="L24" s="152"/>
      <c r="M24" s="30"/>
      <c r="N24" s="30"/>
    </row>
    <row r="25" spans="1:14" ht="15" customHeight="1" x14ac:dyDescent="0.3">
      <c r="A25" s="76" t="str">
        <f>VLOOKUP("Select External Source",Dropdowns!$AB$3:$AE$3,LangOffset+1,0)</f>
        <v>Select External Source</v>
      </c>
      <c r="B25" s="70"/>
      <c r="C25" s="70"/>
      <c r="D25" s="70"/>
      <c r="E25" s="70"/>
      <c r="F25" s="70"/>
      <c r="G25" s="70"/>
      <c r="H25" s="70"/>
      <c r="I25" s="70"/>
      <c r="J25" s="150"/>
      <c r="K25" s="151"/>
      <c r="L25" s="152"/>
      <c r="M25" s="30"/>
      <c r="N25" s="30"/>
    </row>
    <row r="26" spans="1:14" ht="15" customHeight="1" x14ac:dyDescent="0.3">
      <c r="A26" s="76" t="str">
        <f>VLOOKUP("Select External Source",Dropdowns!$AB$3:$AE$3,LangOffset+1,0)</f>
        <v>Select External Source</v>
      </c>
      <c r="B26" s="70"/>
      <c r="C26" s="70"/>
      <c r="D26" s="70"/>
      <c r="E26" s="70"/>
      <c r="F26" s="70"/>
      <c r="G26" s="70"/>
      <c r="H26" s="70"/>
      <c r="I26" s="70"/>
      <c r="J26" s="150"/>
      <c r="K26" s="151"/>
      <c r="L26" s="152"/>
      <c r="M26" s="30"/>
      <c r="N26" s="30"/>
    </row>
    <row r="27" spans="1:14" ht="15" customHeight="1" x14ac:dyDescent="0.3">
      <c r="A27" s="76" t="str">
        <f>VLOOKUP("Select External Source",Dropdowns!$AB$3:$AE$3,LangOffset+1,0)</f>
        <v>Select External Source</v>
      </c>
      <c r="B27" s="70"/>
      <c r="C27" s="70"/>
      <c r="D27" s="70"/>
      <c r="E27" s="70"/>
      <c r="F27" s="70"/>
      <c r="G27" s="70"/>
      <c r="H27" s="70"/>
      <c r="I27" s="70"/>
      <c r="J27" s="150"/>
      <c r="K27" s="151"/>
      <c r="L27" s="152"/>
      <c r="M27" s="30"/>
      <c r="N27" s="30"/>
    </row>
    <row r="28" spans="1:14" ht="15" customHeight="1" x14ac:dyDescent="0.3">
      <c r="A28" s="76" t="str">
        <f>VLOOKUP("Select External Source",Dropdowns!$AB$3:$AE$3,LangOffset+1,0)</f>
        <v>Select External Source</v>
      </c>
      <c r="B28" s="70"/>
      <c r="C28" s="70"/>
      <c r="D28" s="70"/>
      <c r="E28" s="70"/>
      <c r="F28" s="70"/>
      <c r="G28" s="70"/>
      <c r="H28" s="70"/>
      <c r="I28" s="70"/>
      <c r="J28" s="150"/>
      <c r="K28" s="151"/>
      <c r="L28" s="152"/>
      <c r="M28" s="30"/>
      <c r="N28" s="30"/>
    </row>
    <row r="29" spans="1:14" ht="45" customHeight="1" x14ac:dyDescent="0.3">
      <c r="A29" s="37" t="str">
        <f ca="1">Translations!$A$105</f>
        <v>LINE C: Total previous, current and anticipated EXTERNAL Resources (non-Global Fund)</v>
      </c>
      <c r="B29" s="4">
        <f t="shared" ref="B29:I29" si="1">SUM(B16:B28)</f>
        <v>0</v>
      </c>
      <c r="C29" s="4">
        <f t="shared" si="1"/>
        <v>0</v>
      </c>
      <c r="D29" s="4">
        <f t="shared" si="1"/>
        <v>0</v>
      </c>
      <c r="E29" s="4">
        <f t="shared" si="1"/>
        <v>0</v>
      </c>
      <c r="F29" s="4">
        <f t="shared" si="1"/>
        <v>0</v>
      </c>
      <c r="G29" s="4">
        <f t="shared" si="1"/>
        <v>0</v>
      </c>
      <c r="H29" s="4">
        <f t="shared" si="1"/>
        <v>0</v>
      </c>
      <c r="I29" s="4">
        <f t="shared" si="1"/>
        <v>0</v>
      </c>
      <c r="J29" s="165"/>
      <c r="K29" s="166"/>
      <c r="L29" s="167"/>
    </row>
    <row r="30" spans="1:14" ht="60" customHeight="1" x14ac:dyDescent="0.3">
      <c r="A30" s="37" t="str">
        <f ca="1">Translations!$A$106</f>
        <v>LINE D: Total previous, current and anticipated Global Fund resources from existing grants (excluding amounts included in the funding request)</v>
      </c>
      <c r="B30" s="69"/>
      <c r="C30" s="69"/>
      <c r="D30" s="69"/>
      <c r="E30" s="69"/>
      <c r="F30" s="69"/>
      <c r="G30" s="69"/>
      <c r="H30" s="69"/>
      <c r="I30" s="69"/>
      <c r="J30" s="150"/>
      <c r="K30" s="151">
        <v>0</v>
      </c>
      <c r="L30" s="152"/>
    </row>
    <row r="31" spans="1:14" ht="3" customHeight="1" x14ac:dyDescent="0.3">
      <c r="A31" s="10"/>
      <c r="B31" s="9"/>
      <c r="C31" s="9"/>
      <c r="D31" s="9"/>
      <c r="E31" s="8"/>
      <c r="F31" s="8"/>
      <c r="G31" s="8"/>
      <c r="H31" s="8"/>
      <c r="I31" s="8"/>
      <c r="J31" s="39"/>
      <c r="K31" s="40"/>
      <c r="L31" s="40"/>
      <c r="M31" s="30"/>
      <c r="N31" s="30"/>
    </row>
    <row r="32" spans="1:14" ht="15" customHeight="1" x14ac:dyDescent="0.3">
      <c r="A32" s="162" t="str">
        <f ca="1">Translations!$A$107</f>
        <v xml:space="preserve">LINE E: Total anticipated resources (annual amounts) </v>
      </c>
      <c r="B32" s="163"/>
      <c r="C32" s="163"/>
      <c r="D32" s="164"/>
      <c r="E32" s="4">
        <f>SUM(E30+E29+E15)</f>
        <v>0</v>
      </c>
      <c r="F32" s="4">
        <f>SUM(F30+F29+F15)</f>
        <v>0</v>
      </c>
      <c r="G32" s="4">
        <f>SUM(G30+G29+G15)</f>
        <v>0</v>
      </c>
      <c r="H32" s="4">
        <f>SUM(H30+H29+H15)</f>
        <v>0</v>
      </c>
      <c r="I32" s="4">
        <f>SUM(I30+I29+I15)</f>
        <v>0</v>
      </c>
      <c r="J32" s="165"/>
      <c r="K32" s="166"/>
      <c r="L32" s="167"/>
    </row>
    <row r="33" spans="1:14" ht="15" customHeight="1" x14ac:dyDescent="0.3">
      <c r="A33" s="162" t="str">
        <f ca="1">Translations!$A$108</f>
        <v>LINE F: Annual anticipated funding gap (Line A-E)</v>
      </c>
      <c r="B33" s="163"/>
      <c r="C33" s="163"/>
      <c r="D33" s="164"/>
      <c r="E33" s="4">
        <f>+E8-E32</f>
        <v>0</v>
      </c>
      <c r="F33" s="4">
        <f>+F8-F32</f>
        <v>0</v>
      </c>
      <c r="G33" s="4">
        <f>+G8-G32</f>
        <v>0</v>
      </c>
      <c r="H33" s="4">
        <f>+H8-H32</f>
        <v>0</v>
      </c>
      <c r="I33" s="4">
        <f>+I8-I32</f>
        <v>0</v>
      </c>
      <c r="J33" s="165"/>
      <c r="K33" s="168"/>
      <c r="L33" s="169"/>
      <c r="M33" s="30"/>
      <c r="N33" s="30"/>
    </row>
    <row r="34" spans="1:14" ht="15" customHeight="1" x14ac:dyDescent="0.3">
      <c r="A34" s="162" t="str">
        <f ca="1">Translations!$A$109</f>
        <v>LINE G: Funding request within the country allocation</v>
      </c>
      <c r="B34" s="163"/>
      <c r="C34" s="163"/>
      <c r="D34" s="164"/>
      <c r="E34" s="70"/>
      <c r="F34" s="70"/>
      <c r="G34" s="70"/>
      <c r="H34" s="70"/>
      <c r="I34" s="70"/>
      <c r="J34" s="150"/>
      <c r="K34" s="151"/>
      <c r="L34" s="152"/>
      <c r="M34" s="30"/>
      <c r="N34" s="35"/>
    </row>
    <row r="35" spans="1:14" ht="15" customHeight="1" x14ac:dyDescent="0.3">
      <c r="A35" s="162" t="str">
        <f ca="1">Translations!$A$110</f>
        <v>LINE H: Total Remaining Funding Gap (annual amounts) (Line F-G)</v>
      </c>
      <c r="B35" s="163"/>
      <c r="C35" s="163"/>
      <c r="D35" s="164"/>
      <c r="E35" s="4">
        <f>E33-E34</f>
        <v>0</v>
      </c>
      <c r="F35" s="4">
        <f>F33-F34</f>
        <v>0</v>
      </c>
      <c r="G35" s="4">
        <f>G33-G34</f>
        <v>0</v>
      </c>
      <c r="H35" s="4">
        <f>H33-H34</f>
        <v>0</v>
      </c>
      <c r="I35" s="4">
        <f>I33-I34</f>
        <v>0</v>
      </c>
      <c r="J35" s="170"/>
      <c r="K35" s="171"/>
      <c r="L35" s="172"/>
      <c r="M35" s="41"/>
      <c r="N35" s="35"/>
    </row>
  </sheetData>
  <sheetProtection password="CDD8" sheet="1" formatColumns="0" formatRows="0"/>
  <protectedRanges>
    <protectedRange sqref="B6:L6 E8:L8 B10:L14 A16:L28" name="Range1"/>
  </protectedRanges>
  <mergeCells count="44">
    <mergeCell ref="A33:D33"/>
    <mergeCell ref="J33:L33"/>
    <mergeCell ref="A34:D34"/>
    <mergeCell ref="J34:L34"/>
    <mergeCell ref="A35:D35"/>
    <mergeCell ref="J35:L35"/>
    <mergeCell ref="J27:L27"/>
    <mergeCell ref="J28:L28"/>
    <mergeCell ref="J29:L29"/>
    <mergeCell ref="J30:L30"/>
    <mergeCell ref="A32:D32"/>
    <mergeCell ref="J32:L32"/>
    <mergeCell ref="J26:L26"/>
    <mergeCell ref="J15:L15"/>
    <mergeCell ref="J16:L16"/>
    <mergeCell ref="J17:L17"/>
    <mergeCell ref="J18:L18"/>
    <mergeCell ref="J19:L19"/>
    <mergeCell ref="J20:L20"/>
    <mergeCell ref="J21:L21"/>
    <mergeCell ref="J22:L22"/>
    <mergeCell ref="J23:L23"/>
    <mergeCell ref="J24:L24"/>
    <mergeCell ref="J25:L25"/>
    <mergeCell ref="J14:L14"/>
    <mergeCell ref="B3:D3"/>
    <mergeCell ref="E3:I3"/>
    <mergeCell ref="J3:L4"/>
    <mergeCell ref="J5:L5"/>
    <mergeCell ref="J6:L6"/>
    <mergeCell ref="A8:D8"/>
    <mergeCell ref="J8:L8"/>
    <mergeCell ref="A9:L9"/>
    <mergeCell ref="J10:L10"/>
    <mergeCell ref="J11:L11"/>
    <mergeCell ref="J12:L12"/>
    <mergeCell ref="J13:L13"/>
    <mergeCell ref="J1:K1"/>
    <mergeCell ref="J2:K2"/>
    <mergeCell ref="A1:C2"/>
    <mergeCell ref="E1:F1"/>
    <mergeCell ref="G1:G2"/>
    <mergeCell ref="H1:H2"/>
    <mergeCell ref="E2:F2"/>
  </mergeCells>
  <dataValidations count="2">
    <dataValidation type="decimal" operator="greaterThanOrEqual" allowBlank="1" showInputMessage="1" showErrorMessage="1" sqref="E8:I8 B10:I14 B16:I28 B30:I30 E34:I34" xr:uid="{00000000-0002-0000-0600-000000000000}">
      <formula1>0</formula1>
    </dataValidation>
    <dataValidation operator="greaterThanOrEqual" allowBlank="1" showInputMessage="1" showErrorMessage="1" sqref="B6:I6" xr:uid="{00000000-0002-0000-0600-000001000000}"/>
  </dataValidations>
  <pageMargins left="0.7" right="0.7" top="0.75" bottom="0.75" header="0.3" footer="0.3"/>
  <pageSetup paperSize="8" scale="56" orientation="portrait" r:id="rId1"/>
  <ignoredErrors>
    <ignoredError sqref="A17:A28"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600-000002000000}">
          <x14:formula1>
            <xm:f>Dropdowns!$AA$3:$AA$50</xm:f>
          </x14:formula1>
          <xm:sqref>A16:A28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20"/>
  <sheetViews>
    <sheetView view="pageBreakPreview" zoomScaleNormal="100" zoomScaleSheetLayoutView="100" workbookViewId="0">
      <selection activeCell="B14" sqref="B14"/>
    </sheetView>
  </sheetViews>
  <sheetFormatPr defaultColWidth="9.81640625" defaultRowHeight="14" x14ac:dyDescent="0.3"/>
  <cols>
    <col min="1" max="1" width="68.453125" style="1" customWidth="1"/>
    <col min="2" max="11" width="12.6328125" style="1" customWidth="1"/>
    <col min="12" max="12" width="21.36328125" style="1" customWidth="1"/>
    <col min="13" max="16384" width="9.81640625" style="1"/>
  </cols>
  <sheetData>
    <row r="1" spans="1:14" s="6" customFormat="1" ht="15" customHeight="1" x14ac:dyDescent="0.35">
      <c r="A1" s="138" t="str">
        <f ca="1">Translations!$A$114</f>
        <v>Health Sector: Government Health Spending</v>
      </c>
      <c r="B1" s="139" t="s">
        <v>24</v>
      </c>
      <c r="C1" s="140" t="str">
        <f>'Cover Sheet'!B8</f>
        <v>Mozambique</v>
      </c>
      <c r="D1" s="15" t="str">
        <f ca="1">Translations!$A$10</f>
        <v>Country</v>
      </c>
      <c r="E1" s="144" t="str">
        <f>VLOOKUP('Cover Sheet'!$D$8,Dropdowns!$I$3:$L$243,Translations!$C$1+1,0)</f>
        <v>Mozambique</v>
      </c>
      <c r="F1" s="145" t="s">
        <v>123</v>
      </c>
      <c r="G1" s="146" t="str">
        <f ca="1">Translations!$A$85</f>
        <v>Component</v>
      </c>
      <c r="H1" s="148" t="str">
        <f ca="1">Translations!$A$122</f>
        <v>Health sector</v>
      </c>
      <c r="I1" s="175" t="str">
        <f ca="1">Translations!$A$123</f>
        <v>The data on government health spending pertains to:</v>
      </c>
      <c r="J1" s="176"/>
      <c r="K1" s="177"/>
      <c r="L1" s="173" t="s">
        <v>967</v>
      </c>
      <c r="M1" s="28"/>
      <c r="N1" s="28"/>
    </row>
    <row r="2" spans="1:14" s="6" customFormat="1" ht="15" customHeight="1" x14ac:dyDescent="0.35">
      <c r="A2" s="141"/>
      <c r="B2" s="142" t="s">
        <v>21</v>
      </c>
      <c r="C2" s="143" t="s">
        <v>97</v>
      </c>
      <c r="D2" s="15" t="str">
        <f ca="1">Translations!$A$12</f>
        <v>Currency</v>
      </c>
      <c r="E2" s="144" t="str">
        <f>VLOOKUP('Cover Sheet'!$D$10,Dropdowns!$O$13:$R$15,Translations!$C$1+1,0)</f>
        <v>USD</v>
      </c>
      <c r="F2" s="145"/>
      <c r="G2" s="147"/>
      <c r="H2" s="149"/>
      <c r="I2" s="178"/>
      <c r="J2" s="179"/>
      <c r="K2" s="180"/>
      <c r="L2" s="174"/>
      <c r="M2" s="28"/>
      <c r="N2" s="28"/>
    </row>
    <row r="3" spans="1:14" s="6" customFormat="1" ht="15" customHeight="1" x14ac:dyDescent="0.3">
      <c r="A3" s="29"/>
      <c r="B3" s="153" t="str">
        <f ca="1">Translations!$A$111</f>
        <v>Current and previous</v>
      </c>
      <c r="C3" s="154"/>
      <c r="D3" s="155"/>
      <c r="E3" s="153" t="str">
        <f ca="1">Translations!$A$112</f>
        <v>Estimated</v>
      </c>
      <c r="F3" s="154"/>
      <c r="G3" s="154"/>
      <c r="H3" s="154"/>
      <c r="I3" s="155"/>
      <c r="J3" s="156" t="str">
        <f ca="1">Translations!$A$113</f>
        <v>Data Source / Comments</v>
      </c>
      <c r="K3" s="157"/>
      <c r="L3" s="158"/>
      <c r="M3" s="30"/>
      <c r="N3" s="30"/>
    </row>
    <row r="4" spans="1:14" s="6" customFormat="1" ht="15" customHeight="1" x14ac:dyDescent="0.3">
      <c r="A4" s="31" t="str">
        <f ca="1">Translations!$A$94</f>
        <v>Fiscal Year</v>
      </c>
      <c r="B4" s="12">
        <f>IFERROR(C4-1,"")</f>
        <v>2018</v>
      </c>
      <c r="C4" s="12">
        <f>IFERROR(D4-1,"")</f>
        <v>2019</v>
      </c>
      <c r="D4" s="12">
        <f>IFERROR(E4-1,"")</f>
        <v>2020</v>
      </c>
      <c r="E4" s="12">
        <f>IF(MIN('Cover Sheet'!B13:D13)=0,"",MIN('Cover Sheet'!B13:D13))</f>
        <v>2021</v>
      </c>
      <c r="F4" s="12">
        <f>IFERROR(E4+1,"")</f>
        <v>2022</v>
      </c>
      <c r="G4" s="12">
        <f>IFERROR(F4+1,"")</f>
        <v>2023</v>
      </c>
      <c r="H4" s="12">
        <f>IFERROR(G4+1,"")</f>
        <v>2024</v>
      </c>
      <c r="I4" s="12">
        <f>IFERROR(H4+1,"")</f>
        <v>2025</v>
      </c>
      <c r="J4" s="159"/>
      <c r="K4" s="160"/>
      <c r="L4" s="161"/>
      <c r="M4" s="30"/>
      <c r="N4" s="30"/>
    </row>
    <row r="5" spans="1:14" s="6" customFormat="1" ht="30" customHeight="1" x14ac:dyDescent="0.3">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01/2018 - 12/2018</v>
      </c>
      <c r="C5" s="32" t="str">
        <f>IFERROR(IF('Cover Sheet'!$D$9="January - December","01/"&amp;C4&amp;" - "&amp;"12/"&amp;C4,IF('Cover Sheet'!$D$9="April - March","04/"&amp;C4&amp;" - "&amp;"03/"&amp;C4+1,IF('Cover Sheet'!$D$9="July - June","07/"&amp;C4-1&amp;" - "&amp;"06/"&amp;C4,IF('Cover Sheet'!$D$9="October - September","10/"&amp;C4-1&amp;" - "&amp;"09/"&amp;C4,"")))),"")</f>
        <v>01/2019 - 12/2019</v>
      </c>
      <c r="D5" s="32" t="str">
        <f>IFERROR(IF('Cover Sheet'!$D$9="January - December","01/"&amp;D4&amp;" - "&amp;"12/"&amp;D4,IF('Cover Sheet'!$D$9="April - March","04/"&amp;D4&amp;" - "&amp;"03/"&amp;D4+1,IF('Cover Sheet'!$D$9="July - June","07/"&amp;D4-1&amp;" - "&amp;"06/"&amp;D4,IF('Cover Sheet'!$D$9="October - September","10/"&amp;D4-1&amp;" - "&amp;"09/"&amp;D4,"")))),"")</f>
        <v>01/2020 - 12/2020</v>
      </c>
      <c r="E5" s="32" t="str">
        <f>IFERROR(IF('Cover Sheet'!$D$9="January - December","01/"&amp;E4&amp;" - "&amp;"12/"&amp;E4,IF('Cover Sheet'!$D$9="April - March","04/"&amp;E4&amp;" - "&amp;"03/"&amp;E4+1,IF('Cover Sheet'!$D$9="July - June","07/"&amp;E4-1&amp;" - "&amp;"06/"&amp;E4,IF('Cover Sheet'!$D$9="October - September","10/"&amp;E4-1&amp;" - "&amp;"09/"&amp;E4,"")))),"")</f>
        <v>01/2021 - 12/2021</v>
      </c>
      <c r="F5" s="32" t="str">
        <f>IFERROR(IF('Cover Sheet'!$D$9="January - December","01/"&amp;F4&amp;" - "&amp;"12/"&amp;F4,IF('Cover Sheet'!$D$9="April - March","04/"&amp;F4&amp;" - "&amp;"03/"&amp;F4+1,IF('Cover Sheet'!$D$9="July - June","07/"&amp;F4-1&amp;" - "&amp;"06/"&amp;F4,IF('Cover Sheet'!$D$9="October - September","10/"&amp;F4-1&amp;" - "&amp;"09/"&amp;F4,"")))),"")</f>
        <v>01/2022 - 12/2022</v>
      </c>
      <c r="G5" s="32" t="str">
        <f>IFERROR(IF('Cover Sheet'!$D$9="January - December","01/"&amp;G4&amp;" - "&amp;"12/"&amp;G4,IF('Cover Sheet'!$D$9="April - March","04/"&amp;G4&amp;" - "&amp;"03/"&amp;G4+1,IF('Cover Sheet'!$D$9="July - June","07/"&amp;G4-1&amp;" - "&amp;"06/"&amp;G4,IF('Cover Sheet'!$D$9="October - September","10/"&amp;G4-1&amp;" - "&amp;"09/"&amp;G4,"")))),"")</f>
        <v>01/2023 - 12/2023</v>
      </c>
      <c r="H5" s="32" t="str">
        <f>IFERROR(IF('Cover Sheet'!$D$9="January - December","01/"&amp;H4&amp;" - "&amp;"12/"&amp;H4,IF('Cover Sheet'!$D$9="April - March","04/"&amp;H4&amp;" - "&amp;"03/"&amp;H4+1,IF('Cover Sheet'!$D$9="July - June","07/"&amp;H4-1&amp;" - "&amp;"06/"&amp;H4,IF('Cover Sheet'!$D$9="October - September","10/"&amp;H4-1&amp;" - "&amp;"09/"&amp;H4,"")))),"")</f>
        <v>01/2024 - 12/2024</v>
      </c>
      <c r="I5" s="32" t="str">
        <f>IFERROR(IF('Cover Sheet'!$D$9="January - December","01/"&amp;I4&amp;" - "&amp;"12/"&amp;I4,IF('Cover Sheet'!$D$9="April - March","04/"&amp;I4&amp;" - "&amp;"03/"&amp;I4+1,IF('Cover Sheet'!$D$9="July - June","07/"&amp;I4-1&amp;" - "&amp;"06/"&amp;I4,IF('Cover Sheet'!$D$9="October - September","10/"&amp;I4-1&amp;" - "&amp;"09/"&amp;I4,"")))),"")</f>
        <v>01/2025 - 12/2025</v>
      </c>
      <c r="J5" s="182"/>
      <c r="K5" s="183"/>
      <c r="L5" s="184"/>
      <c r="M5" s="30"/>
      <c r="N5" s="30"/>
    </row>
    <row r="6" spans="1:14" s="6" customFormat="1" ht="15" customHeight="1" x14ac:dyDescent="0.3">
      <c r="A6" s="31" t="str">
        <f ca="1">Translations!$A$96</f>
        <v>Exchange Rate (Local currency units per USD or EUR)</v>
      </c>
      <c r="B6" s="71"/>
      <c r="C6" s="71"/>
      <c r="D6" s="71"/>
      <c r="E6" s="71"/>
      <c r="F6" s="71"/>
      <c r="G6" s="71"/>
      <c r="H6" s="71"/>
      <c r="I6" s="71"/>
      <c r="J6" s="182"/>
      <c r="K6" s="183"/>
      <c r="L6" s="184"/>
      <c r="M6" s="30"/>
      <c r="N6" s="30"/>
    </row>
    <row r="7" spans="1:14" s="6" customFormat="1" ht="3" customHeight="1" x14ac:dyDescent="0.3">
      <c r="A7" s="10"/>
      <c r="B7" s="9"/>
      <c r="C7" s="9"/>
      <c r="D7" s="9"/>
      <c r="E7" s="8"/>
      <c r="F7" s="8"/>
      <c r="G7" s="8"/>
      <c r="H7" s="8"/>
      <c r="I7" s="8"/>
      <c r="J7" s="39"/>
      <c r="K7" s="40"/>
      <c r="L7" s="40"/>
      <c r="M7" s="30"/>
      <c r="N7" s="30"/>
    </row>
    <row r="8" spans="1:14" ht="15" customHeight="1" x14ac:dyDescent="0.3">
      <c r="A8" s="36" t="str">
        <f ca="1">Translations!$A$115</f>
        <v xml:space="preserve">Domestic source I1: Loans </v>
      </c>
      <c r="B8" s="69"/>
      <c r="C8" s="69"/>
      <c r="D8" s="69"/>
      <c r="E8" s="69"/>
      <c r="F8" s="69"/>
      <c r="G8" s="69"/>
      <c r="H8" s="69"/>
      <c r="I8" s="69"/>
      <c r="J8" s="150"/>
      <c r="K8" s="151"/>
      <c r="L8" s="152"/>
    </row>
    <row r="9" spans="1:14" ht="15" customHeight="1" x14ac:dyDescent="0.3">
      <c r="A9" s="36" t="str">
        <f ca="1">Translations!$A$116</f>
        <v>Domestic source I2: Debt Relief</v>
      </c>
      <c r="B9" s="69"/>
      <c r="C9" s="69"/>
      <c r="D9" s="69"/>
      <c r="E9" s="69"/>
      <c r="F9" s="69"/>
      <c r="G9" s="69"/>
      <c r="H9" s="69"/>
      <c r="I9" s="69"/>
      <c r="J9" s="150"/>
      <c r="K9" s="151"/>
      <c r="L9" s="152"/>
    </row>
    <row r="10" spans="1:14" ht="15" customHeight="1" x14ac:dyDescent="0.3">
      <c r="A10" s="36" t="str">
        <f ca="1">Translations!$A$117</f>
        <v>Domestic source I3: Government Funding Resources</v>
      </c>
      <c r="B10" s="69">
        <v>374779650</v>
      </c>
      <c r="C10" s="69">
        <v>379036050</v>
      </c>
      <c r="D10" s="69">
        <v>363077000</v>
      </c>
      <c r="E10" s="69">
        <v>401538000</v>
      </c>
      <c r="F10" s="69">
        <v>423077000</v>
      </c>
      <c r="G10" s="69">
        <v>467692000</v>
      </c>
      <c r="H10" s="69"/>
      <c r="I10" s="69"/>
      <c r="J10" s="150" t="s">
        <v>1401</v>
      </c>
      <c r="K10" s="151"/>
      <c r="L10" s="152"/>
    </row>
    <row r="11" spans="1:14" ht="15" customHeight="1" x14ac:dyDescent="0.3">
      <c r="A11" s="36" t="str">
        <f ca="1">Translations!$A$118</f>
        <v>Domestic source I4: Social Health Insurance</v>
      </c>
      <c r="B11" s="69"/>
      <c r="C11" s="69"/>
      <c r="D11" s="69"/>
      <c r="E11" s="69"/>
      <c r="F11" s="69"/>
      <c r="G11" s="69"/>
      <c r="H11" s="69"/>
      <c r="I11" s="69"/>
      <c r="J11" s="150"/>
      <c r="K11" s="151"/>
      <c r="L11" s="152"/>
    </row>
    <row r="12" spans="1:14" ht="30" customHeight="1" x14ac:dyDescent="0.3">
      <c r="A12" s="37" t="str">
        <f ca="1">Translations!$A$119</f>
        <v>LINE I: Total Government Health Sector Spending</v>
      </c>
      <c r="B12" s="42">
        <f>SUM(B8:B11)</f>
        <v>374779650</v>
      </c>
      <c r="C12" s="42">
        <f t="shared" ref="C12:I12" si="0">SUM(C8:C11)</f>
        <v>379036050</v>
      </c>
      <c r="D12" s="42">
        <f t="shared" si="0"/>
        <v>363077000</v>
      </c>
      <c r="E12" s="42">
        <f t="shared" si="0"/>
        <v>401538000</v>
      </c>
      <c r="F12" s="42">
        <f t="shared" si="0"/>
        <v>423077000</v>
      </c>
      <c r="G12" s="42">
        <f t="shared" si="0"/>
        <v>467692000</v>
      </c>
      <c r="H12" s="42">
        <f t="shared" si="0"/>
        <v>0</v>
      </c>
      <c r="I12" s="42">
        <f t="shared" si="0"/>
        <v>0</v>
      </c>
      <c r="J12" s="185"/>
      <c r="K12" s="168"/>
      <c r="L12" s="169"/>
    </row>
    <row r="13" spans="1:14" ht="30" customHeight="1" x14ac:dyDescent="0.3">
      <c r="A13" s="37" t="str">
        <f ca="1">Translations!$A$120</f>
        <v>LINE J: Share of Health in Government Expenditure (in %)</v>
      </c>
      <c r="B13" s="72">
        <v>0.122</v>
      </c>
      <c r="C13" s="72"/>
      <c r="D13" s="72"/>
      <c r="E13" s="72"/>
      <c r="F13" s="72"/>
      <c r="G13" s="72"/>
      <c r="H13" s="72"/>
      <c r="I13" s="72"/>
      <c r="J13" s="181" t="s">
        <v>1400</v>
      </c>
      <c r="K13" s="181"/>
      <c r="L13" s="181"/>
    </row>
    <row r="14" spans="1:14" s="6" customFormat="1" ht="3" customHeight="1" x14ac:dyDescent="0.3">
      <c r="A14" s="10"/>
      <c r="B14" s="9"/>
      <c r="C14" s="9"/>
      <c r="D14" s="9"/>
      <c r="E14" s="8"/>
      <c r="F14" s="8"/>
      <c r="G14" s="8"/>
      <c r="H14" s="8"/>
      <c r="I14" s="8"/>
      <c r="J14" s="39"/>
      <c r="K14" s="40"/>
      <c r="L14" s="40"/>
      <c r="M14" s="30"/>
      <c r="N14" s="30"/>
    </row>
    <row r="15" spans="1:14" ht="30" customHeight="1" x14ac:dyDescent="0.3">
      <c r="A15" s="37" t="str">
        <f ca="1">Translations!$A$121</f>
        <v>LINE K: Total Government Commitments for Resilient and Sustainable Systems for Health (RSSH) to Access Co-Financing Incentive</v>
      </c>
      <c r="B15" s="69">
        <f>B10</f>
        <v>374779650</v>
      </c>
      <c r="C15" s="69">
        <f t="shared" ref="C15:D15" si="1">C10</f>
        <v>379036050</v>
      </c>
      <c r="D15" s="69">
        <f t="shared" si="1"/>
        <v>363077000</v>
      </c>
      <c r="E15" s="69">
        <v>401538000</v>
      </c>
      <c r="F15" s="69">
        <v>423077000</v>
      </c>
      <c r="G15" s="69">
        <v>467692000</v>
      </c>
      <c r="H15" s="69"/>
      <c r="I15" s="69"/>
      <c r="J15" s="181"/>
      <c r="K15" s="181"/>
      <c r="L15" s="181"/>
    </row>
    <row r="19" spans="3:3" ht="14.5" x14ac:dyDescent="0.35">
      <c r="C19" s="43"/>
    </row>
    <row r="20" spans="3:3" ht="14.5" x14ac:dyDescent="0.35">
      <c r="C20" s="43"/>
    </row>
  </sheetData>
  <sheetProtection password="CDD8" sheet="1" formatColumns="0" formatRows="0"/>
  <mergeCells count="19">
    <mergeCell ref="J15:L15"/>
    <mergeCell ref="B3:D3"/>
    <mergeCell ref="E3:I3"/>
    <mergeCell ref="J3:L4"/>
    <mergeCell ref="J5:L5"/>
    <mergeCell ref="J6:L6"/>
    <mergeCell ref="J8:L8"/>
    <mergeCell ref="J9:L9"/>
    <mergeCell ref="J10:L10"/>
    <mergeCell ref="J11:L11"/>
    <mergeCell ref="J12:L12"/>
    <mergeCell ref="J13:L13"/>
    <mergeCell ref="L1:L2"/>
    <mergeCell ref="E2:F2"/>
    <mergeCell ref="A1:C2"/>
    <mergeCell ref="E1:F1"/>
    <mergeCell ref="G1:G2"/>
    <mergeCell ref="H1:H2"/>
    <mergeCell ref="I1:K2"/>
  </mergeCells>
  <dataValidations count="3">
    <dataValidation type="list" allowBlank="1" showInputMessage="1" showErrorMessage="1" sqref="F1:F2" xr:uid="{00000000-0002-0000-0700-000000000000}">
      <formula1>DiseaseLookUp</formula1>
    </dataValidation>
    <dataValidation allowBlank="1" showDropDown="1" showInputMessage="1" showErrorMessage="1" sqref="F1:F2" xr:uid="{00000000-0002-0000-0700-000001000000}"/>
    <dataValidation type="decimal" operator="greaterThanOrEqual" allowBlank="1" showInputMessage="1" showErrorMessage="1" sqref="B8:I11 B13:I13 B15:I15" xr:uid="{00000000-0002-0000-0700-000002000000}">
      <formula1>0</formula1>
    </dataValidation>
  </dataValidations>
  <pageMargins left="0.7" right="0.7" top="0.75" bottom="0.75" header="0.3" footer="0.3"/>
  <pageSetup paperSize="8" scale="60" orientation="portrait" r:id="rId1"/>
  <ignoredErrors>
    <ignoredError sqref="D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Dropdowns!$U$9:$U$11</xm:f>
          </x14:formula1>
          <xm:sqref>L1:L2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25"/>
  <sheetViews>
    <sheetView view="pageBreakPreview" zoomScaleNormal="100" zoomScaleSheetLayoutView="100" workbookViewId="0">
      <selection activeCell="E3" sqref="E3:J3"/>
    </sheetView>
  </sheetViews>
  <sheetFormatPr defaultColWidth="9.81640625" defaultRowHeight="14" x14ac:dyDescent="0.3"/>
  <cols>
    <col min="1" max="1" width="55.6328125" style="2" customWidth="1"/>
    <col min="2" max="19" width="12.1796875" style="1" customWidth="1"/>
    <col min="20" max="16384" width="9.81640625" style="1"/>
  </cols>
  <sheetData>
    <row r="1" spans="1:19" s="6" customFormat="1" ht="15" customHeight="1" x14ac:dyDescent="0.3">
      <c r="A1" s="138" t="str">
        <f ca="1">Translations!$A$124</f>
        <v xml:space="preserve">Detailed Financial Gap </v>
      </c>
      <c r="B1" s="139"/>
      <c r="C1" s="15" t="str">
        <f ca="1">Translations!$A$10</f>
        <v>Country</v>
      </c>
      <c r="D1" s="144" t="str">
        <f>VLOOKUP('Cover Sheet'!$D$8,Dropdowns!$I$3:$L$243,Translations!$C$1+1,0)</f>
        <v>Mozambique</v>
      </c>
      <c r="E1" s="145"/>
      <c r="F1" s="146" t="str">
        <f ca="1">Translations!$A$85</f>
        <v>Component</v>
      </c>
      <c r="G1" s="148" t="str">
        <f ca="1">Translations!$A$90</f>
        <v>HIV/AIDS</v>
      </c>
      <c r="H1" s="136" t="str">
        <f ca="1">Translations!$A$86</f>
        <v>Fiscal Year in which implementation period starts</v>
      </c>
      <c r="I1" s="189"/>
      <c r="J1" s="189"/>
      <c r="K1" s="137"/>
      <c r="L1" s="82">
        <f>IF(ISNUMBER('Cover Sheet'!B13),'Cover Sheet'!B13,VLOOKUP("Select year",Dropdowns!$O$17:$R$17,LangOffset+1,0))</f>
        <v>2021</v>
      </c>
    </row>
    <row r="2" spans="1:19" s="6" customFormat="1" ht="15" customHeight="1" x14ac:dyDescent="0.3">
      <c r="A2" s="141"/>
      <c r="B2" s="142"/>
      <c r="C2" s="15" t="str">
        <f ca="1">Translations!$A$12</f>
        <v>Currency</v>
      </c>
      <c r="D2" s="144" t="str">
        <f>VLOOKUP('Cover Sheet'!$D$10,Dropdowns!$O$13:$R$15,Translations!$C$1+1,0)</f>
        <v>USD</v>
      </c>
      <c r="E2" s="145"/>
      <c r="F2" s="147"/>
      <c r="G2" s="149"/>
      <c r="H2" s="190" t="str">
        <f ca="1">Translations!$A$87</f>
        <v>Fiscal Year in which implementation period ends</v>
      </c>
      <c r="I2" s="190"/>
      <c r="J2" s="190"/>
      <c r="K2" s="190"/>
      <c r="L2" s="82">
        <f>IF(ISNUMBER('Cover Sheet'!B14),'Cover Sheet'!B14,VLOOKUP("Select year",Dropdowns!$O$17:$R$17,LangOffset+1,0))</f>
        <v>2023</v>
      </c>
    </row>
    <row r="3" spans="1:19" s="6" customFormat="1" ht="30" customHeight="1" x14ac:dyDescent="0.3">
      <c r="A3" s="187" t="str">
        <f ca="1">Translations!$A$125</f>
        <v>Module</v>
      </c>
      <c r="B3" s="153" t="str">
        <f ca="1">Translations!$A$126</f>
        <v>Funding Need</v>
      </c>
      <c r="C3" s="154"/>
      <c r="D3" s="155"/>
      <c r="E3" s="153" t="str">
        <f ca="1">Translations!$A$127</f>
        <v>Domestic</v>
      </c>
      <c r="F3" s="154"/>
      <c r="G3" s="154"/>
      <c r="H3" s="154"/>
      <c r="I3" s="154"/>
      <c r="J3" s="155"/>
      <c r="K3" s="186" t="str">
        <f ca="1">Translations!$A$128</f>
        <v>Non-Global Fund External</v>
      </c>
      <c r="L3" s="186"/>
      <c r="M3" s="186"/>
      <c r="N3" s="186"/>
      <c r="O3" s="186"/>
      <c r="P3" s="186"/>
      <c r="Q3" s="186" t="str">
        <f ca="1">Translations!$A$129</f>
        <v>Funding Gap</v>
      </c>
      <c r="R3" s="186"/>
      <c r="S3" s="186"/>
    </row>
    <row r="4" spans="1:19" s="6" customFormat="1" ht="15" customHeight="1" x14ac:dyDescent="0.3">
      <c r="A4" s="188"/>
      <c r="B4" s="12">
        <f>IF(ISNUMBER(L1),L1,"")</f>
        <v>2021</v>
      </c>
      <c r="C4" s="12">
        <f>IFERROR(B4+1,"")</f>
        <v>2022</v>
      </c>
      <c r="D4" s="12">
        <f>IFERROR(C4+1,"")</f>
        <v>2023</v>
      </c>
      <c r="E4" s="81">
        <f t="shared" ref="E4:F4" si="0">IFERROR(F4-1,"")</f>
        <v>2018</v>
      </c>
      <c r="F4" s="81">
        <f t="shared" si="0"/>
        <v>2019</v>
      </c>
      <c r="G4" s="12">
        <f>IFERROR(H4-1,"")</f>
        <v>2020</v>
      </c>
      <c r="H4" s="81">
        <f>B4</f>
        <v>2021</v>
      </c>
      <c r="I4" s="81">
        <f t="shared" ref="I4:J4" si="1">C4</f>
        <v>2022</v>
      </c>
      <c r="J4" s="81">
        <f t="shared" si="1"/>
        <v>2023</v>
      </c>
      <c r="K4" s="81">
        <f t="shared" ref="K4:L4" si="2">IFERROR(F4-1,"")</f>
        <v>2018</v>
      </c>
      <c r="L4" s="81">
        <f t="shared" si="2"/>
        <v>2019</v>
      </c>
      <c r="M4" s="81">
        <f>IFERROR(H4-1,"")</f>
        <v>2020</v>
      </c>
      <c r="N4" s="81">
        <f>B4</f>
        <v>2021</v>
      </c>
      <c r="O4" s="12">
        <f>C4</f>
        <v>2022</v>
      </c>
      <c r="P4" s="12">
        <f>D4</f>
        <v>2023</v>
      </c>
      <c r="Q4" s="81">
        <f>B4</f>
        <v>2021</v>
      </c>
      <c r="R4" s="81">
        <f t="shared" ref="R4:S4" si="3">C4</f>
        <v>2022</v>
      </c>
      <c r="S4" s="81">
        <f t="shared" si="3"/>
        <v>2023</v>
      </c>
    </row>
    <row r="5" spans="1:19" s="6" customFormat="1" ht="3" customHeight="1" x14ac:dyDescent="0.3">
      <c r="A5" s="10"/>
      <c r="B5" s="9"/>
      <c r="C5" s="9"/>
      <c r="D5" s="8"/>
      <c r="E5" s="8"/>
      <c r="F5" s="8"/>
      <c r="G5" s="8"/>
      <c r="H5" s="8"/>
      <c r="I5" s="8"/>
      <c r="J5" s="8"/>
      <c r="K5" s="8"/>
      <c r="L5" s="8"/>
      <c r="M5" s="8"/>
      <c r="N5" s="7"/>
      <c r="O5" s="7"/>
      <c r="P5" s="7"/>
      <c r="Q5" s="7"/>
      <c r="R5" s="7"/>
      <c r="S5" s="7"/>
    </row>
    <row r="6" spans="1:19" ht="22" customHeight="1" x14ac:dyDescent="0.3">
      <c r="A6" s="5" t="str">
        <f ca="1">Translations!$A$130</f>
        <v>Treatment, care and support - ART</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 customHeight="1" x14ac:dyDescent="0.3">
      <c r="A7" s="5" t="str">
        <f ca="1">Translations!$A$131</f>
        <v>TB/HIV</v>
      </c>
      <c r="B7" s="73"/>
      <c r="C7" s="73"/>
      <c r="D7" s="73"/>
      <c r="E7" s="73"/>
      <c r="F7" s="73"/>
      <c r="G7" s="73"/>
      <c r="H7" s="73"/>
      <c r="I7" s="73"/>
      <c r="J7" s="73"/>
      <c r="K7" s="73"/>
      <c r="L7" s="73"/>
      <c r="M7" s="73"/>
      <c r="N7" s="73"/>
      <c r="O7" s="73"/>
      <c r="P7" s="73"/>
      <c r="Q7" s="11">
        <f t="shared" ref="Q7:Q20" si="5">IFERROR(B7-H7-N7,"")</f>
        <v>0</v>
      </c>
      <c r="R7" s="11">
        <f t="shared" ref="R7:R20" si="6">IFERROR(C7-I7-O7,"")</f>
        <v>0</v>
      </c>
      <c r="S7" s="11">
        <f t="shared" ref="S7:S20" si="7">IFERROR(D7-J7-P7,"")</f>
        <v>0</v>
      </c>
    </row>
    <row r="8" spans="1:19" ht="22" customHeight="1" x14ac:dyDescent="0.3">
      <c r="A8" s="5" t="str">
        <f ca="1">Translations!$A$132</f>
        <v>PMTCT</v>
      </c>
      <c r="B8" s="73"/>
      <c r="C8" s="73"/>
      <c r="D8" s="73"/>
      <c r="E8" s="73"/>
      <c r="F8" s="73"/>
      <c r="G8" s="73"/>
      <c r="H8" s="73"/>
      <c r="I8" s="73"/>
      <c r="J8" s="73"/>
      <c r="K8" s="73"/>
      <c r="L8" s="73"/>
      <c r="M8" s="73"/>
      <c r="N8" s="73"/>
      <c r="O8" s="73"/>
      <c r="P8" s="73"/>
      <c r="Q8" s="11">
        <f t="shared" si="5"/>
        <v>0</v>
      </c>
      <c r="R8" s="11">
        <f t="shared" si="6"/>
        <v>0</v>
      </c>
      <c r="S8" s="11">
        <f t="shared" si="7"/>
        <v>0</v>
      </c>
    </row>
    <row r="9" spans="1:19" ht="22" customHeight="1" x14ac:dyDescent="0.3">
      <c r="A9" s="5" t="str">
        <f ca="1">Translations!$A$133</f>
        <v xml:space="preserve">Programs for MSM </v>
      </c>
      <c r="B9" s="73"/>
      <c r="C9" s="73"/>
      <c r="D9" s="73"/>
      <c r="E9" s="73"/>
      <c r="F9" s="73"/>
      <c r="G9" s="73"/>
      <c r="H9" s="73"/>
      <c r="I9" s="73"/>
      <c r="J9" s="73"/>
      <c r="K9" s="73"/>
      <c r="L9" s="73"/>
      <c r="M9" s="73"/>
      <c r="N9" s="73"/>
      <c r="O9" s="73"/>
      <c r="P9" s="73"/>
      <c r="Q9" s="11">
        <f t="shared" si="5"/>
        <v>0</v>
      </c>
      <c r="R9" s="11">
        <f t="shared" si="6"/>
        <v>0</v>
      </c>
      <c r="S9" s="11">
        <f t="shared" si="7"/>
        <v>0</v>
      </c>
    </row>
    <row r="10" spans="1:19" ht="22" customHeight="1" x14ac:dyDescent="0.3">
      <c r="A10" s="5" t="str">
        <f ca="1">Translations!$A$134</f>
        <v>Programs for sex workers and their clients</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 customHeight="1" x14ac:dyDescent="0.3">
      <c r="A11" s="5" t="str">
        <f ca="1">Translations!$A$135</f>
        <v>Programs for people who inject drugs (PWID) and their partners</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 customHeight="1" x14ac:dyDescent="0.3">
      <c r="A12" s="5" t="str">
        <f ca="1">Translations!$A$136</f>
        <v>Programs for TGs</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 customHeight="1" x14ac:dyDescent="0.3">
      <c r="A13" s="5" t="str">
        <f ca="1">Translations!$A$137</f>
        <v xml:space="preserve">Prevention programs for other key and vulnerable populations </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 customHeight="1" x14ac:dyDescent="0.3">
      <c r="A14" s="5" t="str">
        <f ca="1">Translations!$A$138</f>
        <v>Male Circumcision</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22" customHeight="1" x14ac:dyDescent="0.3">
      <c r="A15" s="5" t="str">
        <f ca="1">Translations!$A$139</f>
        <v>Condoms</v>
      </c>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22" customHeight="1" x14ac:dyDescent="0.3">
      <c r="A16" s="5" t="str">
        <f ca="1">Translations!$A$140</f>
        <v>Other Prevention Programs</v>
      </c>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22" customHeight="1" x14ac:dyDescent="0.3">
      <c r="A17" s="5" t="str">
        <f ca="1">Translations!$A$141</f>
        <v>Programs to reduce human rights-related barriers to HIV services</v>
      </c>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22" customHeight="1" x14ac:dyDescent="0.3">
      <c r="A18" s="5" t="str">
        <f ca="1">Translations!$A$142</f>
        <v>RSSH</v>
      </c>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22" customHeight="1" x14ac:dyDescent="0.3">
      <c r="A19" s="5" t="str">
        <f ca="1">Translations!$A$143</f>
        <v>Program Management</v>
      </c>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22" customHeight="1" x14ac:dyDescent="0.3">
      <c r="A20" s="5" t="str">
        <f ca="1">Translations!$A$144</f>
        <v>Other</v>
      </c>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s="6" customFormat="1" ht="3" customHeight="1" x14ac:dyDescent="0.3">
      <c r="A21" s="10"/>
      <c r="B21" s="9"/>
      <c r="C21" s="9"/>
      <c r="D21" s="8"/>
      <c r="E21" s="8"/>
      <c r="F21" s="8"/>
      <c r="G21" s="8"/>
      <c r="H21" s="8"/>
      <c r="I21" s="8"/>
      <c r="J21" s="8"/>
      <c r="K21" s="8"/>
      <c r="L21" s="8"/>
      <c r="M21" s="8"/>
      <c r="N21" s="7"/>
      <c r="O21" s="7"/>
      <c r="P21" s="7"/>
      <c r="Q21" s="7"/>
      <c r="R21" s="7"/>
      <c r="S21" s="7"/>
    </row>
    <row r="22" spans="1:19" ht="15" customHeight="1" x14ac:dyDescent="0.3">
      <c r="A22" s="5" t="str">
        <f ca="1">Translations!$A$164</f>
        <v>Total</v>
      </c>
      <c r="B22" s="4">
        <f t="shared" ref="B22:S22" si="8">SUM(B6:B20)</f>
        <v>0</v>
      </c>
      <c r="C22" s="4">
        <f t="shared" si="8"/>
        <v>0</v>
      </c>
      <c r="D22" s="4">
        <f t="shared" si="8"/>
        <v>0</v>
      </c>
      <c r="E22" s="4">
        <f t="shared" si="8"/>
        <v>0</v>
      </c>
      <c r="F22" s="4">
        <f t="shared" si="8"/>
        <v>0</v>
      </c>
      <c r="G22" s="4">
        <f t="shared" si="8"/>
        <v>0</v>
      </c>
      <c r="H22" s="4">
        <f t="shared" si="8"/>
        <v>0</v>
      </c>
      <c r="I22" s="4">
        <f t="shared" si="8"/>
        <v>0</v>
      </c>
      <c r="J22" s="4">
        <f t="shared" si="8"/>
        <v>0</v>
      </c>
      <c r="K22" s="4">
        <f t="shared" si="8"/>
        <v>0</v>
      </c>
      <c r="L22" s="4">
        <f t="shared" si="8"/>
        <v>0</v>
      </c>
      <c r="M22" s="4">
        <f t="shared" si="8"/>
        <v>0</v>
      </c>
      <c r="N22" s="4">
        <f t="shared" si="8"/>
        <v>0</v>
      </c>
      <c r="O22" s="4">
        <f t="shared" si="8"/>
        <v>0</v>
      </c>
      <c r="P22" s="4">
        <f t="shared" si="8"/>
        <v>0</v>
      </c>
      <c r="Q22" s="4">
        <f t="shared" si="8"/>
        <v>0</v>
      </c>
      <c r="R22" s="4">
        <f t="shared" si="8"/>
        <v>0</v>
      </c>
      <c r="S22" s="4">
        <f t="shared" si="8"/>
        <v>0</v>
      </c>
    </row>
    <row r="24" spans="1:19" x14ac:dyDescent="0.3">
      <c r="A24" s="3"/>
    </row>
    <row r="25" spans="1:19" x14ac:dyDescent="0.3">
      <c r="A25" s="3"/>
    </row>
  </sheetData>
  <sheetProtection password="CDD8" sheet="1" formatColumns="0" formatRows="0"/>
  <protectedRanges>
    <protectedRange sqref="B6:P21" name="Range1"/>
  </protectedRanges>
  <mergeCells count="12">
    <mergeCell ref="Q3:S3"/>
    <mergeCell ref="G1:G2"/>
    <mergeCell ref="A3:A4"/>
    <mergeCell ref="D1:E1"/>
    <mergeCell ref="F1:F2"/>
    <mergeCell ref="D2:E2"/>
    <mergeCell ref="A1:B2"/>
    <mergeCell ref="B3:D3"/>
    <mergeCell ref="E3:J3"/>
    <mergeCell ref="H1:K1"/>
    <mergeCell ref="H2:K2"/>
    <mergeCell ref="K3:P3"/>
  </mergeCells>
  <pageMargins left="0.7" right="0.7" top="0.75" bottom="0.75" header="0.3" footer="0.3"/>
  <pageSetup paperSize="8"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47F0DED507D54B9B8A932210535672" ma:contentTypeVersion="13" ma:contentTypeDescription="Create a new document." ma:contentTypeScope="" ma:versionID="4836b7c69711c5f0c69358cd39fdad51">
  <xsd:schema xmlns:xsd="http://www.w3.org/2001/XMLSchema" xmlns:xs="http://www.w3.org/2001/XMLSchema" xmlns:p="http://schemas.microsoft.com/office/2006/metadata/properties" xmlns:ns3="b9c94686-d0cb-4429-a249-c6f5453615e4" xmlns:ns4="4a2659b7-cdb2-46af-97ca-8032de328df3" targetNamespace="http://schemas.microsoft.com/office/2006/metadata/properties" ma:root="true" ma:fieldsID="538dffe240803b7d38a397be69701e2d" ns3:_="" ns4:_="">
    <xsd:import namespace="b9c94686-d0cb-4429-a249-c6f5453615e4"/>
    <xsd:import namespace="4a2659b7-cdb2-46af-97ca-8032de328df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c94686-d0cb-4429-a249-c6f545361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2659b7-cdb2-46af-97ca-8032de328df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F091ED-7698-4F86-9A7E-80807B94FF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c94686-d0cb-4429-a249-c6f5453615e4"/>
    <ds:schemaRef ds:uri="4a2659b7-cdb2-46af-97ca-8032de328d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BF311D-541E-4457-A111-9F535BDDC96F}">
  <ds:schemaRefs>
    <ds:schemaRef ds:uri="http://schemas.microsoft.com/sharepoint/v3/contenttype/forms"/>
  </ds:schemaRefs>
</ds:datastoreItem>
</file>

<file path=customXml/itemProps3.xml><?xml version="1.0" encoding="utf-8"?>
<ds:datastoreItem xmlns:ds="http://schemas.openxmlformats.org/officeDocument/2006/customXml" ds:itemID="{D0BCC2B9-3F47-45B8-854D-ECF8337695AC}">
  <ds:schemaRefs>
    <ds:schemaRef ds:uri="http://purl.org/dc/elements/1.1/"/>
    <ds:schemaRef ds:uri="http://schemas.microsoft.com/office/2006/metadata/properties"/>
    <ds:schemaRef ds:uri="b9c94686-d0cb-4429-a249-c6f5453615e4"/>
    <ds:schemaRef ds:uri="4a2659b7-cdb2-46af-97ca-8032de328df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Instructions</vt:lpstr>
      <vt:lpstr>Translations</vt:lpstr>
      <vt:lpstr>Dropdowns</vt:lpstr>
      <vt:lpstr>Cover Sheet</vt:lpstr>
      <vt:lpstr>HIV.Gap.Overview</vt:lpstr>
      <vt:lpstr>TB.Gap.Overview</vt:lpstr>
      <vt:lpstr>Malaria.Gap.Overview</vt:lpstr>
      <vt:lpstr>Government Health Spending</vt:lpstr>
      <vt:lpstr>HIV.Gap.Detail.Module</vt:lpstr>
      <vt:lpstr>HIV.Gap.Detail.NSP</vt:lpstr>
      <vt:lpstr>TB.Gap.Detail.Module</vt:lpstr>
      <vt:lpstr>TB.Gap.Detail.NSP</vt:lpstr>
      <vt:lpstr>Malaria.Gap.Detail.Module</vt:lpstr>
      <vt:lpstr>Malaria.Gap.Detail.NSP</vt:lpstr>
      <vt:lpstr>LangOffset</vt:lpstr>
      <vt:lpstr>HIV.Gap.Detail.NSP!Print_Area</vt:lpstr>
      <vt:lpstr>Malaria.Gap.Detail.Module!Print_Area</vt:lpstr>
      <vt:lpstr>Malaria.Gap.Detail.NSP!Print_Area</vt:lpstr>
      <vt:lpstr>TB.Gap.Detail.Module!Print_Area</vt:lpstr>
      <vt:lpstr>TB.Gap.Detail.NSP!Print_Area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 Andrianov</dc:creator>
  <cp:lastModifiedBy>Abubakar Ibrahim</cp:lastModifiedBy>
  <dcterms:created xsi:type="dcterms:W3CDTF">2017-05-09T08:27:23Z</dcterms:created>
  <dcterms:modified xsi:type="dcterms:W3CDTF">2020-06-21T23:17:15Z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0x0101006147F0DED507D54B9B8A932210535672</vt:lpwstr>
  </property>
</Properties>
</file>