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09"/>
  <workbookPr codeName="ThisWorkbook" autoCompressPictures="0" defaultThemeVersion="124226"/>
  <mc:AlternateContent xmlns:mc="http://schemas.openxmlformats.org/markup-compatibility/2006">
    <mc:Choice Requires="x15">
      <x15ac:absPath xmlns:x15ac="http://schemas.microsoft.com/office/spreadsheetml/2010/11/ac" url="/Users/gemmaoberth/Dropbox/2020-2022 Mozambique TB-HIV Funding Request/1. Mozambique TB-HIV Funding Request/"/>
    </mc:Choice>
  </mc:AlternateContent>
  <xr:revisionPtr revIDLastSave="0" documentId="13_ncr:1_{15AFF2D7-F61C-9A44-A543-45D9DE4DFAA8}" xr6:coauthVersionLast="36" xr6:coauthVersionMax="44" xr10:uidLastSave="{00000000-0000-0000-0000-000000000000}"/>
  <workbookProtection workbookPassword="E205" lockStructure="1"/>
  <bookViews>
    <workbookView xWindow="3500" yWindow="660" windowWidth="25020" windowHeight="15160" tabRatio="710" firstSheet="2" activeTab="6" xr2:uid="{00000000-000D-0000-FFFF-FFFF00000000}"/>
  </bookViews>
  <sheets>
    <sheet name="Cover Sheet" sheetId="8" r:id="rId1"/>
    <sheet name="Instructions" sheetId="2" r:id="rId2"/>
    <sheet name="TB Tables" sheetId="14" r:id="rId3"/>
    <sheet name="HIV Tables" sheetId="1" r:id="rId4"/>
    <sheet name="NSP gap table" sheetId="12" r:id="rId5"/>
    <sheet name="PrEP gap table" sheetId="13" r:id="rId6"/>
    <sheet name="Condom gap table" sheetId="5" r:id="rId7"/>
    <sheet name="Male Circumcision Gap Table" sheetId="3" r:id="rId8"/>
    <sheet name="Blank table (only if needed)" sheetId="10" r:id="rId9"/>
    <sheet name="TB drop-down" sheetId="16" state="hidden" r:id="rId10"/>
    <sheet name="TranslationsTB" sheetId="17" state="hidden" r:id="rId11"/>
    <sheet name="HIV dropdown" sheetId="7" state="hidden" r:id="rId12"/>
    <sheet name="Translations" sheetId="4" state="hidden" r:id="rId13"/>
  </sheets>
  <externalReferences>
    <externalReference r:id="rId14"/>
  </externalReferences>
  <definedNames>
    <definedName name="ApplicantType">'HIV dropdown'!$X$3:$X$5</definedName>
    <definedName name="ComponentSelected">'[1]Concept Note'!$C$10</definedName>
    <definedName name="DépistagedelatuberculosechezlespatientsséropositifsauVIH">'HIV dropdown'!$C$28</definedName>
    <definedName name="DifferentiatedHIVtestingservices">'HIV dropdown'!$B$50:$B$58</definedName>
    <definedName name="Geography">'HIV dropdown'!$Q$3:$Q$272</definedName>
    <definedName name="HIVModulesIndicators">'HIV dropdown'!$A$6:$B$16</definedName>
    <definedName name="HIVpositiveTBpatientsonART">'HIV dropdown'!$B$34</definedName>
    <definedName name="IniciodeterapiapreventivaparatuberculosisenpersonasquevivenconelVIH">'HIV dropdown'!$D$37</definedName>
    <definedName name="InitiationdutraitementpréventifdelatuberculosepourlesPVVIH">'HIV dropdown'!$C$37</definedName>
    <definedName name="IntervencionescolaborativasdetuberculosisyVIH_Pacientesseropositivoscontuberculoisquerecibentratamientoantirretroviral">'HIV dropdown'!$D$34</definedName>
    <definedName name="InterventionsconjointesTBVIH_PatientstuberculeuxséropositifsauVIHsousTAR">'HIV dropdown'!$C$34</definedName>
    <definedName name="KeyPop">'HIV dropdown'!$A$71:$A$78</definedName>
    <definedName name="KeyPopPrep">'HIV dropdown'!$A$82:$A$89</definedName>
    <definedName name="LangOffset">Translations!$C$1</definedName>
    <definedName name="Language">Instructions!$B$6</definedName>
    <definedName name="ListHIVModules">'HIV dropdown'!$A$6:$A$16</definedName>
    <definedName name="ListTBModules">'TB drop-down'!$A$3:$A$9</definedName>
    <definedName name="ListTBonly">'TB drop-down'!$A$3:$A$6</definedName>
    <definedName name="PacientesdetuberculosisconestadoserológicorespectoalVIHconocido">'HIV dropdown'!$D$31</definedName>
    <definedName name="Pacientesseropositivoscontuberculosisquerecibentratamientoantirretroviral">'HIV dropdown'!$D$34</definedName>
    <definedName name="Patientstuberculeuxdontlestatutsérologiquevis.à.visduVIHestconnu">'HIV dropdown'!$C$31</definedName>
    <definedName name="PatientstuberculeuxséropositifsauVIHsousTAR">'HIV dropdown'!$C$34</definedName>
    <definedName name="PMTCT">'HIV dropdown'!$B$25</definedName>
    <definedName name="Preventionprogramsforkeypopulations_definedpackageofservices">'HIV dropdown'!$B$40:$B$46</definedName>
    <definedName name="PreventionprogramsforPWIDandtheirpartners_Needleandsyringedistribution">'HIV dropdown'!$B$60</definedName>
    <definedName name="PreventionprogramsforPWIDandtheirpartners_OSTandotherdrugdependencetreatmentforPWIDs">'HIV dropdown'!$B$63</definedName>
    <definedName name="_xlnm.Print_Area" localSheetId="8">'Blank table (only if needed)'!$A$1:$F$34</definedName>
    <definedName name="_xlnm.Print_Area" localSheetId="6">'Condom gap table'!$A$1:$F$56</definedName>
    <definedName name="_xlnm.Print_Area" localSheetId="3">'HIV Tables'!$A$1:$F$206</definedName>
    <definedName name="_xlnm.Print_Area" localSheetId="1">Instructions!$A$1:$G$145</definedName>
    <definedName name="_xlnm.Print_Area" localSheetId="7">'Male Circumcision Gap Table'!$A$1:$F$35</definedName>
    <definedName name="_xlnm.Print_Area" localSheetId="4">'NSP gap table'!$A$1:$F$38</definedName>
    <definedName name="_xlnm.Print_Area" localSheetId="5">'PrEP gap table'!$A$1:$F$36</definedName>
    <definedName name="_xlnm.Print_Area" localSheetId="2">'TB Tables'!$A$1:$F$202</definedName>
    <definedName name="Programasdeprevencióndestinadosalaspoblacionesclave.Paquetedefinidodeservicios">'HIV dropdown'!$D$40:$D$46</definedName>
    <definedName name="Programasdeprevencióndestinadosalaspoblacionesclave.PruebasdeVIH">'HIV dropdown'!$D$50:$D$56</definedName>
    <definedName name="Programasdeprevenciónintegralparapersonasqueseinyectandrogasysusparejas_Programasdeagujasyjeringuillas">'HIV dropdown'!$D$60</definedName>
    <definedName name="Programasdeprevenciónintegralparapersonasqueseinyectandrogasysusparejas_Terapiadesustitucióndeopiáceosyotrostratamientosparaladrogodependenciadepersonasqueseinyectandrogas">'HIV dropdown'!$D$63</definedName>
    <definedName name="Programmesdepréventiondestinésauxusagersdedroguesinjectablesetàleurspartenaires_Programmesliésauxaiguillesetdeseringues">'HIV dropdown'!$C$60</definedName>
    <definedName name="Programmesdepréventiondestinésauxusagersdedroguesinjectablesetàleurspartenaires_Traitementsdesubstitutionauxopiacésetautrestraitementsdeladépendancepourlesusagersdedroguesinjectables">'HIV dropdown'!$C$63</definedName>
    <definedName name="Programmesdepréventionpourlespopulationsclés_DépistageduVIH">'HIV dropdown'!$C$50:$C$56</definedName>
    <definedName name="Programmesdepréventionpourlespopulationsclés_Paquetdeservicesdéfinis">'HIV dropdown'!$C$40:$C$46</definedName>
    <definedName name="PTME">'HIV dropdown'!$C$25</definedName>
    <definedName name="PTMI">'HIV dropdown'!$D$25</definedName>
    <definedName name="RevisióndetuberculosisenpacientesconVIH">'HIV dropdown'!$D$28</definedName>
    <definedName name="TBModulesIndicators">'TB drop-down'!$A$3:$B$9</definedName>
    <definedName name="TBpatientswithknownHIVstatus">'HIV dropdown'!$B$31</definedName>
    <definedName name="TBscreeningamongHIVpatients">'HIV dropdown'!$B$28</definedName>
    <definedName name="TPTinititationamongPLHIV">'HIV dropdown'!$B$37</definedName>
    <definedName name="Traitementpriseenchargeetsoutien_Prestationdeservicesetpriseenchargedifférenciéespourlestraitementsantirétroviraux">'HIV dropdown'!$C$20:$C$22</definedName>
    <definedName name="Tratamientoatenciónyapoyo_Prestacióndeserviciosdiferenciadosatenciónytratamientoantirretroviral">'HIV dropdown'!$D$20:$D$22</definedName>
    <definedName name="TreatmentCareandSupport_ART">'HIV dropdown'!$B$20:$B$22</definedName>
    <definedName name="TreatmentCareandSupport_DifferentiatedARTServiceDeliveryandcare">'HIV dropdown'!$B$20:$B$22</definedName>
    <definedName name="Z_5D020AB2_0A97_4230_BF83_062EE6184162_.wvu.PrintArea" localSheetId="2" hidden="1">'TB Tables'!$A$4:$F$202</definedName>
    <definedName name="Z_5D020AB2_0A97_4230_BF83_062EE6184162_.wvu.Rows" localSheetId="2" hidden="1">'TB Tables'!$135:$136</definedName>
    <definedName name="Z_8A762DD9_6125_4177_AA9B_79E8D68448DE_.wvu.PrintArea" localSheetId="2" hidden="1">'TB Tables'!$A$4:$F$202</definedName>
    <definedName name="Z_8A762DD9_6125_4177_AA9B_79E8D68448DE_.wvu.Rows" localSheetId="2" hidden="1">'TB Tables'!$135:$136</definedName>
    <definedName name="Z_CD09CE3E_58EC_4EDC_BE6A_B9CFB40E5B97_.wvu.PrintArea" localSheetId="2" hidden="1">'TB Tables'!$A$4:$F$202</definedName>
    <definedName name="Z_CD09CE3E_58EC_4EDC_BE6A_B9CFB40E5B97_.wvu.Rows" localSheetId="2" hidden="1">'TB Tables'!$135:$136</definedName>
    <definedName name="Z_DCBE10EC_8F38_2F45_867C_33FA420E36B5_.wvu.PrintArea" localSheetId="2" hidden="1">'TB Tables'!$A$4:$F$202</definedName>
    <definedName name="Z_DCBE10EC_8F38_2F45_867C_33FA420E36B5_.wvu.Rows" localSheetId="2" hidden="1">'TB Tables'!$135:$136</definedName>
  </definedNames>
  <calcPr calcId="181029"/>
</workbook>
</file>

<file path=xl/calcChain.xml><?xml version="1.0" encoding="utf-8"?>
<calcChain xmlns="http://schemas.openxmlformats.org/spreadsheetml/2006/main">
  <c r="E156" i="14" l="1"/>
  <c r="D156" i="14"/>
  <c r="C156" i="14"/>
  <c r="E151" i="14"/>
  <c r="D151" i="14"/>
  <c r="C151" i="14"/>
  <c r="E150" i="14"/>
  <c r="D150" i="14"/>
  <c r="C150" i="14"/>
  <c r="E129" i="14"/>
  <c r="D129" i="14"/>
  <c r="C129" i="14"/>
  <c r="E121" i="14"/>
  <c r="D121" i="14"/>
  <c r="C121" i="14"/>
  <c r="E115" i="14"/>
  <c r="D115" i="14"/>
  <c r="C115" i="14"/>
  <c r="E96" i="14" l="1"/>
  <c r="D96" i="14"/>
  <c r="C96" i="14"/>
  <c r="E88" i="14"/>
  <c r="D88" i="14"/>
  <c r="C88" i="14"/>
  <c r="E83" i="14"/>
  <c r="D83" i="14"/>
  <c r="C83" i="14"/>
  <c r="E82" i="14"/>
  <c r="D82" i="14"/>
  <c r="C82" i="14"/>
  <c r="E63" i="14"/>
  <c r="D63" i="14"/>
  <c r="C63" i="14"/>
  <c r="E49" i="14"/>
  <c r="D49" i="14"/>
  <c r="C49" i="14"/>
  <c r="C25" i="5" l="1"/>
  <c r="C30" i="5"/>
  <c r="E20" i="5"/>
  <c r="D20" i="5"/>
  <c r="C20" i="5"/>
  <c r="E30" i="5"/>
  <c r="D30" i="5"/>
  <c r="D120" i="1" l="1"/>
  <c r="E120" i="1"/>
  <c r="C120" i="1"/>
  <c r="E30" i="14" l="1"/>
  <c r="D30" i="14"/>
  <c r="C30" i="14"/>
  <c r="C165" i="14" l="1"/>
  <c r="C1" i="4"/>
  <c r="G52" i="4" s="1"/>
  <c r="A84" i="2" s="1"/>
  <c r="C1" i="17"/>
  <c r="A201" i="14"/>
  <c r="E198" i="14"/>
  <c r="D198" i="14"/>
  <c r="C198" i="14"/>
  <c r="E191" i="14"/>
  <c r="E194" i="14" s="1"/>
  <c r="E195" i="14" s="1"/>
  <c r="D191" i="14"/>
  <c r="D192" i="14" s="1"/>
  <c r="C191" i="14"/>
  <c r="C192" i="14" s="1"/>
  <c r="E190" i="14"/>
  <c r="D190" i="14"/>
  <c r="C190" i="14"/>
  <c r="E188" i="14"/>
  <c r="D188" i="14"/>
  <c r="C188" i="14"/>
  <c r="E185" i="14"/>
  <c r="D185" i="14"/>
  <c r="C185" i="14"/>
  <c r="A168" i="14"/>
  <c r="E165" i="14"/>
  <c r="D165" i="14"/>
  <c r="E158" i="14"/>
  <c r="E166" i="14" s="1"/>
  <c r="D158" i="14"/>
  <c r="D159" i="14" s="1"/>
  <c r="C158" i="14"/>
  <c r="E157" i="14"/>
  <c r="D157" i="14"/>
  <c r="C157" i="14"/>
  <c r="E155" i="14"/>
  <c r="D155" i="14"/>
  <c r="C155" i="14"/>
  <c r="E152" i="14"/>
  <c r="D152" i="14"/>
  <c r="C152" i="14"/>
  <c r="A135" i="14"/>
  <c r="A133" i="14"/>
  <c r="E130" i="14"/>
  <c r="D130" i="14"/>
  <c r="C130" i="14"/>
  <c r="E123" i="14"/>
  <c r="E126" i="14" s="1"/>
  <c r="E127" i="14" s="1"/>
  <c r="D123" i="14"/>
  <c r="D131" i="14" s="1"/>
  <c r="C123" i="14"/>
  <c r="C126" i="14" s="1"/>
  <c r="C127" i="14" s="1"/>
  <c r="E122" i="14"/>
  <c r="D122" i="14"/>
  <c r="C122" i="14"/>
  <c r="E120" i="14"/>
  <c r="D120" i="14"/>
  <c r="C120" i="14"/>
  <c r="E117" i="14"/>
  <c r="D117" i="14"/>
  <c r="C117" i="14"/>
  <c r="A100" i="14"/>
  <c r="D97" i="14"/>
  <c r="C97" i="14"/>
  <c r="E90" i="14"/>
  <c r="D90" i="14"/>
  <c r="D91" i="14" s="1"/>
  <c r="C90" i="14"/>
  <c r="C91" i="14" s="1"/>
  <c r="E89" i="14"/>
  <c r="D89" i="14"/>
  <c r="C89" i="14"/>
  <c r="E87" i="14"/>
  <c r="D87" i="14"/>
  <c r="C87" i="14"/>
  <c r="E84" i="14"/>
  <c r="D84" i="14"/>
  <c r="C84" i="14"/>
  <c r="A67" i="14"/>
  <c r="E64" i="14"/>
  <c r="D64" i="14"/>
  <c r="C64" i="14"/>
  <c r="E57" i="14"/>
  <c r="E58" i="14" s="1"/>
  <c r="D57" i="14"/>
  <c r="D60" i="14" s="1"/>
  <c r="D61" i="14" s="1"/>
  <c r="C57" i="14"/>
  <c r="C58" i="14" s="1"/>
  <c r="E56" i="14"/>
  <c r="D56" i="14"/>
  <c r="C56" i="14"/>
  <c r="E54" i="14"/>
  <c r="D54" i="14"/>
  <c r="C54" i="14"/>
  <c r="E51" i="14"/>
  <c r="D51" i="14"/>
  <c r="C51" i="14"/>
  <c r="A34" i="14"/>
  <c r="E31" i="14"/>
  <c r="D31" i="14"/>
  <c r="C31" i="14"/>
  <c r="E24" i="14"/>
  <c r="E25" i="14" s="1"/>
  <c r="D24" i="14"/>
  <c r="D25" i="14" s="1"/>
  <c r="C24" i="14"/>
  <c r="C25" i="14" s="1"/>
  <c r="E23" i="14"/>
  <c r="D23" i="14"/>
  <c r="C23" i="14"/>
  <c r="E21" i="14"/>
  <c r="D21" i="14"/>
  <c r="C21" i="14"/>
  <c r="E18" i="14"/>
  <c r="D18" i="14"/>
  <c r="C18" i="14"/>
  <c r="D98" i="14"/>
  <c r="D100" i="14" s="1"/>
  <c r="D101" i="14" s="1"/>
  <c r="C27" i="14"/>
  <c r="C28" i="14" s="1"/>
  <c r="C32" i="14"/>
  <c r="C34" i="14" s="1"/>
  <c r="C35" i="14" s="1"/>
  <c r="B19" i="7"/>
  <c r="D19" i="7"/>
  <c r="C19" i="7"/>
  <c r="C37" i="5"/>
  <c r="E33" i="5"/>
  <c r="D33" i="5"/>
  <c r="C33" i="5"/>
  <c r="E31" i="5"/>
  <c r="D31" i="5"/>
  <c r="C31" i="5"/>
  <c r="E26" i="5"/>
  <c r="D26" i="5"/>
  <c r="C26" i="5"/>
  <c r="E24" i="5"/>
  <c r="D24" i="5"/>
  <c r="C24" i="5"/>
  <c r="E31" i="13"/>
  <c r="D31" i="13"/>
  <c r="C31" i="13"/>
  <c r="E27" i="13"/>
  <c r="E28" i="13" s="1"/>
  <c r="D27" i="13"/>
  <c r="D28" i="13" s="1"/>
  <c r="C27" i="13"/>
  <c r="C28" i="13" s="1"/>
  <c r="E24" i="13"/>
  <c r="E25" i="13" s="1"/>
  <c r="D24" i="13"/>
  <c r="D32" i="13" s="1"/>
  <c r="C24" i="13"/>
  <c r="C32" i="13" s="1"/>
  <c r="E23" i="13"/>
  <c r="D23" i="13"/>
  <c r="C23" i="13"/>
  <c r="E21" i="13"/>
  <c r="D21" i="13"/>
  <c r="C21" i="13"/>
  <c r="E26" i="12"/>
  <c r="D26" i="12"/>
  <c r="D34" i="12" s="1"/>
  <c r="C26" i="12"/>
  <c r="E25" i="12"/>
  <c r="D25" i="12"/>
  <c r="C25" i="12"/>
  <c r="E23" i="12"/>
  <c r="D23" i="12"/>
  <c r="C23" i="12"/>
  <c r="E19" i="12"/>
  <c r="E33" i="12" s="1"/>
  <c r="D19" i="12"/>
  <c r="D33" i="12" s="1"/>
  <c r="C19" i="12"/>
  <c r="C33" i="12" s="1"/>
  <c r="E39" i="5"/>
  <c r="D39" i="5"/>
  <c r="C39" i="5"/>
  <c r="E37" i="5"/>
  <c r="D37" i="5"/>
  <c r="E23" i="10"/>
  <c r="E31" i="10" s="1"/>
  <c r="D23" i="10"/>
  <c r="D31" i="10" s="1"/>
  <c r="C23" i="10"/>
  <c r="C31" i="10" s="1"/>
  <c r="E30" i="10"/>
  <c r="D30" i="10"/>
  <c r="C30" i="10"/>
  <c r="E22" i="10"/>
  <c r="D22" i="10"/>
  <c r="C22" i="10"/>
  <c r="E20" i="10"/>
  <c r="D20" i="10"/>
  <c r="C20" i="10"/>
  <c r="E17" i="10"/>
  <c r="D17" i="10"/>
  <c r="C17" i="10"/>
  <c r="C27" i="5"/>
  <c r="C28" i="5" s="1"/>
  <c r="E34" i="5"/>
  <c r="E35" i="5" s="1"/>
  <c r="D34" i="5"/>
  <c r="D35" i="5" s="1"/>
  <c r="C34" i="5"/>
  <c r="C35" i="5" s="1"/>
  <c r="E27" i="5"/>
  <c r="E28" i="5" s="1"/>
  <c r="D27" i="5"/>
  <c r="D28" i="5" s="1"/>
  <c r="C23" i="3"/>
  <c r="C24" i="3" s="1"/>
  <c r="E23" i="3"/>
  <c r="E24" i="3" s="1"/>
  <c r="D23" i="3"/>
  <c r="D24" i="3" s="1"/>
  <c r="E22" i="3"/>
  <c r="D22" i="3"/>
  <c r="C22" i="3"/>
  <c r="E195" i="1"/>
  <c r="E198" i="1" s="1"/>
  <c r="E199" i="1" s="1"/>
  <c r="D195" i="1"/>
  <c r="D196" i="1" s="1"/>
  <c r="C195" i="1"/>
  <c r="C196" i="1" s="1"/>
  <c r="E194" i="1"/>
  <c r="D194" i="1"/>
  <c r="C194" i="1"/>
  <c r="E161" i="1"/>
  <c r="E162" i="1" s="1"/>
  <c r="D161" i="1"/>
  <c r="D162" i="1" s="1"/>
  <c r="C161" i="1"/>
  <c r="C164" i="1" s="1"/>
  <c r="C165" i="1" s="1"/>
  <c r="E160" i="1"/>
  <c r="D160" i="1"/>
  <c r="C160" i="1"/>
  <c r="E127" i="1"/>
  <c r="E128" i="1" s="1"/>
  <c r="D127" i="1"/>
  <c r="D128" i="1" s="1"/>
  <c r="C127" i="1"/>
  <c r="C130" i="1" s="1"/>
  <c r="C131" i="1" s="1"/>
  <c r="E126" i="1"/>
  <c r="D126" i="1"/>
  <c r="C126" i="1"/>
  <c r="E93" i="1"/>
  <c r="E94" i="1" s="1"/>
  <c r="D93" i="1"/>
  <c r="D96" i="1" s="1"/>
  <c r="D97" i="1" s="1"/>
  <c r="C93" i="1"/>
  <c r="C96" i="1" s="1"/>
  <c r="C97" i="1" s="1"/>
  <c r="E92" i="1"/>
  <c r="D92" i="1"/>
  <c r="C92" i="1"/>
  <c r="E59" i="1"/>
  <c r="E67" i="1" s="1"/>
  <c r="D59" i="1"/>
  <c r="D67" i="1" s="1"/>
  <c r="C59" i="1"/>
  <c r="C60" i="1" s="1"/>
  <c r="E58" i="1"/>
  <c r="D58" i="1"/>
  <c r="C58" i="1"/>
  <c r="E25" i="1"/>
  <c r="E33" i="1" s="1"/>
  <c r="C25" i="1"/>
  <c r="C26" i="1" s="1"/>
  <c r="D25" i="1"/>
  <c r="D28" i="1" s="1"/>
  <c r="D29" i="1" s="1"/>
  <c r="E24" i="1"/>
  <c r="D24" i="1"/>
  <c r="E22" i="1"/>
  <c r="D22" i="1"/>
  <c r="C24" i="1"/>
  <c r="E202" i="1"/>
  <c r="D202" i="1"/>
  <c r="C202" i="1"/>
  <c r="E192" i="1"/>
  <c r="D192" i="1"/>
  <c r="C192" i="1"/>
  <c r="E189" i="1"/>
  <c r="D189" i="1"/>
  <c r="C189" i="1"/>
  <c r="E168" i="1"/>
  <c r="D168" i="1"/>
  <c r="C168" i="1"/>
  <c r="E158" i="1"/>
  <c r="D158" i="1"/>
  <c r="C158" i="1"/>
  <c r="E155" i="1"/>
  <c r="D155" i="1"/>
  <c r="C155" i="1"/>
  <c r="E134" i="1"/>
  <c r="D134" i="1"/>
  <c r="C134" i="1"/>
  <c r="E124" i="1"/>
  <c r="D124" i="1"/>
  <c r="C124" i="1"/>
  <c r="E121" i="1"/>
  <c r="D121" i="1"/>
  <c r="C121" i="1"/>
  <c r="E100" i="1"/>
  <c r="D100" i="1"/>
  <c r="C100" i="1"/>
  <c r="E90" i="1"/>
  <c r="D90" i="1"/>
  <c r="C90" i="1"/>
  <c r="E87" i="1"/>
  <c r="D87" i="1"/>
  <c r="C87" i="1"/>
  <c r="E66" i="1"/>
  <c r="D66" i="1"/>
  <c r="C66" i="1"/>
  <c r="E56" i="1"/>
  <c r="D56" i="1"/>
  <c r="C56" i="1"/>
  <c r="E53" i="1"/>
  <c r="D53" i="1"/>
  <c r="C53" i="1"/>
  <c r="C26" i="3"/>
  <c r="C27" i="3" s="1"/>
  <c r="E30" i="3"/>
  <c r="D30" i="3"/>
  <c r="C30" i="3"/>
  <c r="E26" i="3"/>
  <c r="E27" i="3" s="1"/>
  <c r="D26" i="3"/>
  <c r="D27" i="3" s="1"/>
  <c r="E20" i="3"/>
  <c r="D20" i="3"/>
  <c r="C20" i="3"/>
  <c r="E32" i="1"/>
  <c r="D32" i="1"/>
  <c r="C32" i="1"/>
  <c r="C22" i="1"/>
  <c r="E19" i="1"/>
  <c r="D19" i="1"/>
  <c r="C19" i="1"/>
  <c r="C24" i="10"/>
  <c r="C26" i="10"/>
  <c r="C27" i="10" s="1"/>
  <c r="D31" i="3"/>
  <c r="D32" i="3" s="1"/>
  <c r="C166" i="14" l="1"/>
  <c r="C168" i="14" s="1"/>
  <c r="C169" i="14" s="1"/>
  <c r="E124" i="14"/>
  <c r="E40" i="5"/>
  <c r="C38" i="5"/>
  <c r="D38" i="5"/>
  <c r="D40" i="5"/>
  <c r="C33" i="14"/>
  <c r="E38" i="5"/>
  <c r="C40" i="5"/>
  <c r="C159" i="14"/>
  <c r="C25" i="13"/>
  <c r="E97" i="14"/>
  <c r="D124" i="14"/>
  <c r="D32" i="14"/>
  <c r="D161" i="14"/>
  <c r="D162" i="14" s="1"/>
  <c r="E93" i="14"/>
  <c r="E94" i="14" s="1"/>
  <c r="E91" i="14"/>
  <c r="C199" i="14"/>
  <c r="C201" i="14" s="1"/>
  <c r="C202" i="14" s="1"/>
  <c r="E131" i="14"/>
  <c r="E132" i="14" s="1"/>
  <c r="D27" i="14"/>
  <c r="D28" i="14" s="1"/>
  <c r="C98" i="14"/>
  <c r="C99" i="14" s="1"/>
  <c r="C194" i="14"/>
  <c r="C195" i="14" s="1"/>
  <c r="C93" i="14"/>
  <c r="C94" i="14" s="1"/>
  <c r="C161" i="14"/>
  <c r="C162" i="14" s="1"/>
  <c r="C167" i="14"/>
  <c r="C124" i="14"/>
  <c r="D126" i="14"/>
  <c r="D127" i="14" s="1"/>
  <c r="C131" i="14"/>
  <c r="C133" i="14" s="1"/>
  <c r="C134" i="14" s="1"/>
  <c r="C65" i="14"/>
  <c r="C67" i="14" s="1"/>
  <c r="C68" i="14" s="1"/>
  <c r="C29" i="12"/>
  <c r="C30" i="12" s="1"/>
  <c r="C101" i="1"/>
  <c r="C102" i="1" s="1"/>
  <c r="C94" i="1"/>
  <c r="E192" i="14"/>
  <c r="E96" i="1"/>
  <c r="E97" i="1" s="1"/>
  <c r="D99" i="14"/>
  <c r="E161" i="14"/>
  <c r="E162" i="14" s="1"/>
  <c r="D93" i="14"/>
  <c r="D94" i="14" s="1"/>
  <c r="E29" i="12"/>
  <c r="E30" i="12" s="1"/>
  <c r="D25" i="13"/>
  <c r="E32" i="13"/>
  <c r="E33" i="13" s="1"/>
  <c r="D199" i="14"/>
  <c r="E159" i="14"/>
  <c r="E199" i="14"/>
  <c r="E200" i="14" s="1"/>
  <c r="D166" i="14"/>
  <c r="D167" i="14" s="1"/>
  <c r="D194" i="14"/>
  <c r="D195" i="14" s="1"/>
  <c r="D27" i="12"/>
  <c r="D169" i="1"/>
  <c r="D171" i="1" s="1"/>
  <c r="D172" i="1" s="1"/>
  <c r="D164" i="1"/>
  <c r="D165" i="1" s="1"/>
  <c r="E101" i="1"/>
  <c r="E103" i="1" s="1"/>
  <c r="E104" i="1" s="1"/>
  <c r="C62" i="1"/>
  <c r="C63" i="1" s="1"/>
  <c r="E26" i="1"/>
  <c r="D26" i="1"/>
  <c r="D33" i="10"/>
  <c r="D34" i="10" s="1"/>
  <c r="D32" i="10"/>
  <c r="D133" i="14"/>
  <c r="D134" i="14" s="1"/>
  <c r="D132" i="14"/>
  <c r="E168" i="14"/>
  <c r="E169" i="14" s="1"/>
  <c r="E167" i="14"/>
  <c r="E33" i="10"/>
  <c r="E34" i="10" s="1"/>
  <c r="E32" i="10"/>
  <c r="C32" i="10"/>
  <c r="C33" i="10"/>
  <c r="C34" i="10" s="1"/>
  <c r="D24" i="10"/>
  <c r="D135" i="1"/>
  <c r="D136" i="1" s="1"/>
  <c r="D29" i="12"/>
  <c r="D30" i="12" s="1"/>
  <c r="E60" i="14"/>
  <c r="E61" i="14" s="1"/>
  <c r="E26" i="10"/>
  <c r="E27" i="10" s="1"/>
  <c r="E24" i="10"/>
  <c r="E27" i="14"/>
  <c r="E28" i="14" s="1"/>
  <c r="E32" i="14"/>
  <c r="D26" i="10"/>
  <c r="D27" i="10" s="1"/>
  <c r="C34" i="12"/>
  <c r="C36" i="12" s="1"/>
  <c r="C37" i="12" s="1"/>
  <c r="D58" i="14"/>
  <c r="E60" i="1"/>
  <c r="C60" i="14"/>
  <c r="C61" i="14" s="1"/>
  <c r="C132" i="14"/>
  <c r="D65" i="14"/>
  <c r="E62" i="1"/>
  <c r="E63" i="1" s="1"/>
  <c r="E65" i="14"/>
  <c r="A185" i="4"/>
  <c r="A378" i="4"/>
  <c r="A420" i="4"/>
  <c r="A226" i="4"/>
  <c r="A144" i="4"/>
  <c r="G403" i="4"/>
  <c r="A240" i="4"/>
  <c r="A261" i="4"/>
  <c r="A332" i="4"/>
  <c r="G219" i="4"/>
  <c r="A263" i="4"/>
  <c r="G463" i="4"/>
  <c r="A277" i="4"/>
  <c r="G25" i="4"/>
  <c r="A59" i="2" s="1"/>
  <c r="A141" i="4"/>
  <c r="A511" i="4"/>
  <c r="A146" i="4"/>
  <c r="G217" i="4"/>
  <c r="G345" i="4"/>
  <c r="A461" i="4"/>
  <c r="A104" i="4"/>
  <c r="A211" i="4"/>
  <c r="G125" i="4"/>
  <c r="G166" i="4"/>
  <c r="A214" i="4"/>
  <c r="A395" i="4"/>
  <c r="A210" i="4"/>
  <c r="G395" i="4"/>
  <c r="A8" i="4"/>
  <c r="G351" i="4"/>
  <c r="A278" i="4"/>
  <c r="A307" i="4"/>
  <c r="A391" i="4"/>
  <c r="A173" i="4"/>
  <c r="A231" i="4"/>
  <c r="G283" i="4"/>
  <c r="A162" i="4"/>
  <c r="G127" i="4"/>
  <c r="A342" i="4"/>
  <c r="A275" i="4"/>
  <c r="A170" i="4"/>
  <c r="A359" i="4"/>
  <c r="G454" i="4"/>
  <c r="G316" i="4"/>
  <c r="A229" i="4"/>
  <c r="A105" i="4"/>
  <c r="G342" i="4"/>
  <c r="A300" i="4"/>
  <c r="G103" i="4"/>
  <c r="A132" i="2" s="1"/>
  <c r="G106" i="4"/>
  <c r="A5" i="8" s="1"/>
  <c r="A472" i="4"/>
  <c r="A228" i="4"/>
  <c r="A160" i="4"/>
  <c r="A161" i="4"/>
  <c r="A394" i="4"/>
  <c r="A504" i="4"/>
  <c r="A224" i="4"/>
  <c r="G439" i="4"/>
  <c r="G492" i="4"/>
  <c r="A236" i="4"/>
  <c r="G31" i="4"/>
  <c r="A66" i="2" s="1"/>
  <c r="A442" i="4"/>
  <c r="A376" i="4"/>
  <c r="A164" i="4"/>
  <c r="G497" i="4"/>
  <c r="A289" i="4"/>
  <c r="G132" i="4"/>
  <c r="G232" i="4"/>
  <c r="A499" i="4"/>
  <c r="A115" i="4"/>
  <c r="A242" i="4"/>
  <c r="A456" i="4"/>
  <c r="G37" i="4"/>
  <c r="A73" i="2" s="1"/>
  <c r="G176" i="4"/>
  <c r="A301" i="4"/>
  <c r="A140" i="4"/>
  <c r="A258" i="4"/>
  <c r="A264" i="4"/>
  <c r="G482" i="4"/>
  <c r="A349" i="4"/>
  <c r="A429" i="4"/>
  <c r="A171" i="4"/>
  <c r="G104" i="4"/>
  <c r="A133" i="2" s="1"/>
  <c r="A272" i="4"/>
  <c r="A147" i="4"/>
  <c r="A353" i="4"/>
  <c r="G138" i="4"/>
  <c r="G265" i="4"/>
  <c r="A424" i="4"/>
  <c r="A119" i="4"/>
  <c r="A365" i="4"/>
  <c r="A203" i="4"/>
  <c r="G70" i="4"/>
  <c r="A99" i="2" s="1"/>
  <c r="A364" i="4"/>
  <c r="A9" i="4"/>
  <c r="A485" i="4"/>
  <c r="G181" i="4"/>
  <c r="G355" i="4"/>
  <c r="A371" i="4"/>
  <c r="A465" i="4"/>
  <c r="G303" i="4"/>
  <c r="A136" i="4"/>
  <c r="G356" i="4"/>
  <c r="G252" i="4"/>
  <c r="A245" i="4"/>
  <c r="A433" i="4"/>
  <c r="A14" i="4"/>
  <c r="A360" i="4"/>
  <c r="G58" i="4"/>
  <c r="A145" i="2" s="1"/>
  <c r="G323" i="4"/>
  <c r="A253" i="4"/>
  <c r="A417" i="4"/>
  <c r="A151" i="4"/>
  <c r="G469" i="4"/>
  <c r="G392" i="4"/>
  <c r="A518" i="4"/>
  <c r="A177" i="4"/>
  <c r="A267" i="4"/>
  <c r="G28" i="4"/>
  <c r="A63" i="2" s="1"/>
  <c r="A428" i="4"/>
  <c r="A350" i="4"/>
  <c r="A148" i="4"/>
  <c r="G311" i="4"/>
  <c r="G477" i="4"/>
  <c r="G402" i="4"/>
  <c r="G38" i="4"/>
  <c r="A74" i="2" s="1"/>
  <c r="G247" i="4"/>
  <c r="G473" i="4"/>
  <c r="G440" i="4"/>
  <c r="G175" i="4"/>
  <c r="A11" i="4"/>
  <c r="A313" i="4"/>
  <c r="A103" i="4"/>
  <c r="A232" i="4"/>
  <c r="G513" i="4"/>
  <c r="G375" i="4"/>
  <c r="A495" i="4"/>
  <c r="A281" i="4"/>
  <c r="A215" i="4"/>
  <c r="G385" i="4"/>
  <c r="G391" i="4"/>
  <c r="A454" i="4"/>
  <c r="A23" i="4"/>
  <c r="A516" i="4"/>
  <c r="G53" i="4"/>
  <c r="A92" i="2" s="1"/>
  <c r="A476" i="4"/>
  <c r="A238" i="4"/>
  <c r="A308" i="4"/>
  <c r="G163" i="4"/>
  <c r="G474" i="4"/>
  <c r="A306" i="4"/>
  <c r="A503" i="4"/>
  <c r="A481" i="4"/>
  <c r="A213" i="4"/>
  <c r="G23" i="4"/>
  <c r="A57" i="2" s="1"/>
  <c r="G389" i="4"/>
  <c r="G206" i="4"/>
  <c r="A3" i="4"/>
  <c r="A490" i="4"/>
  <c r="A249" i="4"/>
  <c r="A199" i="4"/>
  <c r="A168" i="4"/>
  <c r="G433" i="4"/>
  <c r="G318" i="4"/>
  <c r="A117" i="4"/>
  <c r="A217" i="4"/>
  <c r="A311" i="4"/>
  <c r="G213" i="4"/>
  <c r="G170" i="4"/>
  <c r="A356" i="4"/>
  <c r="A118" i="4"/>
  <c r="A452" i="4"/>
  <c r="G62" i="4"/>
  <c r="A137" i="2" s="1"/>
  <c r="A492" i="4"/>
  <c r="A206" i="4"/>
  <c r="A510" i="4"/>
  <c r="G81" i="4"/>
  <c r="A144" i="2" s="1"/>
  <c r="G224" i="4"/>
  <c r="G268" i="4"/>
  <c r="G133" i="4"/>
  <c r="A431" i="4"/>
  <c r="A172" i="4"/>
  <c r="A109" i="4"/>
  <c r="A167" i="4"/>
  <c r="A392" i="4"/>
  <c r="G78" i="4"/>
  <c r="A108" i="2" s="1"/>
  <c r="G512" i="4"/>
  <c r="G167" i="4"/>
  <c r="A133" i="4"/>
  <c r="A204" i="4"/>
  <c r="A130" i="4"/>
  <c r="A247" i="4"/>
  <c r="A15" i="4"/>
  <c r="G419" i="4"/>
  <c r="A379" i="4"/>
  <c r="A390" i="4"/>
  <c r="A305" i="4"/>
  <c r="A18" i="4"/>
  <c r="A352" i="4"/>
  <c r="G46" i="4"/>
  <c r="A91" i="2" s="1"/>
  <c r="A412" i="4"/>
  <c r="A195" i="4"/>
  <c r="A113" i="4"/>
  <c r="A382" i="4"/>
  <c r="G519" i="4"/>
  <c r="G180" i="4"/>
  <c r="G305" i="4"/>
  <c r="G244" i="4"/>
  <c r="G123" i="4"/>
  <c r="A439" i="4"/>
  <c r="A426" i="4"/>
  <c r="A369" i="4"/>
  <c r="A274" i="4"/>
  <c r="A327" i="4"/>
  <c r="G77" i="4"/>
  <c r="A107" i="2" s="1"/>
  <c r="G80" i="4"/>
  <c r="A110" i="2" s="1"/>
  <c r="G415" i="4"/>
  <c r="G154" i="4"/>
  <c r="A506" i="4"/>
  <c r="A385" i="4"/>
  <c r="A322" i="4"/>
  <c r="A408" i="4"/>
  <c r="G331" i="4"/>
  <c r="G222" i="4"/>
  <c r="A112" i="4"/>
  <c r="A19" i="4"/>
  <c r="A182" i="4"/>
  <c r="A331" i="4"/>
  <c r="G44" i="4"/>
  <c r="A88" i="2" s="1"/>
  <c r="A176" i="4"/>
  <c r="A339" i="4"/>
  <c r="A302" i="4"/>
  <c r="A469" i="4"/>
  <c r="A165" i="4"/>
  <c r="A480" i="4"/>
  <c r="C28" i="1"/>
  <c r="C29" i="1" s="1"/>
  <c r="D60" i="1"/>
  <c r="C31" i="3"/>
  <c r="C33" i="3" s="1"/>
  <c r="C34" i="3" s="1"/>
  <c r="E203" i="1"/>
  <c r="E204" i="1" s="1"/>
  <c r="D62" i="1"/>
  <c r="D63" i="1" s="1"/>
  <c r="D33" i="1"/>
  <c r="D34" i="1" s="1"/>
  <c r="C169" i="1"/>
  <c r="C170" i="1" s="1"/>
  <c r="C162" i="1"/>
  <c r="E196" i="1"/>
  <c r="G34" i="4"/>
  <c r="A70" i="2" s="1"/>
  <c r="G48" i="4"/>
  <c r="A79" i="2" s="1"/>
  <c r="G49" i="4"/>
  <c r="G51" i="4"/>
  <c r="A83" i="2" s="1"/>
  <c r="G50" i="4"/>
  <c r="A81" i="2" s="1"/>
  <c r="G47" i="4"/>
  <c r="A78" i="2" s="1"/>
  <c r="E130" i="1"/>
  <c r="E131" i="1" s="1"/>
  <c r="E164" i="1"/>
  <c r="E165" i="1" s="1"/>
  <c r="C203" i="1"/>
  <c r="E31" i="3"/>
  <c r="E33" i="3" s="1"/>
  <c r="E34" i="3" s="1"/>
  <c r="E135" i="1"/>
  <c r="C198" i="1"/>
  <c r="C199" i="1" s="1"/>
  <c r="A125" i="4"/>
  <c r="A362" i="4"/>
  <c r="A401" i="4"/>
  <c r="A178" i="4"/>
  <c r="A135" i="4"/>
  <c r="A488" i="4"/>
  <c r="G20" i="4"/>
  <c r="A53" i="2" s="1"/>
  <c r="G29" i="4"/>
  <c r="A64" i="2" s="1"/>
  <c r="G261" i="4"/>
  <c r="G187" i="4"/>
  <c r="G487" i="4"/>
  <c r="A375" i="4"/>
  <c r="A474" i="4"/>
  <c r="A513" i="4"/>
  <c r="A153" i="4"/>
  <c r="A290" i="4"/>
  <c r="A279" i="4"/>
  <c r="A328" i="4"/>
  <c r="G297" i="4"/>
  <c r="G239" i="4"/>
  <c r="G118" i="4"/>
  <c r="A423" i="4"/>
  <c r="A486" i="4"/>
  <c r="A99" i="4"/>
  <c r="A241" i="4"/>
  <c r="A246" i="4"/>
  <c r="A235" i="4"/>
  <c r="A388" i="4"/>
  <c r="G33" i="4"/>
  <c r="A69" i="2" s="1"/>
  <c r="G79" i="4"/>
  <c r="A109" i="2" s="1"/>
  <c r="A336" i="4"/>
  <c r="A508" i="4"/>
  <c r="A179" i="4"/>
  <c r="A222" i="4"/>
  <c r="A321" i="4"/>
  <c r="A366" i="4"/>
  <c r="A293" i="4"/>
  <c r="G10" i="4"/>
  <c r="A43" i="2" s="1"/>
  <c r="G165" i="4"/>
  <c r="A219" i="4"/>
  <c r="G142" i="4"/>
  <c r="G210" i="4"/>
  <c r="A435" i="4"/>
  <c r="A410" i="4"/>
  <c r="A449" i="4"/>
  <c r="A97" i="4"/>
  <c r="A354" i="4"/>
  <c r="A343" i="4"/>
  <c r="A200" i="4"/>
  <c r="G448" i="4"/>
  <c r="G195" i="4"/>
  <c r="G242" i="4"/>
  <c r="A483" i="4"/>
  <c r="A422" i="4"/>
  <c r="A493" i="4"/>
  <c r="A108" i="4"/>
  <c r="A310" i="4"/>
  <c r="A299" i="4"/>
  <c r="A288" i="4"/>
  <c r="G41" i="4"/>
  <c r="A85" i="2" s="1"/>
  <c r="A107" i="4"/>
  <c r="A380" i="4"/>
  <c r="A323" i="4"/>
  <c r="A110" i="4"/>
  <c r="A174" i="4"/>
  <c r="A389" i="4"/>
  <c r="A430" i="4"/>
  <c r="A333" i="4"/>
  <c r="G378" i="4"/>
  <c r="G412" i="4"/>
  <c r="A458" i="4"/>
  <c r="A497" i="4"/>
  <c r="A121" i="4"/>
  <c r="A338" i="4"/>
  <c r="A295" i="4"/>
  <c r="A296" i="4"/>
  <c r="G68" i="4"/>
  <c r="G100" i="4"/>
  <c r="A129" i="2" s="1"/>
  <c r="G527" i="4"/>
  <c r="G488" i="4"/>
  <c r="A459" i="4"/>
  <c r="A367" i="4"/>
  <c r="A268" i="4"/>
  <c r="A345" i="4"/>
  <c r="A194" i="4"/>
  <c r="A183" i="4"/>
  <c r="A440" i="4"/>
  <c r="G54" i="4"/>
  <c r="A93" i="2" s="1"/>
  <c r="G128" i="4"/>
  <c r="G119" i="4"/>
  <c r="A507" i="4"/>
  <c r="A415" i="4"/>
  <c r="A292" i="4"/>
  <c r="A397" i="4"/>
  <c r="A150" i="4"/>
  <c r="A139" i="4"/>
  <c r="A484" i="4"/>
  <c r="A22" i="4"/>
  <c r="G17" i="4"/>
  <c r="A50" i="2" s="1"/>
  <c r="A208" i="4"/>
  <c r="A444" i="4"/>
  <c r="A243" i="4"/>
  <c r="A334" i="4"/>
  <c r="A4" i="4"/>
  <c r="A501" i="4"/>
  <c r="A383" i="4"/>
  <c r="G220" i="4"/>
  <c r="A143" i="4"/>
  <c r="G437" i="4"/>
  <c r="A304" i="4"/>
  <c r="A460" i="4"/>
  <c r="A291" i="4"/>
  <c r="A163" i="4"/>
  <c r="A318" i="4"/>
  <c r="A190" i="4"/>
  <c r="A129" i="4"/>
  <c r="A373" i="4"/>
  <c r="A116" i="4"/>
  <c r="A414" i="4"/>
  <c r="A447" i="4"/>
  <c r="A205" i="4"/>
  <c r="G434" i="4"/>
  <c r="G483" i="4"/>
  <c r="A298" i="4"/>
  <c r="G368" i="4"/>
  <c r="G177" i="4"/>
  <c r="A259" i="4"/>
  <c r="A131" i="4"/>
  <c r="A286" i="4"/>
  <c r="A158" i="4"/>
  <c r="A193" i="4"/>
  <c r="A405" i="4"/>
  <c r="A212" i="4"/>
  <c r="A446" i="4"/>
  <c r="A285" i="4"/>
  <c r="A475" i="4"/>
  <c r="G139" i="4"/>
  <c r="G148" i="4"/>
  <c r="A409" i="4"/>
  <c r="G286" i="4"/>
  <c r="G357" i="4"/>
  <c r="A270" i="4"/>
  <c r="A142" i="4"/>
  <c r="A225" i="4"/>
  <c r="A421" i="4"/>
  <c r="A244" i="4"/>
  <c r="A462" i="4"/>
  <c r="A387" i="4"/>
  <c r="A7" i="4"/>
  <c r="G350" i="4"/>
  <c r="G246" i="4"/>
  <c r="A348" i="4"/>
  <c r="G151" i="4"/>
  <c r="G179" i="4"/>
  <c r="A396" i="4"/>
  <c r="A355" i="4"/>
  <c r="A227" i="4"/>
  <c r="A98" i="4"/>
  <c r="A254" i="4"/>
  <c r="A126" i="4"/>
  <c r="A257" i="4"/>
  <c r="A453" i="4"/>
  <c r="A276" i="4"/>
  <c r="A494" i="4"/>
  <c r="A515" i="4"/>
  <c r="G117" i="4"/>
  <c r="G141" i="4"/>
  <c r="G363" i="4"/>
  <c r="A189" i="4"/>
  <c r="G504" i="4"/>
  <c r="G511" i="4"/>
  <c r="G348" i="4"/>
  <c r="G194" i="4"/>
  <c r="G436" i="4"/>
  <c r="A271" i="4"/>
  <c r="A482" i="4"/>
  <c r="G409" i="4"/>
  <c r="G406" i="4"/>
  <c r="G101" i="4"/>
  <c r="A130" i="2" s="1"/>
  <c r="G95" i="4"/>
  <c r="G400" i="4"/>
  <c r="G264" i="4"/>
  <c r="G366" i="4"/>
  <c r="G233" i="4"/>
  <c r="A201" i="4"/>
  <c r="G190" i="4"/>
  <c r="G121" i="4"/>
  <c r="G510" i="4"/>
  <c r="G221" i="4"/>
  <c r="G520" i="4"/>
  <c r="G266" i="4"/>
  <c r="A344" i="4"/>
  <c r="A111" i="4"/>
  <c r="G388" i="4"/>
  <c r="G394" i="4"/>
  <c r="G299" i="4"/>
  <c r="A487" i="4"/>
  <c r="G407" i="4"/>
  <c r="G343" i="4"/>
  <c r="G349" i="4"/>
  <c r="Q177" i="7"/>
  <c r="G314" i="4"/>
  <c r="G515" i="4"/>
  <c r="G502" i="4"/>
  <c r="G16" i="4"/>
  <c r="A49" i="2" s="1"/>
  <c r="G340" i="4"/>
  <c r="G73" i="4"/>
  <c r="A102" i="2" s="1"/>
  <c r="G338" i="4"/>
  <c r="G523" i="4"/>
  <c r="G230" i="4"/>
  <c r="C33" i="13"/>
  <c r="C34" i="13"/>
  <c r="C35" i="13" s="1"/>
  <c r="D33" i="13"/>
  <c r="D34" i="13"/>
  <c r="D35" i="13" s="1"/>
  <c r="D69" i="1"/>
  <c r="D70" i="1" s="1"/>
  <c r="D68" i="1"/>
  <c r="E69" i="1"/>
  <c r="E70" i="1" s="1"/>
  <c r="E68" i="1"/>
  <c r="D35" i="12"/>
  <c r="D36" i="12"/>
  <c r="D37" i="12" s="1"/>
  <c r="E34" i="1"/>
  <c r="E35" i="1"/>
  <c r="E36" i="1" s="1"/>
  <c r="D94" i="1"/>
  <c r="D101" i="1"/>
  <c r="C67" i="1"/>
  <c r="E32" i="3"/>
  <c r="E28" i="1"/>
  <c r="E29" i="1" s="1"/>
  <c r="D130" i="1"/>
  <c r="D131" i="1" s="1"/>
  <c r="E34" i="12"/>
  <c r="C27" i="12"/>
  <c r="D33" i="3"/>
  <c r="D34" i="3" s="1"/>
  <c r="C128" i="1"/>
  <c r="D203" i="1"/>
  <c r="E169" i="1"/>
  <c r="C135" i="1"/>
  <c r="E27" i="12"/>
  <c r="C33" i="1"/>
  <c r="D198" i="1"/>
  <c r="D199" i="1" s="1"/>
  <c r="Q127" i="7"/>
  <c r="A12" i="7"/>
  <c r="B12" i="7"/>
  <c r="A438" i="4"/>
  <c r="Q49" i="7"/>
  <c r="G35" i="4"/>
  <c r="A71" i="2" s="1"/>
  <c r="Q81" i="7"/>
  <c r="A413" i="4"/>
  <c r="Q32" i="7"/>
  <c r="A155" i="4"/>
  <c r="A123" i="4"/>
  <c r="Q45" i="7"/>
  <c r="Q163" i="7"/>
  <c r="A269" i="4"/>
  <c r="A13" i="4"/>
  <c r="Q15" i="7"/>
  <c r="A187" i="4"/>
  <c r="G14" i="4"/>
  <c r="G84" i="4"/>
  <c r="A116" i="2" s="1"/>
  <c r="Q111" i="7"/>
  <c r="Q141" i="7"/>
  <c r="Q35" i="7"/>
  <c r="Q167" i="7"/>
  <c r="Q65" i="7"/>
  <c r="Q28" i="7"/>
  <c r="G96" i="4"/>
  <c r="G112" i="4"/>
  <c r="G22" i="4"/>
  <c r="A56" i="2" s="1"/>
  <c r="A374" i="4"/>
  <c r="A198" i="4"/>
  <c r="A192" i="4"/>
  <c r="G161" i="4"/>
  <c r="A324" i="4"/>
  <c r="G26" i="4"/>
  <c r="A60" i="2" s="1"/>
  <c r="A262" i="4"/>
  <c r="G199" i="4"/>
  <c r="G5" i="4"/>
  <c r="A38" i="2" s="1"/>
  <c r="A358" i="4"/>
  <c r="A341" i="4"/>
  <c r="G21" i="4"/>
  <c r="G461" i="4"/>
  <c r="G333" i="4"/>
  <c r="G205" i="4"/>
  <c r="G379" i="4"/>
  <c r="G208" i="4"/>
  <c r="G490" i="4"/>
  <c r="G319" i="4"/>
  <c r="G472" i="4"/>
  <c r="G158" i="4"/>
  <c r="G300" i="4"/>
  <c r="G517" i="4"/>
  <c r="G337" i="4"/>
  <c r="G496" i="4"/>
  <c r="G267" i="4"/>
  <c r="G516" i="4"/>
  <c r="G287" i="4"/>
  <c r="G291" i="4"/>
  <c r="G354" i="4"/>
  <c r="G467" i="4"/>
  <c r="G155" i="4"/>
  <c r="G295" i="4"/>
  <c r="G417" i="4"/>
  <c r="G245" i="4"/>
  <c r="G374" i="4"/>
  <c r="G160" i="4"/>
  <c r="G367" i="4"/>
  <c r="G451" i="4"/>
  <c r="G503" i="4"/>
  <c r="G130" i="4"/>
  <c r="G243" i="4"/>
  <c r="G370" i="4"/>
  <c r="G369" i="4"/>
  <c r="G310" i="4"/>
  <c r="G330" i="4"/>
  <c r="G322" i="4"/>
  <c r="G145" i="4"/>
  <c r="G143" i="4"/>
  <c r="A471" i="4"/>
  <c r="A463" i="4"/>
  <c r="A466" i="4"/>
  <c r="A316" i="4"/>
  <c r="A10" i="4"/>
  <c r="A393" i="4"/>
  <c r="A169" i="4"/>
  <c r="A186" i="4"/>
  <c r="A314" i="4"/>
  <c r="A159" i="4"/>
  <c r="A287" i="4"/>
  <c r="A464" i="4"/>
  <c r="A312" i="4"/>
  <c r="G76" i="4"/>
  <c r="A106" i="2" s="1"/>
  <c r="G193" i="4"/>
  <c r="G114" i="4"/>
  <c r="Q196" i="7"/>
  <c r="Q100" i="7"/>
  <c r="Q131" i="7"/>
  <c r="Q19" i="7"/>
  <c r="Q151" i="7"/>
  <c r="Q23" i="7"/>
  <c r="Q6" i="7"/>
  <c r="G90" i="4"/>
  <c r="A123" i="2" s="1"/>
  <c r="G87" i="4"/>
  <c r="A119" i="2" s="1"/>
  <c r="A404" i="4"/>
  <c r="G278" i="4"/>
  <c r="A209" i="4"/>
  <c r="A347" i="4"/>
  <c r="G292" i="4"/>
  <c r="A479" i="4"/>
  <c r="G45" i="4"/>
  <c r="A134" i="4"/>
  <c r="G307" i="4"/>
  <c r="G39" i="4"/>
  <c r="A76" i="2" s="1"/>
  <c r="A230" i="4"/>
  <c r="A100" i="4"/>
  <c r="G18" i="4"/>
  <c r="A51" i="2" s="1"/>
  <c r="G445" i="4"/>
  <c r="G317" i="4"/>
  <c r="G528" i="4"/>
  <c r="G358" i="4"/>
  <c r="G188" i="4"/>
  <c r="G468" i="4"/>
  <c r="G298" i="4"/>
  <c r="G430" i="4"/>
  <c r="G137" i="4"/>
  <c r="G258" i="4"/>
  <c r="G489" i="4"/>
  <c r="G313" i="4"/>
  <c r="G470" i="4"/>
  <c r="G240" i="4"/>
  <c r="G484" i="4"/>
  <c r="G260" i="4"/>
  <c r="G238" i="4"/>
  <c r="G290" i="4"/>
  <c r="G424" i="4"/>
  <c r="G134" i="4"/>
  <c r="G42" i="4"/>
  <c r="G393" i="4"/>
  <c r="G225" i="4"/>
  <c r="G347" i="4"/>
  <c r="G136" i="4"/>
  <c r="G335" i="4"/>
  <c r="G398" i="4"/>
  <c r="G450" i="4"/>
  <c r="G116" i="4"/>
  <c r="G200" i="4"/>
  <c r="G327" i="4"/>
  <c r="G325" i="4"/>
  <c r="G256" i="4"/>
  <c r="G271" i="4"/>
  <c r="G204" i="4"/>
  <c r="G13" i="4"/>
  <c r="A46" i="2" s="1"/>
  <c r="G122" i="4"/>
  <c r="A407" i="4"/>
  <c r="A399" i="4"/>
  <c r="A450" i="4"/>
  <c r="A284" i="4"/>
  <c r="A505" i="4"/>
  <c r="A377" i="4"/>
  <c r="A137" i="4"/>
  <c r="A202" i="4"/>
  <c r="A330" i="4"/>
  <c r="A175" i="4"/>
  <c r="A303" i="4"/>
  <c r="A448" i="4"/>
  <c r="A280" i="4"/>
  <c r="G493" i="4"/>
  <c r="G475" i="4"/>
  <c r="G495" i="4"/>
  <c r="G248" i="4"/>
  <c r="G435" i="4"/>
  <c r="G263" i="4"/>
  <c r="A411" i="4"/>
  <c r="A451" i="4"/>
  <c r="A149" i="4"/>
  <c r="A398" i="4"/>
  <c r="A180" i="4"/>
  <c r="A437" i="4"/>
  <c r="K71" i="16"/>
  <c r="Q191" i="7"/>
  <c r="Q84" i="7"/>
  <c r="Q104" i="7"/>
  <c r="Q7" i="7"/>
  <c r="Q135" i="7"/>
  <c r="Q60" i="7"/>
  <c r="G59" i="4"/>
  <c r="A134" i="2" s="1"/>
  <c r="G91" i="4"/>
  <c r="G525" i="4"/>
  <c r="A445" i="4"/>
  <c r="G19" i="4"/>
  <c r="A52" i="2" s="1"/>
  <c r="A470" i="4"/>
  <c r="A101" i="4"/>
  <c r="G341" i="4"/>
  <c r="G162" i="4"/>
  <c r="G74" i="4"/>
  <c r="A104" i="2" s="1"/>
  <c r="A337" i="4"/>
  <c r="G131" i="4"/>
  <c r="G61" i="4"/>
  <c r="A136" i="2" s="1"/>
  <c r="A102" i="4"/>
  <c r="A443" i="4"/>
  <c r="G27" i="4"/>
  <c r="A62" i="2" s="1"/>
  <c r="G429" i="4"/>
  <c r="G301" i="4"/>
  <c r="G507" i="4"/>
  <c r="G336" i="4"/>
  <c r="G172" i="4"/>
  <c r="G447" i="4"/>
  <c r="G276" i="4"/>
  <c r="G387" i="4"/>
  <c r="G110" i="4"/>
  <c r="A10" i="8" s="1"/>
  <c r="G215" i="4"/>
  <c r="G465" i="4"/>
  <c r="G293" i="4"/>
  <c r="G438" i="4"/>
  <c r="G214" i="4"/>
  <c r="G458" i="4"/>
  <c r="G228" i="4"/>
  <c r="G186" i="4"/>
  <c r="G236" i="4"/>
  <c r="G382" i="4"/>
  <c r="G108" i="4"/>
  <c r="A8" i="8" s="1"/>
  <c r="G57" i="4"/>
  <c r="A97" i="2" s="1"/>
  <c r="G373" i="4"/>
  <c r="G201" i="4"/>
  <c r="G320" i="4"/>
  <c r="G11" i="4"/>
  <c r="A44" i="2" s="1"/>
  <c r="G308" i="4"/>
  <c r="G334" i="4"/>
  <c r="G396" i="4"/>
  <c r="G499" i="4"/>
  <c r="G171" i="4"/>
  <c r="G284" i="4"/>
  <c r="G281" i="4"/>
  <c r="G198" i="4"/>
  <c r="G218" i="4"/>
  <c r="G146" i="4"/>
  <c r="G444" i="4"/>
  <c r="G12" i="4"/>
  <c r="A45" i="2" s="1"/>
  <c r="A325" i="4"/>
  <c r="A309" i="4"/>
  <c r="A434" i="4"/>
  <c r="A252" i="4"/>
  <c r="A489" i="4"/>
  <c r="A361" i="4"/>
  <c r="A16" i="4"/>
  <c r="A218" i="4"/>
  <c r="A346" i="4"/>
  <c r="A191" i="4"/>
  <c r="A319" i="4"/>
  <c r="A432" i="4"/>
  <c r="A248" i="4"/>
  <c r="G449" i="4"/>
  <c r="G416" i="4"/>
  <c r="Q185" i="7"/>
  <c r="Q63" i="7"/>
  <c r="Q99" i="7"/>
  <c r="Q129" i="7"/>
  <c r="Q17" i="7"/>
  <c r="G63" i="4"/>
  <c r="A138" i="2" s="1"/>
  <c r="G92" i="4"/>
  <c r="G6" i="4"/>
  <c r="A39" i="2" s="1"/>
  <c r="G364" i="4"/>
  <c r="G71" i="4"/>
  <c r="A100" i="2" s="1"/>
  <c r="A357" i="4"/>
  <c r="A166" i="4"/>
  <c r="G99" i="4"/>
  <c r="A128" i="2" s="1"/>
  <c r="G168" i="4"/>
  <c r="A6" i="4"/>
  <c r="A477" i="4"/>
  <c r="G410" i="4"/>
  <c r="G55" i="4"/>
  <c r="A94" i="2" s="1"/>
  <c r="A145" i="4"/>
  <c r="G306" i="4"/>
  <c r="G36" i="4"/>
  <c r="A72" i="2" s="1"/>
  <c r="G413" i="4"/>
  <c r="G285" i="4"/>
  <c r="G486" i="4"/>
  <c r="G315" i="4"/>
  <c r="G156" i="4"/>
  <c r="G426" i="4"/>
  <c r="G255" i="4"/>
  <c r="G344" i="4"/>
  <c r="G514" i="4"/>
  <c r="G178" i="4"/>
  <c r="G441" i="4"/>
  <c r="G273" i="4"/>
  <c r="G411" i="4"/>
  <c r="G184" i="4"/>
  <c r="G431" i="4"/>
  <c r="G202" i="4"/>
  <c r="G153" i="4"/>
  <c r="G185" i="4"/>
  <c r="G339" i="4"/>
  <c r="G508" i="4"/>
  <c r="G24" i="4"/>
  <c r="A58" i="2" s="1"/>
  <c r="G353" i="4"/>
  <c r="G518" i="4"/>
  <c r="G288" i="4"/>
  <c r="G506" i="4"/>
  <c r="G282" i="4"/>
  <c r="G280" i="4"/>
  <c r="G332" i="4"/>
  <c r="G456" i="4"/>
  <c r="G150" i="4"/>
  <c r="G56" i="4"/>
  <c r="A95" i="2" s="1"/>
  <c r="G241" i="4"/>
  <c r="G152" i="4"/>
  <c r="G494" i="4"/>
  <c r="G15" i="4"/>
  <c r="A48" i="2" s="1"/>
  <c r="G359" i="4"/>
  <c r="A491" i="4"/>
  <c r="A197" i="4"/>
  <c r="A181" i="4"/>
  <c r="A418" i="4"/>
  <c r="A220" i="4"/>
  <c r="A473" i="4"/>
  <c r="A329" i="4"/>
  <c r="A17" i="4"/>
  <c r="A234" i="4"/>
  <c r="A5" i="4"/>
  <c r="A207" i="4"/>
  <c r="A335" i="4"/>
  <c r="A416" i="4"/>
  <c r="A216" i="4"/>
  <c r="G405" i="4"/>
  <c r="Q58" i="7"/>
  <c r="Q169" i="7"/>
  <c r="Q57" i="7"/>
  <c r="Q189" i="7"/>
  <c r="Q93" i="7"/>
  <c r="Q119" i="7"/>
  <c r="Q55" i="7"/>
  <c r="G66" i="4"/>
  <c r="A141" i="2" s="1"/>
  <c r="G85" i="4"/>
  <c r="A117" i="2" s="1"/>
  <c r="G7" i="4"/>
  <c r="A40" i="2" s="1"/>
  <c r="G30" i="4"/>
  <c r="A65" i="2" s="1"/>
  <c r="G75" i="4"/>
  <c r="A105" i="2" s="1"/>
  <c r="G476" i="4"/>
  <c r="A273" i="4"/>
  <c r="A372" i="4"/>
  <c r="G40" i="4"/>
  <c r="A77" i="2" s="1"/>
  <c r="A256" i="4"/>
  <c r="A196" i="4"/>
  <c r="G390" i="4"/>
  <c r="A320" i="4"/>
  <c r="A381" i="4"/>
  <c r="G478" i="4"/>
  <c r="G98" i="4"/>
  <c r="A127" i="2" s="1"/>
  <c r="G397" i="4"/>
  <c r="G269" i="4"/>
  <c r="G464" i="4"/>
  <c r="G294" i="4"/>
  <c r="G140" i="4"/>
  <c r="G404" i="4"/>
  <c r="G234" i="4"/>
  <c r="G302" i="4"/>
  <c r="G471" i="4"/>
  <c r="G4" i="4"/>
  <c r="G421" i="4"/>
  <c r="G249" i="4"/>
  <c r="G384" i="4"/>
  <c r="G164" i="4"/>
  <c r="G399" i="4"/>
  <c r="G526" i="4"/>
  <c r="G126" i="4"/>
  <c r="G157" i="4"/>
  <c r="G296" i="4"/>
  <c r="G466" i="4"/>
  <c r="G509" i="4"/>
  <c r="G329" i="4"/>
  <c r="G491" i="4"/>
  <c r="G262" i="4"/>
  <c r="G479" i="4"/>
  <c r="G250" i="4"/>
  <c r="G227" i="4"/>
  <c r="G279" i="4"/>
  <c r="G414" i="4"/>
  <c r="G129" i="4"/>
  <c r="G72" i="4"/>
  <c r="A101" i="2" s="1"/>
  <c r="G197" i="4"/>
  <c r="G107" i="4"/>
  <c r="A6" i="8" s="1"/>
  <c r="G376" i="4"/>
  <c r="G446" i="4"/>
  <c r="G274" i="4"/>
  <c r="A427" i="4"/>
  <c r="A467" i="4"/>
  <c r="A20" i="4"/>
  <c r="A402" i="4"/>
  <c r="A188" i="4"/>
  <c r="A457" i="4"/>
  <c r="A297" i="4"/>
  <c r="A122" i="4"/>
  <c r="A250" i="4"/>
  <c r="A21" i="4"/>
  <c r="A223" i="4"/>
  <c r="A351" i="4"/>
  <c r="A400" i="4"/>
  <c r="A184" i="4"/>
  <c r="G361" i="4"/>
  <c r="G304" i="4"/>
  <c r="G324" i="4"/>
  <c r="G418" i="4"/>
  <c r="G182" i="4"/>
  <c r="G159" i="4"/>
  <c r="A455" i="4"/>
  <c r="A157" i="4"/>
  <c r="A478" i="4"/>
  <c r="A340" i="4"/>
  <c r="A517" i="4"/>
  <c r="A50" i="4"/>
  <c r="Q22" i="7"/>
  <c r="Q148" i="7"/>
  <c r="Q52" i="7"/>
  <c r="Q179" i="7"/>
  <c r="Q77" i="7"/>
  <c r="Q108" i="7"/>
  <c r="Q33" i="7"/>
  <c r="G93" i="4"/>
  <c r="G86" i="4"/>
  <c r="A118" i="2" s="1"/>
  <c r="A294" i="4"/>
  <c r="G149" i="4"/>
  <c r="A128" i="4"/>
  <c r="G183" i="4"/>
  <c r="A132" i="4"/>
  <c r="A251" i="4"/>
  <c r="G481" i="4"/>
  <c r="A436" i="4"/>
  <c r="A406" i="4"/>
  <c r="G425" i="4"/>
  <c r="A468" i="4"/>
  <c r="A509" i="4"/>
  <c r="G312" i="4"/>
  <c r="G521" i="4"/>
  <c r="G381" i="4"/>
  <c r="G253" i="4"/>
  <c r="G443" i="4"/>
  <c r="G272" i="4"/>
  <c r="G124" i="4"/>
  <c r="G383" i="4"/>
  <c r="G212" i="4"/>
  <c r="G259" i="4"/>
  <c r="G428" i="4"/>
  <c r="G43" i="4"/>
  <c r="G401" i="4"/>
  <c r="G229" i="4"/>
  <c r="G352" i="4"/>
  <c r="G144" i="4"/>
  <c r="G372" i="4"/>
  <c r="G462" i="4"/>
  <c r="G524" i="4"/>
  <c r="G135" i="4"/>
  <c r="G254" i="4"/>
  <c r="G423" i="4"/>
  <c r="G485" i="4"/>
  <c r="G309" i="4"/>
  <c r="G459" i="4"/>
  <c r="G235" i="4"/>
  <c r="G452" i="4"/>
  <c r="G223" i="4"/>
  <c r="G174" i="4"/>
  <c r="G226" i="4"/>
  <c r="G371" i="4"/>
  <c r="G498" i="4"/>
  <c r="G505" i="4"/>
  <c r="G480" i="4"/>
  <c r="G500" i="4"/>
  <c r="G270" i="4"/>
  <c r="G360" i="4"/>
  <c r="G231" i="4"/>
  <c r="A363" i="4"/>
  <c r="A403" i="4"/>
  <c r="A514" i="4"/>
  <c r="A386" i="4"/>
  <c r="A156" i="4"/>
  <c r="A441" i="4"/>
  <c r="A265" i="4"/>
  <c r="A138" i="4"/>
  <c r="A266" i="4"/>
  <c r="A106" i="4"/>
  <c r="A239" i="4"/>
  <c r="A512" i="4"/>
  <c r="A384" i="4"/>
  <c r="A152" i="4"/>
  <c r="G321" i="4"/>
  <c r="Q128" i="7"/>
  <c r="Q137" i="7"/>
  <c r="Q25" i="7"/>
  <c r="Q173" i="7"/>
  <c r="Q56" i="7"/>
  <c r="Q207" i="7"/>
  <c r="Q87" i="7"/>
  <c r="Q11" i="7"/>
  <c r="G94" i="4"/>
  <c r="G83" i="4"/>
  <c r="A115" i="2" s="1"/>
  <c r="A221" i="4"/>
  <c r="G69" i="4"/>
  <c r="A500" i="4"/>
  <c r="G257" i="4"/>
  <c r="A502" i="4"/>
  <c r="A326" i="4"/>
  <c r="G32" i="4"/>
  <c r="A67" i="2" s="1"/>
  <c r="A315" i="4"/>
  <c r="A419" i="4"/>
  <c r="G529" i="4"/>
  <c r="A283" i="4"/>
  <c r="A260" i="4"/>
  <c r="G522" i="4"/>
  <c r="G501" i="4"/>
  <c r="G365" i="4"/>
  <c r="G237" i="4"/>
  <c r="G422" i="4"/>
  <c r="G251" i="4"/>
  <c r="G3" i="4"/>
  <c r="A37" i="2" s="1"/>
  <c r="G362" i="4"/>
  <c r="G191" i="4"/>
  <c r="G216" i="4"/>
  <c r="G386" i="4"/>
  <c r="G67" i="4"/>
  <c r="A142" i="2" s="1"/>
  <c r="G377" i="4"/>
  <c r="G209" i="4"/>
  <c r="G326" i="4"/>
  <c r="G120" i="4"/>
  <c r="G346" i="4"/>
  <c r="G408" i="4"/>
  <c r="G460" i="4"/>
  <c r="G109" i="4"/>
  <c r="A9" i="8" s="1"/>
  <c r="G211" i="4"/>
  <c r="G380" i="4"/>
  <c r="G457" i="4"/>
  <c r="G289" i="4"/>
  <c r="G432" i="4"/>
  <c r="G203" i="4"/>
  <c r="G420" i="4"/>
  <c r="G196" i="4"/>
  <c r="G147" i="4"/>
  <c r="G173" i="4"/>
  <c r="G328" i="4"/>
  <c r="G455" i="4"/>
  <c r="G453" i="4"/>
  <c r="G427" i="4"/>
  <c r="G442" i="4"/>
  <c r="G169" i="4"/>
  <c r="G275" i="4"/>
  <c r="G189" i="4"/>
  <c r="A237" i="4"/>
  <c r="A317" i="4"/>
  <c r="A498" i="4"/>
  <c r="A370" i="4"/>
  <c r="A124" i="4"/>
  <c r="A425" i="4"/>
  <c r="A233" i="4"/>
  <c r="A154" i="4"/>
  <c r="A282" i="4"/>
  <c r="A127" i="4"/>
  <c r="A255" i="4"/>
  <c r="A496" i="4"/>
  <c r="A368" i="4"/>
  <c r="A120" i="4"/>
  <c r="G277" i="4"/>
  <c r="G192" i="4"/>
  <c r="G207" i="4"/>
  <c r="G8" i="4"/>
  <c r="A41" i="2" s="1"/>
  <c r="G82" i="4"/>
  <c r="A114" i="2" s="1"/>
  <c r="G89" i="4"/>
  <c r="A121" i="2" s="1"/>
  <c r="G64" i="4"/>
  <c r="A139" i="2" s="1"/>
  <c r="Q76" i="7"/>
  <c r="Q92" i="7"/>
  <c r="Q161" i="7"/>
  <c r="Q51" i="7"/>
  <c r="Q120" i="7"/>
  <c r="Q184" i="7"/>
  <c r="Q8" i="7"/>
  <c r="Q68" i="7"/>
  <c r="Q143" i="7"/>
  <c r="Q98" i="7"/>
  <c r="Q113" i="7"/>
  <c r="Q172" i="7"/>
  <c r="Q61" i="7"/>
  <c r="Q136" i="7"/>
  <c r="Q208" i="7"/>
  <c r="Q20" i="7"/>
  <c r="Q95" i="7"/>
  <c r="Q153" i="7"/>
  <c r="Q16" i="7"/>
  <c r="G51" i="17"/>
  <c r="A8" i="2" s="1"/>
  <c r="G60" i="4"/>
  <c r="A135" i="2" s="1"/>
  <c r="G102" i="4"/>
  <c r="A143" i="2" s="1"/>
  <c r="G88" i="4"/>
  <c r="A120" i="2" s="1"/>
  <c r="G65" i="4"/>
  <c r="A140" i="2" s="1"/>
  <c r="Q71" i="7"/>
  <c r="Q44" i="7"/>
  <c r="Q124" i="7"/>
  <c r="Q193" i="7"/>
  <c r="Q13" i="7"/>
  <c r="Q88" i="7"/>
  <c r="Q147" i="7"/>
  <c r="Q41" i="7"/>
  <c r="Q105" i="7"/>
  <c r="Q180" i="7"/>
  <c r="Q101" i="7"/>
  <c r="Q75" i="7"/>
  <c r="Q90" i="7"/>
  <c r="A89" i="7"/>
  <c r="Q117" i="7"/>
  <c r="Q186" i="7"/>
  <c r="A83" i="4"/>
  <c r="K243" i="16"/>
  <c r="Q197" i="7"/>
  <c r="X5" i="7"/>
  <c r="A42" i="4"/>
  <c r="A21" i="12" s="1"/>
  <c r="A206" i="17"/>
  <c r="A58" i="4"/>
  <c r="B9" i="5" s="1"/>
  <c r="Q39" i="7"/>
  <c r="Q97" i="7"/>
  <c r="Q140" i="7"/>
  <c r="Q183" i="7"/>
  <c r="Q24" i="7"/>
  <c r="Q67" i="7"/>
  <c r="Q109" i="7"/>
  <c r="Q152" i="7"/>
  <c r="Q195" i="7"/>
  <c r="Q31" i="7"/>
  <c r="Q73" i="7"/>
  <c r="Q116" i="7"/>
  <c r="Q159" i="7"/>
  <c r="Q203" i="7"/>
  <c r="Q37" i="7"/>
  <c r="Q150" i="7"/>
  <c r="A89" i="4"/>
  <c r="A18" i="12" s="1"/>
  <c r="G9" i="17"/>
  <c r="A15" i="2" s="1"/>
  <c r="Q103" i="7"/>
  <c r="Q145" i="7"/>
  <c r="Q188" i="7"/>
  <c r="Q29" i="7"/>
  <c r="Q72" i="7"/>
  <c r="Q115" i="7"/>
  <c r="Q157" i="7"/>
  <c r="Q200" i="7"/>
  <c r="Q36" i="7"/>
  <c r="Q79" i="7"/>
  <c r="Q121" i="7"/>
  <c r="Q164" i="7"/>
  <c r="Q59" i="7"/>
  <c r="Q182" i="7"/>
  <c r="A85" i="4"/>
  <c r="B7" i="12" s="1"/>
  <c r="A59" i="17"/>
  <c r="Q156" i="7"/>
  <c r="Q199" i="7"/>
  <c r="Q40" i="7"/>
  <c r="Q83" i="7"/>
  <c r="Q125" i="7"/>
  <c r="Q168" i="7"/>
  <c r="Q3" i="7"/>
  <c r="Q47" i="7"/>
  <c r="Q89" i="7"/>
  <c r="Q132" i="7"/>
  <c r="Q175" i="7"/>
  <c r="Q80" i="7"/>
  <c r="A12" i="4"/>
  <c r="Q43" i="7"/>
  <c r="Q85" i="7"/>
  <c r="Q155" i="7"/>
  <c r="Q205" i="7"/>
  <c r="Q26" i="7"/>
  <c r="Q118" i="7"/>
  <c r="Q194" i="7"/>
  <c r="X3" i="7"/>
  <c r="A91" i="4"/>
  <c r="A20" i="12" s="1"/>
  <c r="K172" i="16"/>
  <c r="G28" i="17"/>
  <c r="Q4" i="7"/>
  <c r="Q48" i="7"/>
  <c r="Q91" i="7"/>
  <c r="Q160" i="7"/>
  <c r="Q34" i="7"/>
  <c r="Q122" i="7"/>
  <c r="A114" i="4"/>
  <c r="A87" i="4"/>
  <c r="B9" i="12" s="1"/>
  <c r="A328" i="17"/>
  <c r="Q10" i="7"/>
  <c r="Q53" i="7"/>
  <c r="Q96" i="7"/>
  <c r="Q171" i="7"/>
  <c r="Q54" i="7"/>
  <c r="Q130" i="7"/>
  <c r="A88" i="4"/>
  <c r="A6" i="12" s="1"/>
  <c r="A78" i="4"/>
  <c r="A48" i="5" s="1"/>
  <c r="A10" i="7"/>
  <c r="K39" i="16"/>
  <c r="K157" i="16"/>
  <c r="Q21" i="7"/>
  <c r="Q64" i="7"/>
  <c r="Q107" i="7"/>
  <c r="Q204" i="7"/>
  <c r="Q66" i="7"/>
  <c r="Q154" i="7"/>
  <c r="A95" i="4"/>
  <c r="A36" i="12" s="1"/>
  <c r="A75" i="4"/>
  <c r="A42" i="5" s="1"/>
  <c r="A53" i="4"/>
  <c r="A6" i="13" s="1"/>
  <c r="K128" i="16"/>
  <c r="K151" i="16"/>
  <c r="Q27" i="7"/>
  <c r="Q69" i="7"/>
  <c r="Q112" i="7"/>
  <c r="Q86" i="7"/>
  <c r="Q162" i="7"/>
  <c r="A92" i="4"/>
  <c r="A29" i="12" s="1"/>
  <c r="A55" i="4"/>
  <c r="A6" i="5" s="1"/>
  <c r="A45" i="4"/>
  <c r="A26" i="12" s="1"/>
  <c r="K200" i="16"/>
  <c r="A81" i="4"/>
  <c r="A54" i="5" s="1"/>
  <c r="A11" i="7"/>
  <c r="K132" i="16"/>
  <c r="A24" i="17"/>
  <c r="A83" i="14" s="1"/>
  <c r="R5" i="16"/>
  <c r="A48" i="4"/>
  <c r="A33" i="3" s="1"/>
  <c r="B7" i="7"/>
  <c r="K140" i="16"/>
  <c r="K62" i="16"/>
  <c r="K29" i="16"/>
  <c r="A51" i="4"/>
  <c r="B7" i="13" s="1"/>
  <c r="K192" i="16"/>
  <c r="K115" i="16"/>
  <c r="G11" i="17"/>
  <c r="A17" i="2" s="1"/>
  <c r="A88" i="7"/>
  <c r="K59" i="16"/>
  <c r="A320" i="17"/>
  <c r="K30" i="16"/>
  <c r="G190" i="17"/>
  <c r="G60" i="17"/>
  <c r="A73" i="7"/>
  <c r="K123" i="16"/>
  <c r="K99" i="16"/>
  <c r="K34" i="16"/>
  <c r="A280" i="17"/>
  <c r="A122" i="17"/>
  <c r="K40" i="16"/>
  <c r="K28" i="16"/>
  <c r="G61" i="17"/>
  <c r="K146" i="16"/>
  <c r="A75" i="17"/>
  <c r="G226" i="17"/>
  <c r="A24" i="4"/>
  <c r="A76" i="4"/>
  <c r="A44" i="5" s="1"/>
  <c r="B9" i="7"/>
  <c r="B9" i="16"/>
  <c r="K171" i="16"/>
  <c r="K159" i="16"/>
  <c r="K114" i="16"/>
  <c r="G25" i="17"/>
  <c r="A33" i="2" s="1"/>
  <c r="G30" i="17"/>
  <c r="K109" i="16"/>
  <c r="A189" i="17"/>
  <c r="A90" i="4"/>
  <c r="A19" i="12" s="1"/>
  <c r="A56" i="4"/>
  <c r="B7" i="5" s="1"/>
  <c r="A8" i="7"/>
  <c r="K24" i="16"/>
  <c r="A34" i="17"/>
  <c r="G36" i="17"/>
  <c r="A28" i="17"/>
  <c r="A90" i="14" s="1"/>
  <c r="K199" i="16"/>
  <c r="K126" i="16"/>
  <c r="A53" i="17"/>
  <c r="G45" i="17"/>
  <c r="K125" i="16"/>
  <c r="A274" i="17"/>
  <c r="A61" i="4"/>
  <c r="A20" i="5" s="1"/>
  <c r="A43" i="4"/>
  <c r="A22" i="12" s="1"/>
  <c r="B11" i="7"/>
  <c r="K96" i="16"/>
  <c r="G67" i="17"/>
  <c r="K44" i="16"/>
  <c r="G63" i="17"/>
  <c r="G128" i="17"/>
  <c r="G57" i="17"/>
  <c r="K194" i="16"/>
  <c r="A69" i="17"/>
  <c r="G98" i="17"/>
  <c r="A57" i="4"/>
  <c r="B8" i="5" s="1"/>
  <c r="A75" i="7"/>
  <c r="K104" i="16"/>
  <c r="K27" i="16"/>
  <c r="K68" i="16"/>
  <c r="G104" i="17"/>
  <c r="K31" i="16"/>
  <c r="G144" i="17"/>
  <c r="K210" i="16"/>
  <c r="G158" i="17"/>
  <c r="G138" i="17"/>
  <c r="A21" i="17"/>
  <c r="F180" i="14" s="1"/>
  <c r="G125" i="17"/>
  <c r="G288" i="17"/>
  <c r="A369" i="17"/>
  <c r="A142" i="17"/>
  <c r="Q123" i="7"/>
  <c r="Q165" i="7"/>
  <c r="Q201" i="7"/>
  <c r="Q30" i="7"/>
  <c r="Q62" i="7"/>
  <c r="Q94" i="7"/>
  <c r="Q126" i="7"/>
  <c r="Q158" i="7"/>
  <c r="Q190" i="7"/>
  <c r="X4" i="7"/>
  <c r="A96" i="4"/>
  <c r="A79" i="4"/>
  <c r="A50" i="5" s="1"/>
  <c r="A46" i="4"/>
  <c r="A26" i="3" s="1"/>
  <c r="A82" i="4"/>
  <c r="A49" i="4"/>
  <c r="A38" i="12" s="1"/>
  <c r="A86" i="4"/>
  <c r="B8" i="12" s="1"/>
  <c r="A52" i="4"/>
  <c r="B8" i="13" s="1"/>
  <c r="A80" i="4"/>
  <c r="A52" i="5" s="1"/>
  <c r="A47" i="4"/>
  <c r="A31" i="12" s="1"/>
  <c r="A6" i="7"/>
  <c r="B14" i="7"/>
  <c r="A85" i="7"/>
  <c r="A77" i="7"/>
  <c r="K32" i="16"/>
  <c r="K120" i="16"/>
  <c r="G59" i="17"/>
  <c r="K91" i="16"/>
  <c r="A4" i="17"/>
  <c r="A6" i="14" s="1"/>
  <c r="K60" i="16"/>
  <c r="K156" i="16"/>
  <c r="G168" i="17"/>
  <c r="K131" i="16"/>
  <c r="G96" i="17"/>
  <c r="K55" i="16"/>
  <c r="K167" i="16"/>
  <c r="G112" i="17"/>
  <c r="K50" i="16"/>
  <c r="K130" i="16"/>
  <c r="G19" i="17"/>
  <c r="A25" i="2" s="1"/>
  <c r="A61" i="17"/>
  <c r="A248" i="17"/>
  <c r="A39" i="17"/>
  <c r="G106" i="17"/>
  <c r="K13" i="16"/>
  <c r="K141" i="16"/>
  <c r="G41" i="17"/>
  <c r="A166" i="17"/>
  <c r="G83" i="17"/>
  <c r="A311" i="17"/>
  <c r="Q133" i="7"/>
  <c r="Q176" i="7"/>
  <c r="Q209" i="7"/>
  <c r="Q5" i="7"/>
  <c r="Q38" i="7"/>
  <c r="Q70" i="7"/>
  <c r="Q102" i="7"/>
  <c r="Q134" i="7"/>
  <c r="Q166" i="7"/>
  <c r="Q198" i="7"/>
  <c r="A71" i="4"/>
  <c r="A36" i="5" s="1"/>
  <c r="A37" i="4"/>
  <c r="A74" i="4"/>
  <c r="A41" i="5" s="1"/>
  <c r="A41" i="4"/>
  <c r="B8" i="3" s="1"/>
  <c r="A77" i="4"/>
  <c r="A46" i="5" s="1"/>
  <c r="A44" i="4"/>
  <c r="A24" i="12" s="1"/>
  <c r="A72" i="4"/>
  <c r="A37" i="5" s="1"/>
  <c r="A39" i="4"/>
  <c r="A6" i="3" s="1"/>
  <c r="A15" i="7"/>
  <c r="B6" i="7"/>
  <c r="A82" i="7"/>
  <c r="A74" i="7"/>
  <c r="K56" i="16"/>
  <c r="K136" i="16"/>
  <c r="G120" i="17"/>
  <c r="K139" i="16"/>
  <c r="A288" i="17"/>
  <c r="K76" i="16"/>
  <c r="K188" i="16"/>
  <c r="A14" i="17"/>
  <c r="C144" i="14" s="1"/>
  <c r="B3" i="16"/>
  <c r="K203" i="16"/>
  <c r="G160" i="17"/>
  <c r="K87" i="16"/>
  <c r="A3" i="16"/>
  <c r="K66" i="16"/>
  <c r="K158" i="16"/>
  <c r="K242" i="16"/>
  <c r="G27" i="17"/>
  <c r="G86" i="17"/>
  <c r="G6" i="17"/>
  <c r="A12" i="2" s="1"/>
  <c r="G47" i="17"/>
  <c r="G162" i="17"/>
  <c r="K41" i="16"/>
  <c r="K189" i="16"/>
  <c r="G140" i="17"/>
  <c r="A270" i="17"/>
  <c r="G151" i="17"/>
  <c r="A395" i="17"/>
  <c r="Q139" i="7"/>
  <c r="Q181" i="7"/>
  <c r="Q9" i="7"/>
  <c r="Q42" i="7"/>
  <c r="Q74" i="7"/>
  <c r="Q106" i="7"/>
  <c r="Q138" i="7"/>
  <c r="Q170" i="7"/>
  <c r="Q202" i="7"/>
  <c r="A67" i="4"/>
  <c r="A29" i="5" s="1"/>
  <c r="A33" i="4"/>
  <c r="A70" i="4"/>
  <c r="A34" i="5" s="1"/>
  <c r="A36" i="4"/>
  <c r="A73" i="4"/>
  <c r="A39" i="5" s="1"/>
  <c r="A40" i="4"/>
  <c r="B7" i="3" s="1"/>
  <c r="A68" i="4"/>
  <c r="A30" i="5" s="1"/>
  <c r="A34" i="4"/>
  <c r="B8" i="7"/>
  <c r="B10" i="7"/>
  <c r="A72" i="7"/>
  <c r="A78" i="7"/>
  <c r="K64" i="16"/>
  <c r="K152" i="16"/>
  <c r="G184" i="17"/>
  <c r="K155" i="16"/>
  <c r="K5" i="16"/>
  <c r="K92" i="16"/>
  <c r="K196" i="16"/>
  <c r="A30" i="17"/>
  <c r="A194" i="14" s="1"/>
  <c r="K7" i="16"/>
  <c r="B4" i="16"/>
  <c r="K95" i="16"/>
  <c r="A6" i="16"/>
  <c r="K82" i="16"/>
  <c r="K162" i="16"/>
  <c r="A36" i="17"/>
  <c r="G94" i="17"/>
  <c r="G12" i="17"/>
  <c r="A18" i="2" s="1"/>
  <c r="A56" i="17"/>
  <c r="G170" i="17"/>
  <c r="K61" i="16"/>
  <c r="K201" i="16"/>
  <c r="G188" i="17"/>
  <c r="A278" i="17"/>
  <c r="G237" i="17"/>
  <c r="G405" i="17"/>
  <c r="Q144" i="7"/>
  <c r="Q187" i="7"/>
  <c r="Q14" i="7"/>
  <c r="Q46" i="7"/>
  <c r="Q78" i="7"/>
  <c r="Q110" i="7"/>
  <c r="Q142" i="7"/>
  <c r="Q174" i="7"/>
  <c r="Q206" i="7"/>
  <c r="A93" i="4"/>
  <c r="A32" i="12" s="1"/>
  <c r="A63" i="4"/>
  <c r="A22" i="5" s="1"/>
  <c r="A29" i="4"/>
  <c r="A66" i="4"/>
  <c r="A27" i="5" s="1"/>
  <c r="A32" i="4"/>
  <c r="A69" i="4"/>
  <c r="A32" i="5" s="1"/>
  <c r="A35" i="4"/>
  <c r="A64" i="4"/>
  <c r="A23" i="5" s="1"/>
  <c r="A30" i="4"/>
  <c r="B13" i="7"/>
  <c r="B15" i="7"/>
  <c r="A76" i="7"/>
  <c r="K4" i="16"/>
  <c r="K72" i="16"/>
  <c r="K168" i="16"/>
  <c r="B5" i="16"/>
  <c r="K179" i="16"/>
  <c r="A8" i="16"/>
  <c r="K108" i="16"/>
  <c r="K204" i="16"/>
  <c r="A47" i="17"/>
  <c r="K35" i="16"/>
  <c r="A9" i="16"/>
  <c r="K103" i="16"/>
  <c r="B7" i="16"/>
  <c r="K94" i="16"/>
  <c r="K178" i="16"/>
  <c r="A42" i="17"/>
  <c r="G126" i="17"/>
  <c r="G14" i="17"/>
  <c r="A27" i="2" s="1"/>
  <c r="A62" i="17"/>
  <c r="A203" i="17"/>
  <c r="K73" i="16"/>
  <c r="K209" i="16"/>
  <c r="A94" i="17"/>
  <c r="A109" i="17"/>
  <c r="G253" i="17"/>
  <c r="G431" i="17"/>
  <c r="Q149" i="7"/>
  <c r="Q192" i="7"/>
  <c r="Q18" i="7"/>
  <c r="Q50" i="7"/>
  <c r="Q82" i="7"/>
  <c r="Q114" i="7"/>
  <c r="Q146" i="7"/>
  <c r="Q178" i="7"/>
  <c r="Q210" i="7"/>
  <c r="G97" i="4"/>
  <c r="A126" i="2" s="1"/>
  <c r="A94" i="4"/>
  <c r="A34" i="12" s="1"/>
  <c r="A27" i="4"/>
  <c r="A59" i="4"/>
  <c r="A18" i="5" s="1"/>
  <c r="A25" i="4"/>
  <c r="A62" i="4"/>
  <c r="A21" i="5" s="1"/>
  <c r="A28" i="4"/>
  <c r="A65" i="4"/>
  <c r="A25" i="5" s="1"/>
  <c r="A31" i="4"/>
  <c r="A60" i="4"/>
  <c r="A19" i="5" s="1"/>
  <c r="A26" i="4"/>
  <c r="A7" i="7"/>
  <c r="A14" i="7"/>
  <c r="A71" i="7"/>
  <c r="K6" i="16"/>
  <c r="K88" i="16"/>
  <c r="K184" i="16"/>
  <c r="A18" i="17"/>
  <c r="D147" i="14" s="1"/>
  <c r="K11" i="16"/>
  <c r="K12" i="16"/>
  <c r="K124" i="16"/>
  <c r="G55" i="17"/>
  <c r="K67" i="16"/>
  <c r="K23" i="16"/>
  <c r="K135" i="16"/>
  <c r="A16" i="17"/>
  <c r="A77" i="14" s="1"/>
  <c r="K18" i="16"/>
  <c r="K98" i="16"/>
  <c r="K190" i="16"/>
  <c r="G3" i="17"/>
  <c r="A9" i="2" s="1"/>
  <c r="G44" i="17"/>
  <c r="G150" i="17"/>
  <c r="G22" i="17"/>
  <c r="A30" i="2" s="1"/>
  <c r="A64" i="17"/>
  <c r="A296" i="17"/>
  <c r="K105" i="16"/>
  <c r="A102" i="17"/>
  <c r="A125" i="17"/>
  <c r="G334" i="17"/>
  <c r="K45" i="16"/>
  <c r="K137" i="16"/>
  <c r="G66" i="17"/>
  <c r="A140" i="17"/>
  <c r="A87" i="17"/>
  <c r="G85" i="17"/>
  <c r="G470" i="17"/>
  <c r="G351" i="17"/>
  <c r="K77" i="16"/>
  <c r="K169" i="16"/>
  <c r="A11" i="17"/>
  <c r="A142" i="14" s="1"/>
  <c r="A272" i="17"/>
  <c r="A180" i="17"/>
  <c r="A151" i="17"/>
  <c r="G153" i="17"/>
  <c r="G410" i="17"/>
  <c r="A406" i="17"/>
  <c r="K9" i="16"/>
  <c r="K93" i="16"/>
  <c r="K173" i="16"/>
  <c r="A19" i="17"/>
  <c r="E112" i="14" s="1"/>
  <c r="G77" i="17"/>
  <c r="A182" i="17"/>
  <c r="A175" i="17"/>
  <c r="A324" i="17"/>
  <c r="A211" i="17"/>
  <c r="A9" i="7"/>
  <c r="A87" i="7"/>
  <c r="A84" i="7"/>
  <c r="K16" i="16"/>
  <c r="K80" i="16"/>
  <c r="K144" i="16"/>
  <c r="K208" i="16"/>
  <c r="A10" i="17"/>
  <c r="A73" i="14" s="1"/>
  <c r="G88" i="17"/>
  <c r="K43" i="16"/>
  <c r="K163" i="16"/>
  <c r="A20" i="17"/>
  <c r="K20" i="16"/>
  <c r="K84" i="16"/>
  <c r="K148" i="16"/>
  <c r="A6" i="17"/>
  <c r="A72" i="14" s="1"/>
  <c r="A74" i="17"/>
  <c r="K19" i="16"/>
  <c r="K147" i="16"/>
  <c r="A12" i="17"/>
  <c r="A108" i="14" s="1"/>
  <c r="G192" i="17"/>
  <c r="K47" i="16"/>
  <c r="K111" i="16"/>
  <c r="K175" i="16"/>
  <c r="K239" i="16"/>
  <c r="A32" i="17"/>
  <c r="A164" i="14" s="1"/>
  <c r="G176" i="17"/>
  <c r="K8" i="16"/>
  <c r="K38" i="16"/>
  <c r="K70" i="16"/>
  <c r="K102" i="16"/>
  <c r="K134" i="16"/>
  <c r="K166" i="16"/>
  <c r="K198" i="16"/>
  <c r="G13" i="17"/>
  <c r="A19" i="2" s="1"/>
  <c r="G29" i="17"/>
  <c r="G46" i="17"/>
  <c r="A63" i="17"/>
  <c r="G102" i="17"/>
  <c r="G166" i="17"/>
  <c r="A312" i="17"/>
  <c r="G16" i="17"/>
  <c r="A22" i="2" s="1"/>
  <c r="G32" i="17"/>
  <c r="A50" i="17"/>
  <c r="A66" i="17"/>
  <c r="G114" i="17"/>
  <c r="G178" i="17"/>
  <c r="G448" i="17"/>
  <c r="K17" i="16"/>
  <c r="K49" i="16"/>
  <c r="K81" i="16"/>
  <c r="K113" i="16"/>
  <c r="K145" i="16"/>
  <c r="K177" i="16"/>
  <c r="A31" i="17"/>
  <c r="A163" i="14" s="1"/>
  <c r="A76" i="17"/>
  <c r="G480" i="17"/>
  <c r="A106" i="17"/>
  <c r="A148" i="17"/>
  <c r="A190" i="17"/>
  <c r="G344" i="17"/>
  <c r="A127" i="17"/>
  <c r="A191" i="17"/>
  <c r="G93" i="17"/>
  <c r="G185" i="17"/>
  <c r="G269" i="17"/>
  <c r="G242" i="17"/>
  <c r="A235" i="17"/>
  <c r="A417" i="17"/>
  <c r="G481" i="17"/>
  <c r="K119" i="16"/>
  <c r="K183" i="16"/>
  <c r="G40" i="17"/>
  <c r="A224" i="17"/>
  <c r="K10" i="16"/>
  <c r="K42" i="16"/>
  <c r="K74" i="16"/>
  <c r="K106" i="16"/>
  <c r="K138" i="16"/>
  <c r="K170" i="16"/>
  <c r="K202" i="16"/>
  <c r="G15" i="17"/>
  <c r="A35" i="2" s="1"/>
  <c r="G31" i="17"/>
  <c r="A49" i="17"/>
  <c r="A65" i="17"/>
  <c r="G110" i="17"/>
  <c r="G174" i="17"/>
  <c r="G384" i="17"/>
  <c r="G18" i="17"/>
  <c r="A24" i="2" s="1"/>
  <c r="G34" i="17"/>
  <c r="A52" i="17"/>
  <c r="A68" i="17"/>
  <c r="G122" i="17"/>
  <c r="G186" i="17"/>
  <c r="R3" i="16"/>
  <c r="K21" i="16"/>
  <c r="K53" i="16"/>
  <c r="K85" i="16"/>
  <c r="K117" i="16"/>
  <c r="K149" i="16"/>
  <c r="K181" i="16"/>
  <c r="A3" i="17"/>
  <c r="A71" i="14" s="1"/>
  <c r="A33" i="17"/>
  <c r="A65" i="14" s="1"/>
  <c r="G84" i="17"/>
  <c r="G69" i="17"/>
  <c r="A116" i="17"/>
  <c r="A154" i="17"/>
  <c r="A196" i="17"/>
  <c r="G376" i="17"/>
  <c r="A135" i="17"/>
  <c r="A218" i="17"/>
  <c r="G101" i="17"/>
  <c r="G201" i="17"/>
  <c r="G285" i="17"/>
  <c r="G256" i="17"/>
  <c r="A285" i="17"/>
  <c r="A447" i="17"/>
  <c r="A334" i="17"/>
  <c r="K160" i="16"/>
  <c r="A26" i="17"/>
  <c r="A187" i="14" s="1"/>
  <c r="G152" i="17"/>
  <c r="K75" i="16"/>
  <c r="K195" i="16"/>
  <c r="G53" i="17"/>
  <c r="K36" i="16"/>
  <c r="K100" i="16"/>
  <c r="K164" i="16"/>
  <c r="A22" i="17"/>
  <c r="A149" i="14" s="1"/>
  <c r="G136" i="17"/>
  <c r="K51" i="16"/>
  <c r="K187" i="16"/>
  <c r="A45" i="17"/>
  <c r="B6" i="16"/>
  <c r="K63" i="16"/>
  <c r="K127" i="16"/>
  <c r="K191" i="16"/>
  <c r="G49" i="17"/>
  <c r="F1" i="14" s="1"/>
  <c r="G416" i="17"/>
  <c r="K14" i="16"/>
  <c r="K46" i="16"/>
  <c r="K78" i="16"/>
  <c r="K110" i="16"/>
  <c r="K142" i="16"/>
  <c r="K174" i="16"/>
  <c r="K206" i="16"/>
  <c r="K238" i="16"/>
  <c r="G17" i="17"/>
  <c r="A23" i="2" s="1"/>
  <c r="G33" i="17"/>
  <c r="A51" i="17"/>
  <c r="A67" i="17"/>
  <c r="G118" i="17"/>
  <c r="G182" i="17"/>
  <c r="G4" i="17"/>
  <c r="A10" i="2" s="1"/>
  <c r="G20" i="17"/>
  <c r="A26" i="2" s="1"/>
  <c r="A37" i="17"/>
  <c r="A54" i="17"/>
  <c r="A71" i="17"/>
  <c r="G130" i="17"/>
  <c r="G194" i="17"/>
  <c r="R4" i="16"/>
  <c r="K25" i="16"/>
  <c r="K57" i="16"/>
  <c r="K89" i="16"/>
  <c r="K121" i="16"/>
  <c r="K153" i="16"/>
  <c r="K185" i="16"/>
  <c r="A5" i="17"/>
  <c r="A39" i="14" s="1"/>
  <c r="G37" i="17"/>
  <c r="G124" i="17"/>
  <c r="G75" i="17"/>
  <c r="A118" i="17"/>
  <c r="A156" i="17"/>
  <c r="A198" i="17"/>
  <c r="A79" i="17"/>
  <c r="A143" i="17"/>
  <c r="A250" i="17"/>
  <c r="G109" i="17"/>
  <c r="A252" i="17"/>
  <c r="G317" i="17"/>
  <c r="G274" i="17"/>
  <c r="A309" i="17"/>
  <c r="A471" i="17"/>
  <c r="A340" i="17"/>
  <c r="A13" i="7"/>
  <c r="B16" i="7"/>
  <c r="A83" i="7"/>
  <c r="A16" i="7"/>
  <c r="K48" i="16"/>
  <c r="K112" i="16"/>
  <c r="K176" i="16"/>
  <c r="K240" i="16"/>
  <c r="A43" i="17"/>
  <c r="A256" i="17"/>
  <c r="K107" i="16"/>
  <c r="K3" i="16"/>
  <c r="K52" i="16"/>
  <c r="K116" i="16"/>
  <c r="K180" i="16"/>
  <c r="G38" i="17"/>
  <c r="G200" i="17"/>
  <c r="K83" i="16"/>
  <c r="A70" i="17"/>
  <c r="K15" i="16"/>
  <c r="K79" i="16"/>
  <c r="K143" i="16"/>
  <c r="K207" i="16"/>
  <c r="G65" i="17"/>
  <c r="A4" i="16"/>
  <c r="K22" i="16"/>
  <c r="K54" i="16"/>
  <c r="K86" i="16"/>
  <c r="K118" i="16"/>
  <c r="K150" i="16"/>
  <c r="K182" i="16"/>
  <c r="G5" i="17"/>
  <c r="A11" i="2" s="1"/>
  <c r="G21" i="17"/>
  <c r="A29" i="2" s="1"/>
  <c r="A38" i="17"/>
  <c r="A4" i="14" s="1"/>
  <c r="A55" i="17"/>
  <c r="A73" i="17"/>
  <c r="G134" i="17"/>
  <c r="G198" i="17"/>
  <c r="G8" i="17"/>
  <c r="A14" i="2" s="1"/>
  <c r="G24" i="17"/>
  <c r="A32" i="2" s="1"/>
  <c r="A41" i="17"/>
  <c r="A58" i="17"/>
  <c r="G82" i="17"/>
  <c r="G146" i="17"/>
  <c r="A232" i="17"/>
  <c r="A7" i="16"/>
  <c r="K33" i="16"/>
  <c r="K65" i="16"/>
  <c r="K97" i="16"/>
  <c r="K129" i="16"/>
  <c r="K161" i="16"/>
  <c r="K193" i="16"/>
  <c r="K241" i="16"/>
  <c r="A13" i="17"/>
  <c r="A109" i="14" s="1"/>
  <c r="A48" i="17"/>
  <c r="G148" i="17"/>
  <c r="A90" i="17"/>
  <c r="A126" i="17"/>
  <c r="A170" i="17"/>
  <c r="A214" i="17"/>
  <c r="A93" i="17"/>
  <c r="A167" i="17"/>
  <c r="A314" i="17"/>
  <c r="G131" i="17"/>
  <c r="G203" i="17"/>
  <c r="G342" i="17"/>
  <c r="G322" i="17"/>
  <c r="G444" i="17"/>
  <c r="G353" i="17"/>
  <c r="A8" i="17"/>
  <c r="A140" i="14" s="1"/>
  <c r="G80" i="17"/>
  <c r="A5" i="16"/>
  <c r="K26" i="16"/>
  <c r="K58" i="16"/>
  <c r="K90" i="16"/>
  <c r="K122" i="16"/>
  <c r="K154" i="16"/>
  <c r="K186" i="16"/>
  <c r="G7" i="17"/>
  <c r="A13" i="2" s="1"/>
  <c r="G23" i="17"/>
  <c r="A31" i="2" s="1"/>
  <c r="A40" i="17"/>
  <c r="A57" i="17"/>
  <c r="A78" i="17"/>
  <c r="G142" i="17"/>
  <c r="A216" i="17"/>
  <c r="G10" i="17"/>
  <c r="A16" i="2" s="1"/>
  <c r="G26" i="17"/>
  <c r="A36" i="2" s="1"/>
  <c r="G43" i="17"/>
  <c r="A60" i="17"/>
  <c r="G90" i="17"/>
  <c r="G154" i="17"/>
  <c r="A264" i="17"/>
  <c r="B8" i="16"/>
  <c r="K37" i="16"/>
  <c r="K69" i="16"/>
  <c r="K101" i="16"/>
  <c r="K133" i="16"/>
  <c r="K165" i="16"/>
  <c r="K197" i="16"/>
  <c r="A15" i="17"/>
  <c r="E144" i="14" s="1"/>
  <c r="G58" i="17"/>
  <c r="G180" i="17"/>
  <c r="A92" i="17"/>
  <c r="A132" i="17"/>
  <c r="A172" i="17"/>
  <c r="A262" i="17"/>
  <c r="A103" i="17"/>
  <c r="A173" i="17"/>
  <c r="G360" i="17"/>
  <c r="G133" i="17"/>
  <c r="G235" i="17"/>
  <c r="G462" i="17"/>
  <c r="G324" i="17"/>
  <c r="G460" i="17"/>
  <c r="G381" i="17"/>
  <c r="K205" i="16"/>
  <c r="K237" i="16"/>
  <c r="A17" i="17"/>
  <c r="C180" i="14" s="1"/>
  <c r="G39" i="17"/>
  <c r="G68" i="17"/>
  <c r="G156" i="17"/>
  <c r="G73" i="17"/>
  <c r="A100" i="17"/>
  <c r="A124" i="17"/>
  <c r="A150" i="17"/>
  <c r="A174" i="17"/>
  <c r="A202" i="17"/>
  <c r="A310" i="17"/>
  <c r="A95" i="17"/>
  <c r="A141" i="17"/>
  <c r="A183" i="17"/>
  <c r="A282" i="17"/>
  <c r="G99" i="17"/>
  <c r="G141" i="17"/>
  <c r="A260" i="17"/>
  <c r="G267" i="17"/>
  <c r="G406" i="17"/>
  <c r="G258" i="17"/>
  <c r="G498" i="17"/>
  <c r="G364" i="17"/>
  <c r="A423" i="17"/>
  <c r="G401" i="17"/>
  <c r="A370" i="17"/>
  <c r="A410" i="17"/>
  <c r="A7" i="17"/>
  <c r="A105" i="14" s="1"/>
  <c r="A23" i="17"/>
  <c r="A183" i="14" s="1"/>
  <c r="G52" i="17"/>
  <c r="B9" i="8" s="1"/>
  <c r="G92" i="17"/>
  <c r="A208" i="17"/>
  <c r="A84" i="17"/>
  <c r="A108" i="17"/>
  <c r="A134" i="17"/>
  <c r="A158" i="17"/>
  <c r="A186" i="17"/>
  <c r="A238" i="17"/>
  <c r="G70" i="17"/>
  <c r="A111" i="17"/>
  <c r="A157" i="17"/>
  <c r="A199" i="17"/>
  <c r="G392" i="17"/>
  <c r="G115" i="17"/>
  <c r="G169" i="17"/>
  <c r="G205" i="17"/>
  <c r="G299" i="17"/>
  <c r="G210" i="17"/>
  <c r="G290" i="17"/>
  <c r="A259" i="17"/>
  <c r="A345" i="17"/>
  <c r="A473" i="17"/>
  <c r="G453" i="17"/>
  <c r="A450" i="17"/>
  <c r="A9" i="17"/>
  <c r="A173" i="14" s="1"/>
  <c r="A25" i="17"/>
  <c r="A153" i="14" s="1"/>
  <c r="G56" i="17"/>
  <c r="G116" i="17"/>
  <c r="A240" i="17"/>
  <c r="A86" i="17"/>
  <c r="A110" i="17"/>
  <c r="A138" i="17"/>
  <c r="A164" i="17"/>
  <c r="A188" i="17"/>
  <c r="A246" i="17"/>
  <c r="G76" i="17"/>
  <c r="A119" i="17"/>
  <c r="A159" i="17"/>
  <c r="A210" i="17"/>
  <c r="A77" i="17"/>
  <c r="G117" i="17"/>
  <c r="G183" i="17"/>
  <c r="G221" i="17"/>
  <c r="G301" i="17"/>
  <c r="G224" i="17"/>
  <c r="G306" i="17"/>
  <c r="A261" i="17"/>
  <c r="A367" i="17"/>
  <c r="A497" i="17"/>
  <c r="G455" i="17"/>
  <c r="A27" i="17"/>
  <c r="A156" i="14" s="1"/>
  <c r="A44" i="17"/>
  <c r="G62" i="17"/>
  <c r="G100" i="17"/>
  <c r="G164" i="17"/>
  <c r="A304" i="17"/>
  <c r="A80" i="17"/>
  <c r="A96" i="17"/>
  <c r="A112" i="17"/>
  <c r="A128" i="17"/>
  <c r="A144" i="17"/>
  <c r="A160" i="17"/>
  <c r="A176" i="17"/>
  <c r="A192" i="17"/>
  <c r="A222" i="17"/>
  <c r="A286" i="17"/>
  <c r="G408" i="17"/>
  <c r="A81" i="17"/>
  <c r="A97" i="17"/>
  <c r="A113" i="17"/>
  <c r="A129" i="17"/>
  <c r="A145" i="17"/>
  <c r="A161" i="17"/>
  <c r="A177" i="17"/>
  <c r="A193" i="17"/>
  <c r="A226" i="17"/>
  <c r="A290" i="17"/>
  <c r="G424" i="17"/>
  <c r="G87" i="17"/>
  <c r="G103" i="17"/>
  <c r="G119" i="17"/>
  <c r="G135" i="17"/>
  <c r="G163" i="17"/>
  <c r="G195" i="17"/>
  <c r="A300" i="17"/>
  <c r="G215" i="17"/>
  <c r="G247" i="17"/>
  <c r="G279" i="17"/>
  <c r="G311" i="17"/>
  <c r="G382" i="17"/>
  <c r="G204" i="17"/>
  <c r="G236" i="17"/>
  <c r="G268" i="17"/>
  <c r="G300" i="17"/>
  <c r="G370" i="17"/>
  <c r="A227" i="17"/>
  <c r="A277" i="17"/>
  <c r="A327" i="17"/>
  <c r="A335" i="17"/>
  <c r="A385" i="17"/>
  <c r="A439" i="17"/>
  <c r="A489" i="17"/>
  <c r="G369" i="17"/>
  <c r="G421" i="17"/>
  <c r="G471" i="17"/>
  <c r="A356" i="17"/>
  <c r="A436" i="17"/>
  <c r="A29" i="17"/>
  <c r="A92" i="14" s="1"/>
  <c r="A46" i="17"/>
  <c r="G64" i="17"/>
  <c r="G108" i="17"/>
  <c r="G172" i="17"/>
  <c r="G352" i="17"/>
  <c r="A82" i="17"/>
  <c r="A98" i="17"/>
  <c r="A114" i="17"/>
  <c r="A130" i="17"/>
  <c r="A146" i="17"/>
  <c r="A162" i="17"/>
  <c r="A178" i="17"/>
  <c r="A194" i="17"/>
  <c r="A230" i="17"/>
  <c r="A294" i="17"/>
  <c r="G440" i="17"/>
  <c r="A83" i="17"/>
  <c r="A99" i="17"/>
  <c r="A115" i="17"/>
  <c r="A131" i="17"/>
  <c r="A147" i="17"/>
  <c r="A163" i="17"/>
  <c r="A179" i="17"/>
  <c r="A195" i="17"/>
  <c r="A234" i="17"/>
  <c r="A298" i="17"/>
  <c r="G456" i="17"/>
  <c r="G89" i="17"/>
  <c r="G105" i="17"/>
  <c r="G121" i="17"/>
  <c r="G137" i="17"/>
  <c r="G165" i="17"/>
  <c r="G197" i="17"/>
  <c r="A308" i="17"/>
  <c r="G217" i="17"/>
  <c r="G249" i="17"/>
  <c r="G281" i="17"/>
  <c r="G313" i="17"/>
  <c r="G390" i="17"/>
  <c r="G206" i="17"/>
  <c r="G238" i="17"/>
  <c r="G270" i="17"/>
  <c r="G302" i="17"/>
  <c r="G394" i="17"/>
  <c r="A229" i="17"/>
  <c r="A279" i="17"/>
  <c r="G332" i="17"/>
  <c r="A337" i="17"/>
  <c r="A391" i="17"/>
  <c r="A441" i="17"/>
  <c r="A491" i="17"/>
  <c r="G373" i="17"/>
  <c r="G423" i="17"/>
  <c r="G477" i="17"/>
  <c r="A358" i="17"/>
  <c r="A438" i="17"/>
  <c r="A302" i="17"/>
  <c r="G472" i="17"/>
  <c r="A85" i="17"/>
  <c r="A101" i="17"/>
  <c r="A117" i="17"/>
  <c r="A133" i="17"/>
  <c r="A149" i="17"/>
  <c r="A165" i="17"/>
  <c r="A181" i="17"/>
  <c r="A197" i="17"/>
  <c r="A242" i="17"/>
  <c r="A306" i="17"/>
  <c r="G488" i="17"/>
  <c r="G91" i="17"/>
  <c r="G107" i="17"/>
  <c r="G123" i="17"/>
  <c r="G139" i="17"/>
  <c r="G167" i="17"/>
  <c r="G199" i="17"/>
  <c r="A316" i="17"/>
  <c r="G219" i="17"/>
  <c r="G251" i="17"/>
  <c r="G283" i="17"/>
  <c r="G315" i="17"/>
  <c r="G398" i="17"/>
  <c r="G208" i="17"/>
  <c r="G240" i="17"/>
  <c r="G272" i="17"/>
  <c r="G304" i="17"/>
  <c r="G402" i="17"/>
  <c r="A231" i="17"/>
  <c r="A283" i="17"/>
  <c r="G340" i="17"/>
  <c r="A343" i="17"/>
  <c r="A393" i="17"/>
  <c r="A443" i="17"/>
  <c r="A495" i="17"/>
  <c r="G375" i="17"/>
  <c r="G429" i="17"/>
  <c r="G479" i="17"/>
  <c r="A362" i="17"/>
  <c r="A444" i="17"/>
  <c r="G35" i="17"/>
  <c r="G54" i="17"/>
  <c r="A72" i="17"/>
  <c r="G132" i="17"/>
  <c r="G196" i="17"/>
  <c r="G71" i="17"/>
  <c r="A88" i="17"/>
  <c r="A104" i="17"/>
  <c r="A120" i="17"/>
  <c r="A136" i="17"/>
  <c r="A152" i="17"/>
  <c r="A168" i="17"/>
  <c r="A184" i="17"/>
  <c r="A200" i="17"/>
  <c r="A254" i="17"/>
  <c r="A318" i="17"/>
  <c r="G72" i="17"/>
  <c r="A89" i="17"/>
  <c r="A105" i="17"/>
  <c r="A121" i="17"/>
  <c r="A137" i="17"/>
  <c r="A153" i="17"/>
  <c r="A169" i="17"/>
  <c r="A185" i="17"/>
  <c r="A201" i="17"/>
  <c r="A258" i="17"/>
  <c r="A322" i="17"/>
  <c r="G79" i="17"/>
  <c r="G95" i="17"/>
  <c r="G111" i="17"/>
  <c r="G127" i="17"/>
  <c r="G147" i="17"/>
  <c r="G179" i="17"/>
  <c r="A236" i="17"/>
  <c r="G464" i="17"/>
  <c r="G231" i="17"/>
  <c r="G263" i="17"/>
  <c r="G295" i="17"/>
  <c r="G327" i="17"/>
  <c r="G446" i="17"/>
  <c r="G220" i="17"/>
  <c r="G252" i="17"/>
  <c r="G284" i="17"/>
  <c r="G316" i="17"/>
  <c r="G474" i="17"/>
  <c r="A251" i="17"/>
  <c r="A301" i="17"/>
  <c r="G428" i="17"/>
  <c r="A361" i="17"/>
  <c r="A411" i="17"/>
  <c r="A463" i="17"/>
  <c r="G343" i="17"/>
  <c r="G397" i="17"/>
  <c r="G447" i="17"/>
  <c r="G497" i="17"/>
  <c r="A394" i="17"/>
  <c r="A326" i="17"/>
  <c r="G74" i="17"/>
  <c r="A91" i="17"/>
  <c r="A107" i="17"/>
  <c r="A123" i="17"/>
  <c r="A139" i="17"/>
  <c r="A155" i="17"/>
  <c r="A171" i="17"/>
  <c r="A187" i="17"/>
  <c r="A204" i="17"/>
  <c r="A266" i="17"/>
  <c r="A330" i="17"/>
  <c r="G81" i="17"/>
  <c r="G97" i="17"/>
  <c r="G113" i="17"/>
  <c r="G129" i="17"/>
  <c r="G149" i="17"/>
  <c r="G181" i="17"/>
  <c r="A244" i="17"/>
  <c r="G496" i="17"/>
  <c r="G233" i="17"/>
  <c r="G265" i="17"/>
  <c r="G297" i="17"/>
  <c r="G329" i="17"/>
  <c r="G454" i="17"/>
  <c r="G222" i="17"/>
  <c r="G254" i="17"/>
  <c r="G286" i="17"/>
  <c r="G318" i="17"/>
  <c r="G490" i="17"/>
  <c r="A253" i="17"/>
  <c r="A307" i="17"/>
  <c r="G436" i="17"/>
  <c r="A363" i="17"/>
  <c r="A415" i="17"/>
  <c r="A465" i="17"/>
  <c r="G349" i="17"/>
  <c r="G399" i="17"/>
  <c r="G449" i="17"/>
  <c r="A332" i="17"/>
  <c r="A396" i="17"/>
  <c r="G155" i="17"/>
  <c r="G171" i="17"/>
  <c r="G187" i="17"/>
  <c r="A205" i="17"/>
  <c r="A268" i="17"/>
  <c r="G336" i="17"/>
  <c r="G207" i="17"/>
  <c r="G223" i="17"/>
  <c r="G239" i="17"/>
  <c r="G255" i="17"/>
  <c r="G271" i="17"/>
  <c r="G287" i="17"/>
  <c r="G303" i="17"/>
  <c r="G319" i="17"/>
  <c r="G350" i="17"/>
  <c r="G414" i="17"/>
  <c r="G478" i="17"/>
  <c r="G212" i="17"/>
  <c r="G228" i="17"/>
  <c r="G244" i="17"/>
  <c r="G260" i="17"/>
  <c r="G276" i="17"/>
  <c r="G292" i="17"/>
  <c r="G308" i="17"/>
  <c r="G330" i="17"/>
  <c r="G426" i="17"/>
  <c r="A213" i="17"/>
  <c r="A237" i="17"/>
  <c r="A263" i="17"/>
  <c r="A291" i="17"/>
  <c r="A315" i="17"/>
  <c r="G372" i="17"/>
  <c r="G468" i="17"/>
  <c r="A347" i="17"/>
  <c r="A375" i="17"/>
  <c r="A399" i="17"/>
  <c r="A425" i="17"/>
  <c r="A449" i="17"/>
  <c r="A475" i="17"/>
  <c r="G333" i="17"/>
  <c r="G357" i="17"/>
  <c r="G383" i="17"/>
  <c r="G407" i="17"/>
  <c r="G433" i="17"/>
  <c r="G461" i="17"/>
  <c r="G485" i="17"/>
  <c r="A342" i="17"/>
  <c r="A372" i="17"/>
  <c r="A412" i="17"/>
  <c r="A458" i="17"/>
  <c r="G157" i="17"/>
  <c r="G173" i="17"/>
  <c r="G189" i="17"/>
  <c r="A212" i="17"/>
  <c r="A276" i="17"/>
  <c r="G368" i="17"/>
  <c r="G209" i="17"/>
  <c r="G225" i="17"/>
  <c r="G241" i="17"/>
  <c r="G257" i="17"/>
  <c r="G273" i="17"/>
  <c r="G289" i="17"/>
  <c r="G305" i="17"/>
  <c r="G321" i="17"/>
  <c r="G358" i="17"/>
  <c r="G422" i="17"/>
  <c r="G486" i="17"/>
  <c r="G214" i="17"/>
  <c r="G230" i="17"/>
  <c r="G246" i="17"/>
  <c r="G262" i="17"/>
  <c r="G278" i="17"/>
  <c r="G294" i="17"/>
  <c r="G310" i="17"/>
  <c r="G338" i="17"/>
  <c r="G434" i="17"/>
  <c r="A215" i="17"/>
  <c r="A243" i="17"/>
  <c r="A267" i="17"/>
  <c r="A293" i="17"/>
  <c r="A317" i="17"/>
  <c r="G380" i="17"/>
  <c r="G492" i="17"/>
  <c r="A351" i="17"/>
  <c r="A377" i="17"/>
  <c r="A401" i="17"/>
  <c r="A427" i="17"/>
  <c r="A455" i="17"/>
  <c r="A479" i="17"/>
  <c r="G335" i="17"/>
  <c r="G359" i="17"/>
  <c r="G385" i="17"/>
  <c r="G413" i="17"/>
  <c r="G437" i="17"/>
  <c r="G463" i="17"/>
  <c r="G487" i="17"/>
  <c r="A344" i="17"/>
  <c r="A380" i="17"/>
  <c r="A420" i="17"/>
  <c r="A460" i="17"/>
  <c r="G143" i="17"/>
  <c r="G159" i="17"/>
  <c r="G175" i="17"/>
  <c r="G191" i="17"/>
  <c r="A220" i="17"/>
  <c r="A284" i="17"/>
  <c r="G400" i="17"/>
  <c r="G211" i="17"/>
  <c r="G227" i="17"/>
  <c r="G243" i="17"/>
  <c r="G259" i="17"/>
  <c r="G275" i="17"/>
  <c r="G291" i="17"/>
  <c r="G307" i="17"/>
  <c r="G323" i="17"/>
  <c r="G366" i="17"/>
  <c r="G430" i="17"/>
  <c r="G494" i="17"/>
  <c r="G216" i="17"/>
  <c r="G232" i="17"/>
  <c r="G248" i="17"/>
  <c r="G264" i="17"/>
  <c r="G280" i="17"/>
  <c r="G296" i="17"/>
  <c r="G312" i="17"/>
  <c r="G346" i="17"/>
  <c r="G458" i="17"/>
  <c r="A219" i="17"/>
  <c r="A245" i="17"/>
  <c r="A269" i="17"/>
  <c r="A295" i="17"/>
  <c r="A323" i="17"/>
  <c r="G396" i="17"/>
  <c r="G500" i="17"/>
  <c r="A353" i="17"/>
  <c r="A379" i="17"/>
  <c r="A407" i="17"/>
  <c r="A431" i="17"/>
  <c r="A457" i="17"/>
  <c r="A481" i="17"/>
  <c r="G337" i="17"/>
  <c r="G365" i="17"/>
  <c r="G389" i="17"/>
  <c r="G415" i="17"/>
  <c r="G439" i="17"/>
  <c r="G465" i="17"/>
  <c r="G493" i="17"/>
  <c r="A348" i="17"/>
  <c r="A386" i="17"/>
  <c r="A422" i="17"/>
  <c r="A466" i="17"/>
  <c r="G145" i="17"/>
  <c r="G161" i="17"/>
  <c r="G177" i="17"/>
  <c r="G193" i="17"/>
  <c r="A228" i="17"/>
  <c r="A292" i="17"/>
  <c r="G432" i="17"/>
  <c r="G213" i="17"/>
  <c r="G229" i="17"/>
  <c r="G245" i="17"/>
  <c r="G261" i="17"/>
  <c r="G277" i="17"/>
  <c r="G293" i="17"/>
  <c r="G309" i="17"/>
  <c r="G325" i="17"/>
  <c r="G374" i="17"/>
  <c r="G438" i="17"/>
  <c r="G202" i="17"/>
  <c r="G218" i="17"/>
  <c r="G234" i="17"/>
  <c r="G250" i="17"/>
  <c r="G266" i="17"/>
  <c r="G282" i="17"/>
  <c r="G298" i="17"/>
  <c r="G314" i="17"/>
  <c r="G362" i="17"/>
  <c r="G466" i="17"/>
  <c r="A221" i="17"/>
  <c r="A247" i="17"/>
  <c r="A275" i="17"/>
  <c r="A299" i="17"/>
  <c r="A325" i="17"/>
  <c r="G404" i="17"/>
  <c r="A331" i="17"/>
  <c r="A359" i="17"/>
  <c r="A383" i="17"/>
  <c r="A409" i="17"/>
  <c r="A433" i="17"/>
  <c r="A459" i="17"/>
  <c r="A487" i="17"/>
  <c r="G341" i="17"/>
  <c r="G367" i="17"/>
  <c r="G391" i="17"/>
  <c r="G417" i="17"/>
  <c r="G445" i="17"/>
  <c r="G469" i="17"/>
  <c r="G495" i="17"/>
  <c r="A350" i="17"/>
  <c r="A388" i="17"/>
  <c r="A434" i="17"/>
  <c r="G320" i="17"/>
  <c r="G354" i="17"/>
  <c r="G418" i="17"/>
  <c r="G482" i="17"/>
  <c r="A217" i="17"/>
  <c r="A233" i="17"/>
  <c r="A249" i="17"/>
  <c r="A265" i="17"/>
  <c r="A281" i="17"/>
  <c r="A297" i="17"/>
  <c r="A313" i="17"/>
  <c r="A329" i="17"/>
  <c r="G388" i="17"/>
  <c r="G452" i="17"/>
  <c r="A333" i="17"/>
  <c r="A349" i="17"/>
  <c r="A365" i="17"/>
  <c r="A381" i="17"/>
  <c r="A397" i="17"/>
  <c r="A413" i="17"/>
  <c r="A429" i="17"/>
  <c r="A445" i="17"/>
  <c r="A461" i="17"/>
  <c r="A477" i="17"/>
  <c r="A493" i="17"/>
  <c r="G339" i="17"/>
  <c r="G355" i="17"/>
  <c r="G371" i="17"/>
  <c r="G387" i="17"/>
  <c r="G403" i="17"/>
  <c r="G419" i="17"/>
  <c r="G435" i="17"/>
  <c r="G451" i="17"/>
  <c r="G467" i="17"/>
  <c r="G483" i="17"/>
  <c r="G499" i="17"/>
  <c r="A346" i="17"/>
  <c r="A364" i="17"/>
  <c r="A390" i="17"/>
  <c r="A418" i="17"/>
  <c r="A442" i="17"/>
  <c r="A470" i="17"/>
  <c r="A476" i="17"/>
  <c r="A482" i="17"/>
  <c r="G326" i="17"/>
  <c r="G378" i="17"/>
  <c r="G442" i="17"/>
  <c r="A207" i="17"/>
  <c r="A223" i="17"/>
  <c r="A239" i="17"/>
  <c r="A255" i="17"/>
  <c r="A271" i="17"/>
  <c r="A287" i="17"/>
  <c r="A303" i="17"/>
  <c r="A319" i="17"/>
  <c r="G348" i="17"/>
  <c r="G412" i="17"/>
  <c r="G476" i="17"/>
  <c r="A339" i="17"/>
  <c r="A355" i="17"/>
  <c r="A371" i="17"/>
  <c r="A387" i="17"/>
  <c r="A403" i="17"/>
  <c r="A419" i="17"/>
  <c r="A435" i="17"/>
  <c r="A451" i="17"/>
  <c r="A467" i="17"/>
  <c r="A483" i="17"/>
  <c r="A499" i="17"/>
  <c r="G345" i="17"/>
  <c r="G361" i="17"/>
  <c r="G377" i="17"/>
  <c r="G393" i="17"/>
  <c r="G409" i="17"/>
  <c r="G425" i="17"/>
  <c r="G441" i="17"/>
  <c r="G457" i="17"/>
  <c r="G473" i="17"/>
  <c r="G489" i="17"/>
  <c r="A336" i="17"/>
  <c r="A352" i="17"/>
  <c r="A374" i="17"/>
  <c r="A402" i="17"/>
  <c r="A426" i="17"/>
  <c r="A452" i="17"/>
  <c r="A488" i="17"/>
  <c r="G328" i="17"/>
  <c r="G386" i="17"/>
  <c r="G450" i="17"/>
  <c r="A209" i="17"/>
  <c r="A225" i="17"/>
  <c r="A241" i="17"/>
  <c r="A257" i="17"/>
  <c r="A273" i="17"/>
  <c r="A289" i="17"/>
  <c r="A305" i="17"/>
  <c r="A321" i="17"/>
  <c r="G356" i="17"/>
  <c r="G420" i="17"/>
  <c r="G484" i="17"/>
  <c r="A341" i="17"/>
  <c r="A357" i="17"/>
  <c r="A373" i="17"/>
  <c r="A389" i="17"/>
  <c r="A405" i="17"/>
  <c r="A421" i="17"/>
  <c r="A437" i="17"/>
  <c r="A453" i="17"/>
  <c r="A469" i="17"/>
  <c r="A485" i="17"/>
  <c r="G331" i="17"/>
  <c r="G347" i="17"/>
  <c r="G363" i="17"/>
  <c r="G379" i="17"/>
  <c r="G395" i="17"/>
  <c r="G411" i="17"/>
  <c r="G427" i="17"/>
  <c r="G443" i="17"/>
  <c r="G459" i="17"/>
  <c r="G475" i="17"/>
  <c r="G491" i="17"/>
  <c r="A338" i="17"/>
  <c r="A354" i="17"/>
  <c r="A378" i="17"/>
  <c r="A404" i="17"/>
  <c r="A428" i="17"/>
  <c r="A454" i="17"/>
  <c r="A360" i="17"/>
  <c r="A376" i="17"/>
  <c r="A392" i="17"/>
  <c r="A408" i="17"/>
  <c r="A424" i="17"/>
  <c r="A440" i="17"/>
  <c r="A456" i="17"/>
  <c r="A472" i="17"/>
  <c r="A490" i="17"/>
  <c r="A474" i="17"/>
  <c r="A494" i="17"/>
  <c r="A496" i="17"/>
  <c r="A366" i="17"/>
  <c r="A382" i="17"/>
  <c r="A398" i="17"/>
  <c r="A414" i="17"/>
  <c r="A430" i="17"/>
  <c r="A446" i="17"/>
  <c r="A462" i="17"/>
  <c r="A478" i="17"/>
  <c r="A498" i="17"/>
  <c r="A368" i="17"/>
  <c r="A384" i="17"/>
  <c r="A400" i="17"/>
  <c r="A416" i="17"/>
  <c r="A432" i="17"/>
  <c r="A448" i="17"/>
  <c r="A464" i="17"/>
  <c r="A480" i="17"/>
  <c r="A468" i="17"/>
  <c r="A484" i="17"/>
  <c r="A86" i="7"/>
  <c r="A500" i="17"/>
  <c r="A486" i="17"/>
  <c r="A79" i="7"/>
  <c r="A90" i="7"/>
  <c r="A492" i="17"/>
  <c r="A137" i="1" l="1"/>
  <c r="A25" i="1"/>
  <c r="A12" i="5"/>
  <c r="A4" i="12"/>
  <c r="A16" i="13"/>
  <c r="A8" i="12"/>
  <c r="A11" i="13"/>
  <c r="A176" i="1"/>
  <c r="A88" i="1"/>
  <c r="A57" i="1"/>
  <c r="A191" i="1"/>
  <c r="A32" i="13"/>
  <c r="E11" i="12"/>
  <c r="F1" i="10"/>
  <c r="F14" i="5"/>
  <c r="D116" i="1"/>
  <c r="C14" i="12"/>
  <c r="A39" i="1"/>
  <c r="A27" i="1"/>
  <c r="A200" i="1"/>
  <c r="A40" i="1"/>
  <c r="A74" i="1"/>
  <c r="A10" i="5"/>
  <c r="A108" i="1"/>
  <c r="C11" i="13"/>
  <c r="A142" i="1"/>
  <c r="A198" i="1"/>
  <c r="A18" i="13"/>
  <c r="A167" i="1"/>
  <c r="A153" i="1"/>
  <c r="A9" i="5"/>
  <c r="E150" i="1"/>
  <c r="A7" i="13"/>
  <c r="A6" i="1"/>
  <c r="C66" i="14"/>
  <c r="C100" i="14"/>
  <c r="C101" i="14" s="1"/>
  <c r="C35" i="12"/>
  <c r="E133" i="14"/>
  <c r="D43" i="5"/>
  <c r="D46" i="5"/>
  <c r="C45" i="5"/>
  <c r="C48" i="5"/>
  <c r="C32" i="3"/>
  <c r="E102" i="1"/>
  <c r="C46" i="5"/>
  <c r="C43" i="5"/>
  <c r="D170" i="1"/>
  <c r="E43" i="5"/>
  <c r="E46" i="5"/>
  <c r="D48" i="5"/>
  <c r="D45" i="5"/>
  <c r="E48" i="5"/>
  <c r="E45" i="5"/>
  <c r="D168" i="14"/>
  <c r="D169" i="14" s="1"/>
  <c r="C200" i="14"/>
  <c r="D34" i="14"/>
  <c r="D35" i="14" s="1"/>
  <c r="D33" i="14"/>
  <c r="C103" i="1"/>
  <c r="C104" i="1" s="1"/>
  <c r="E98" i="14"/>
  <c r="C135" i="14"/>
  <c r="C136" i="14" s="1"/>
  <c r="E34" i="13"/>
  <c r="E35" i="13" s="1"/>
  <c r="D200" i="14"/>
  <c r="D201" i="14"/>
  <c r="D202" i="14" s="1"/>
  <c r="E201" i="14"/>
  <c r="E202" i="14" s="1"/>
  <c r="E205" i="1"/>
  <c r="E206" i="1" s="1"/>
  <c r="A11" i="12"/>
  <c r="A42" i="1"/>
  <c r="A10" i="3"/>
  <c r="A8" i="5"/>
  <c r="E134" i="14"/>
  <c r="E135" i="14"/>
  <c r="E136" i="14" s="1"/>
  <c r="D67" i="14"/>
  <c r="D68" i="14" s="1"/>
  <c r="D66" i="14"/>
  <c r="E33" i="14"/>
  <c r="E34" i="14"/>
  <c r="E35" i="14" s="1"/>
  <c r="D35" i="1"/>
  <c r="D36" i="1" s="1"/>
  <c r="E67" i="14"/>
  <c r="E68" i="14" s="1"/>
  <c r="E66" i="14"/>
  <c r="D137" i="1"/>
  <c r="D138" i="1" s="1"/>
  <c r="D135" i="14"/>
  <c r="D136" i="14" s="1"/>
  <c r="A16" i="5"/>
  <c r="A5" i="5"/>
  <c r="A98" i="2"/>
  <c r="D82" i="1"/>
  <c r="A113" i="2"/>
  <c r="A112" i="2"/>
  <c r="A125" i="2"/>
  <c r="C48" i="1"/>
  <c r="A175" i="1"/>
  <c r="C82" i="1"/>
  <c r="A5" i="13"/>
  <c r="C13" i="3"/>
  <c r="A5" i="12"/>
  <c r="C14" i="1"/>
  <c r="A16" i="12"/>
  <c r="A16" i="1"/>
  <c r="A84" i="1"/>
  <c r="A50" i="1"/>
  <c r="A152" i="1"/>
  <c r="A118" i="1"/>
  <c r="A15" i="3"/>
  <c r="A186" i="1"/>
  <c r="C150" i="1"/>
  <c r="A107" i="1"/>
  <c r="C14" i="13"/>
  <c r="A5" i="1"/>
  <c r="C14" i="5"/>
  <c r="C116" i="1"/>
  <c r="A141" i="1"/>
  <c r="C184" i="1"/>
  <c r="A73" i="1"/>
  <c r="D184" i="1"/>
  <c r="D14" i="12"/>
  <c r="D48" i="1"/>
  <c r="D13" i="3"/>
  <c r="D150" i="1"/>
  <c r="A122" i="2"/>
  <c r="A79" i="1"/>
  <c r="A8" i="13"/>
  <c r="A11" i="1"/>
  <c r="A147" i="1"/>
  <c r="A8" i="3"/>
  <c r="A76" i="1"/>
  <c r="A113" i="1"/>
  <c r="A110" i="1"/>
  <c r="A178" i="1"/>
  <c r="A45" i="1"/>
  <c r="A8" i="1"/>
  <c r="A11" i="5"/>
  <c r="A181" i="1"/>
  <c r="A144" i="1"/>
  <c r="D14" i="1"/>
  <c r="D14" i="13"/>
  <c r="D14" i="5"/>
  <c r="C10" i="3"/>
  <c r="A111" i="2"/>
  <c r="A82" i="2"/>
  <c r="C11" i="12"/>
  <c r="C181" i="1"/>
  <c r="C45" i="1"/>
  <c r="C11" i="5"/>
  <c r="C79" i="1"/>
  <c r="C11" i="1"/>
  <c r="C113" i="1"/>
  <c r="C147" i="1"/>
  <c r="A55" i="2"/>
  <c r="A80" i="2"/>
  <c r="A90" i="2"/>
  <c r="A87" i="2"/>
  <c r="E181" i="1"/>
  <c r="A86" i="2"/>
  <c r="A182" i="1"/>
  <c r="A12" i="1"/>
  <c r="A11" i="3"/>
  <c r="A7" i="12"/>
  <c r="F14" i="12"/>
  <c r="F14" i="1"/>
  <c r="A143" i="1"/>
  <c r="A12" i="12"/>
  <c r="A177" i="1"/>
  <c r="F48" i="1"/>
  <c r="A78" i="1"/>
  <c r="F184" i="1"/>
  <c r="A4" i="3"/>
  <c r="A9" i="3"/>
  <c r="C171" i="1"/>
  <c r="C172" i="1" s="1"/>
  <c r="A4" i="5"/>
  <c r="A112" i="1"/>
  <c r="F82" i="1"/>
  <c r="A4" i="1"/>
  <c r="F150" i="1"/>
  <c r="A44" i="1"/>
  <c r="A119" i="1"/>
  <c r="F14" i="13"/>
  <c r="A109" i="1"/>
  <c r="A80" i="1"/>
  <c r="F13" i="3"/>
  <c r="A41" i="1"/>
  <c r="A7" i="5"/>
  <c r="A10" i="13"/>
  <c r="A114" i="1"/>
  <c r="A7" i="3"/>
  <c r="A146" i="1"/>
  <c r="A10" i="12"/>
  <c r="A4" i="13"/>
  <c r="A180" i="1"/>
  <c r="A12" i="13"/>
  <c r="F116" i="1"/>
  <c r="A75" i="1"/>
  <c r="A7" i="1"/>
  <c r="A148" i="1"/>
  <c r="A46" i="1"/>
  <c r="C205" i="1"/>
  <c r="C206" i="1" s="1"/>
  <c r="C204" i="1"/>
  <c r="E137" i="1"/>
  <c r="E138" i="1" s="1"/>
  <c r="E136" i="1"/>
  <c r="A43" i="1"/>
  <c r="A19" i="13"/>
  <c r="A9" i="13"/>
  <c r="A77" i="1"/>
  <c r="A18" i="3"/>
  <c r="A131" i="2"/>
  <c r="D204" i="1"/>
  <c r="D205" i="1"/>
  <c r="D206" i="1" s="1"/>
  <c r="C34" i="1"/>
  <c r="C35" i="1"/>
  <c r="C36" i="1" s="1"/>
  <c r="C68" i="1"/>
  <c r="C69" i="1"/>
  <c r="C70" i="1" s="1"/>
  <c r="A10" i="1"/>
  <c r="D103" i="1"/>
  <c r="D104" i="1" s="1"/>
  <c r="D102" i="1"/>
  <c r="C137" i="1"/>
  <c r="C138" i="1" s="1"/>
  <c r="C136" i="1"/>
  <c r="E35" i="12"/>
  <c r="E36" i="12"/>
  <c r="E37" i="12" s="1"/>
  <c r="E170" i="1"/>
  <c r="E171" i="1"/>
  <c r="E172" i="1" s="1"/>
  <c r="A9" i="12"/>
  <c r="A124" i="2"/>
  <c r="A179" i="1"/>
  <c r="A111" i="1"/>
  <c r="A17" i="13"/>
  <c r="A9" i="1"/>
  <c r="A145" i="1"/>
  <c r="E147" i="1"/>
  <c r="E14" i="12"/>
  <c r="A54" i="2"/>
  <c r="A61" i="2"/>
  <c r="F1" i="12"/>
  <c r="F1" i="3"/>
  <c r="F1" i="13"/>
  <c r="F1" i="5"/>
  <c r="G1" i="2"/>
  <c r="F1" i="1"/>
  <c r="E14" i="1"/>
  <c r="A68" i="2"/>
  <c r="E184" i="1"/>
  <c r="A47" i="2"/>
  <c r="E14" i="5"/>
  <c r="A103" i="2"/>
  <c r="E82" i="1"/>
  <c r="E13" i="3"/>
  <c r="E14" i="13"/>
  <c r="E48" i="1"/>
  <c r="A89" i="2"/>
  <c r="A75" i="2"/>
  <c r="E116" i="1"/>
  <c r="A96" i="2"/>
  <c r="E11" i="13"/>
  <c r="E113" i="1"/>
  <c r="E79" i="1"/>
  <c r="E45" i="1"/>
  <c r="E10" i="3"/>
  <c r="A38" i="14"/>
  <c r="E11" i="5"/>
  <c r="A44" i="14"/>
  <c r="A5" i="14"/>
  <c r="E11" i="1"/>
  <c r="A52" i="1"/>
  <c r="A110" i="14"/>
  <c r="E14" i="3"/>
  <c r="D14" i="3"/>
  <c r="C14" i="3"/>
  <c r="A120" i="1"/>
  <c r="A18" i="1"/>
  <c r="A11" i="14"/>
  <c r="A178" i="14"/>
  <c r="A17" i="3"/>
  <c r="A166" i="1"/>
  <c r="A27" i="13"/>
  <c r="A116" i="14"/>
  <c r="A184" i="14"/>
  <c r="A151" i="14"/>
  <c r="A126" i="14"/>
  <c r="A50" i="14"/>
  <c r="A17" i="14"/>
  <c r="A51" i="1"/>
  <c r="A17" i="5"/>
  <c r="A16" i="3"/>
  <c r="A17" i="1"/>
  <c r="A17" i="12"/>
  <c r="A85" i="1"/>
  <c r="A187" i="1"/>
  <c r="A23" i="3"/>
  <c r="A34" i="13"/>
  <c r="A24" i="13"/>
  <c r="F147" i="14"/>
  <c r="A103" i="1"/>
  <c r="A172" i="14"/>
  <c r="A139" i="14"/>
  <c r="C10" i="14"/>
  <c r="F46" i="14"/>
  <c r="A69" i="1"/>
  <c r="F112" i="14"/>
  <c r="A36" i="13"/>
  <c r="A35" i="1"/>
  <c r="A8" i="14"/>
  <c r="A91" i="1"/>
  <c r="A125" i="1"/>
  <c r="A41" i="14"/>
  <c r="A177" i="14"/>
  <c r="A161" i="14"/>
  <c r="A93" i="14"/>
  <c r="C109" i="14"/>
  <c r="F79" i="14"/>
  <c r="F13" i="14"/>
  <c r="A35" i="3"/>
  <c r="A205" i="1"/>
  <c r="A154" i="14"/>
  <c r="C177" i="14"/>
  <c r="C76" i="14"/>
  <c r="C43" i="14"/>
  <c r="A171" i="1"/>
  <c r="A123" i="14"/>
  <c r="A48" i="14"/>
  <c r="A30" i="14"/>
  <c r="A76" i="14"/>
  <c r="A53" i="14"/>
  <c r="A15" i="14"/>
  <c r="A22" i="13"/>
  <c r="A96" i="1"/>
  <c r="A57" i="14"/>
  <c r="E76" i="14"/>
  <c r="E10" i="14"/>
  <c r="E147" i="14"/>
  <c r="A19" i="3"/>
  <c r="A20" i="13"/>
  <c r="A24" i="14"/>
  <c r="A154" i="1"/>
  <c r="A104" i="14"/>
  <c r="A86" i="1"/>
  <c r="E177" i="14"/>
  <c r="E79" i="14"/>
  <c r="A145" i="14"/>
  <c r="A188" i="1"/>
  <c r="B110" i="1"/>
  <c r="A191" i="14"/>
  <c r="A158" i="14"/>
  <c r="A21" i="3"/>
  <c r="A197" i="14"/>
  <c r="A96" i="14"/>
  <c r="A164" i="1"/>
  <c r="A114" i="14"/>
  <c r="A81" i="14"/>
  <c r="A28" i="1"/>
  <c r="A63" i="14"/>
  <c r="A130" i="1"/>
  <c r="A62" i="1"/>
  <c r="A182" i="14"/>
  <c r="A129" i="14"/>
  <c r="A27" i="14"/>
  <c r="A144" i="14"/>
  <c r="A159" i="1"/>
  <c r="A60" i="14"/>
  <c r="A23" i="1"/>
  <c r="A74" i="14"/>
  <c r="A175" i="14"/>
  <c r="A193" i="1"/>
  <c r="A107" i="14"/>
  <c r="A123" i="1"/>
  <c r="A30" i="1"/>
  <c r="A131" i="14"/>
  <c r="A32" i="14"/>
  <c r="A64" i="1"/>
  <c r="A22" i="14"/>
  <c r="A98" i="14"/>
  <c r="A132" i="1"/>
  <c r="A98" i="1"/>
  <c r="A7" i="14"/>
  <c r="B76" i="1"/>
  <c r="B178" i="1"/>
  <c r="B144" i="1"/>
  <c r="B41" i="14"/>
  <c r="B8" i="1"/>
  <c r="B42" i="1"/>
  <c r="A20" i="14"/>
  <c r="A86" i="14"/>
  <c r="A21" i="2"/>
  <c r="A119" i="14"/>
  <c r="A28" i="2"/>
  <c r="D79" i="14"/>
  <c r="A52" i="14"/>
  <c r="E43" i="14"/>
  <c r="A19" i="14"/>
  <c r="A85" i="14"/>
  <c r="A118" i="14"/>
  <c r="E109" i="14"/>
  <c r="A10" i="14"/>
  <c r="A186" i="14"/>
  <c r="A43" i="14"/>
  <c r="A203" i="1"/>
  <c r="A55" i="1"/>
  <c r="A54" i="1"/>
  <c r="A157" i="1"/>
  <c r="D13" i="14"/>
  <c r="A197" i="1"/>
  <c r="A101" i="1"/>
  <c r="D112" i="14"/>
  <c r="A26" i="13"/>
  <c r="D46" i="14"/>
  <c r="A28" i="12"/>
  <c r="A129" i="1"/>
  <c r="A67" i="1"/>
  <c r="A33" i="1"/>
  <c r="A61" i="1"/>
  <c r="A25" i="3"/>
  <c r="A163" i="1"/>
  <c r="A31" i="3"/>
  <c r="D180" i="14"/>
  <c r="A95" i="1"/>
  <c r="A135" i="1"/>
  <c r="A169" i="1"/>
  <c r="A201" i="1"/>
  <c r="A195" i="1"/>
  <c r="A30" i="13"/>
  <c r="A65" i="1"/>
  <c r="A89" i="1"/>
  <c r="A29" i="13"/>
  <c r="A127" i="1"/>
  <c r="A190" i="1"/>
  <c r="A59" i="1"/>
  <c r="A133" i="1"/>
  <c r="A122" i="1"/>
  <c r="A28" i="3"/>
  <c r="A21" i="1"/>
  <c r="A20" i="2"/>
  <c r="A20" i="1"/>
  <c r="A31" i="1"/>
  <c r="A34" i="2"/>
  <c r="A161" i="1"/>
  <c r="A156" i="1"/>
  <c r="A29" i="3"/>
  <c r="A93" i="1"/>
  <c r="C46" i="14"/>
  <c r="A99" i="1"/>
  <c r="B8" i="14"/>
  <c r="B107" i="14"/>
  <c r="A95" i="14"/>
  <c r="A62" i="14"/>
  <c r="B175" i="14"/>
  <c r="B74" i="14"/>
  <c r="A196" i="14"/>
  <c r="E181" i="14"/>
  <c r="B142" i="14"/>
  <c r="D181" i="14"/>
  <c r="C181" i="14"/>
  <c r="A150" i="14"/>
  <c r="A115" i="14"/>
  <c r="A82" i="14"/>
  <c r="A49" i="14"/>
  <c r="A16" i="14"/>
  <c r="A189" i="14"/>
  <c r="A121" i="14"/>
  <c r="A128" i="14"/>
  <c r="A29" i="14"/>
  <c r="E180" i="14"/>
  <c r="E46" i="14"/>
  <c r="E13" i="14"/>
  <c r="A143" i="14"/>
  <c r="A160" i="14"/>
  <c r="A166" i="14"/>
  <c r="A26" i="14"/>
  <c r="A174" i="14"/>
  <c r="A75" i="14"/>
  <c r="C13" i="14"/>
  <c r="A9" i="14"/>
  <c r="A176" i="14"/>
  <c r="A106" i="14"/>
  <c r="A125" i="14"/>
  <c r="A141" i="14"/>
  <c r="C112" i="14"/>
  <c r="A199" i="14"/>
  <c r="A42" i="14"/>
  <c r="A40" i="14"/>
  <c r="A88" i="14"/>
  <c r="C147" i="14"/>
  <c r="C79" i="14"/>
  <c r="A55" i="14"/>
  <c r="A59" i="14"/>
  <c r="A193" i="14"/>
  <c r="D52" i="5" l="1"/>
  <c r="D53" i="5" s="1"/>
  <c r="D49" i="5"/>
  <c r="C49" i="5"/>
  <c r="C52" i="5"/>
  <c r="C53" i="5" s="1"/>
  <c r="E50" i="5"/>
  <c r="E51" i="5" s="1"/>
  <c r="E47" i="5"/>
  <c r="D50" i="5"/>
  <c r="D51" i="5" s="1"/>
  <c r="D47" i="5"/>
  <c r="E52" i="5"/>
  <c r="E53" i="5" s="1"/>
  <c r="E49" i="5"/>
  <c r="C47" i="5"/>
  <c r="C50" i="5"/>
  <c r="C51" i="5" s="1"/>
  <c r="E100" i="14"/>
  <c r="E101" i="14" s="1"/>
  <c r="E9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Sonia Arias</author>
  </authors>
  <commentList>
    <comment ref="D27" authorId="0" shapeId="0" xr:uid="{00000000-0006-0000-0C00-000001000000}">
      <text>
        <r>
          <rPr>
            <b/>
            <sz val="9"/>
            <color indexed="81"/>
            <rFont val="Tahoma"/>
            <family val="2"/>
          </rPr>
          <t>Sonia Arias:</t>
        </r>
        <r>
          <rPr>
            <sz val="9"/>
            <color indexed="81"/>
            <rFont val="Tahoma"/>
            <family val="2"/>
          </rPr>
          <t xml:space="preserve">
C1, C2 and C changes using plural for consistency with cell D26</t>
        </r>
      </text>
    </comment>
  </commentList>
</comments>
</file>

<file path=xl/sharedStrings.xml><?xml version="1.0" encoding="utf-8"?>
<sst xmlns="http://schemas.openxmlformats.org/spreadsheetml/2006/main" count="2944" uniqueCount="1435">
  <si>
    <t>HIV/AIDS</t>
  </si>
  <si>
    <t>Selected coverage indicator</t>
  </si>
  <si>
    <t>Year 1</t>
  </si>
  <si>
    <t>Year 2</t>
  </si>
  <si>
    <t>Year 3</t>
  </si>
  <si>
    <t>Insert year</t>
  </si>
  <si>
    <t>Current Estimated Country Need</t>
  </si>
  <si>
    <t>#</t>
  </si>
  <si>
    <t>Country need already covered</t>
  </si>
  <si>
    <t>Programmatic Gap</t>
  </si>
  <si>
    <t>Year</t>
  </si>
  <si>
    <t>Data source</t>
  </si>
  <si>
    <t>Comments</t>
  </si>
  <si>
    <t>Current national coverage</t>
  </si>
  <si>
    <t>Insert latest results</t>
  </si>
  <si>
    <t>%</t>
  </si>
  <si>
    <t>HIV/AIDS Programmatic Gap Table 2 (Per Priority Intervention)</t>
  </si>
  <si>
    <t>HIV/AIDS Programmatic Gap Table 3 (Per Priority Intervention)</t>
  </si>
  <si>
    <t>HIV/AIDS Programmatic Gap Table 4 (Per Priority Intervention)</t>
  </si>
  <si>
    <t>HIV/AIDS Programmatic Gap Table 6 (Per Priority Intervention)</t>
  </si>
  <si>
    <t>Male Circumcision</t>
  </si>
  <si>
    <t>HIV/AIDS Programmatic Gap Table 1 (Per Priority Intervention)</t>
  </si>
  <si>
    <t>Language</t>
  </si>
  <si>
    <t>English</t>
  </si>
  <si>
    <r>
      <rPr>
        <b/>
        <u/>
        <sz val="11"/>
        <rFont val="Arial"/>
        <family val="2"/>
      </rPr>
      <t>English</t>
    </r>
    <r>
      <rPr>
        <b/>
        <sz val="11"/>
        <rFont val="Arial"/>
        <family val="2"/>
      </rPr>
      <t xml:space="preserve">: </t>
    </r>
    <r>
      <rPr>
        <sz val="11"/>
        <rFont val="Arial"/>
        <family val="2"/>
      </rPr>
      <t>Choose the language in the Instructions tab (líne B6)</t>
    </r>
  </si>
  <si>
    <t>Spanish</t>
  </si>
  <si>
    <t>Instructions</t>
  </si>
  <si>
    <t>Label</t>
  </si>
  <si>
    <t>French</t>
  </si>
  <si>
    <t>Russian</t>
  </si>
  <si>
    <t>HIV/AIDS Programmatic Gap Table 5 (Per Priority Intervention)</t>
  </si>
  <si>
    <t>Priority Module</t>
  </si>
  <si>
    <t>Comments / Assumptions</t>
  </si>
  <si>
    <t>A. Total estimated population in need/at risk</t>
  </si>
  <si>
    <t>B. Country targets 
(from National Strategic Plan)</t>
  </si>
  <si>
    <t>E. Targets to be financed by allocation amount</t>
  </si>
  <si>
    <t>Programmatic Gap:
The programmatic gap is calculated based on total need (row A).</t>
  </si>
  <si>
    <t>Estimated population in need/at risk:
It refers to the estimated number of HIV-positive pregnant women.</t>
  </si>
  <si>
    <t>Comments/Assumptions:
1) Specify the target area.
2) Specify who are the other sources of funding.</t>
  </si>
  <si>
    <t>Programmatic Gap:
The programmatic gap is calculated based on total need (row A)</t>
  </si>
  <si>
    <t>Comments/Assumptions:
1) Specify the target area
2) Specify who are the other sources of funding</t>
  </si>
  <si>
    <t xml:space="preserve">Comments/Assumptions:
1) Specify the target area
2) Specify who are the other sources of funding
3) Specify the interventions included in the package. The package should refer to defined set of interventions that should be received by people and based on which they are included in the results; i.e., people should only be counted when they received the full set of interventions in the defined package. </t>
  </si>
  <si>
    <t xml:space="preserve">Estimated population in need/ at risk:
Refers to  estimated number of PWID </t>
  </si>
  <si>
    <t>Country target:
1)  Refers to NSP or any other latest agreed country target
2) "#" refers to the number of PWID expected to receive opiod substitution therapy
3) "%" refers to the percentage of PWID receiving opioid substitution therapy among the estimated PWID</t>
  </si>
  <si>
    <t>Estimated population in need/ at risk: 
Refers to the estimated number of men eligible for male circumcision</t>
  </si>
  <si>
    <t xml:space="preserve">Country target: 
1)  Refers to NSP or any other latest agreed country target
2) "#"- refers to the number of males targeted to be circumcised </t>
  </si>
  <si>
    <t>Programmatic Gap:
The programmatic gap is calculated based on the country target (row B)</t>
  </si>
  <si>
    <t xml:space="preserve">Comments/Assumptions:
1) Specify the target area
2) Specify who are the other sources of funding
3) Along with the country targets, in the comments column, specify the proportion of men that are circumcised (current and targeted coverage, which would include the cumulative number of men circumcised) based on surveys or program data available. </t>
  </si>
  <si>
    <t>VIH/SIDA</t>
  </si>
  <si>
    <t>Country target already covered</t>
  </si>
  <si>
    <t>Indicador de cobertura seleccionado</t>
  </si>
  <si>
    <t xml:space="preserve">Cobertura nacional actual </t>
  </si>
  <si>
    <t>Inserte los últimos resultados</t>
  </si>
  <si>
    <t>Año</t>
  </si>
  <si>
    <t>Año 1</t>
  </si>
  <si>
    <t>Año 2</t>
  </si>
  <si>
    <t>Año 3</t>
  </si>
  <si>
    <t>Fuente de datos</t>
  </si>
  <si>
    <t>Comentarios</t>
  </si>
  <si>
    <t>Comentarios /supuestos</t>
  </si>
  <si>
    <t>Necesidades estimadas actuales del país</t>
  </si>
  <si>
    <t>Necesidades del país ya cubiertas</t>
  </si>
  <si>
    <t>Circuncisión Masculina</t>
  </si>
  <si>
    <t xml:space="preserve">INSTRUCTIONS - HIV priority modules </t>
  </si>
  <si>
    <t>Población estimada con necesidades/en riesgo:
Se refiere al número estimado de mujeres embarazadas seropositivas.</t>
  </si>
  <si>
    <t>Comentarios/supuestos:
1) Especifique el área objetivo.
2) Especifique cuáles son las otras fuentes de financiamiento.</t>
  </si>
  <si>
    <t xml:space="preserve">Indicador de cobertura: porcentaje de usuarios de drogas inyectables que reciben terapia de sustitución con opiáceos. </t>
  </si>
  <si>
    <t>PTMI</t>
  </si>
  <si>
    <t>PMTCT</t>
  </si>
  <si>
    <t xml:space="preserve">Estimated population in need/ at risk:
Refers to estimated number of PWID </t>
  </si>
  <si>
    <t>A1. Total male condoms needed</t>
  </si>
  <si>
    <t>A2. Total female condoms needed</t>
  </si>
  <si>
    <t>B1. Country targets- male condoms
(from National Strategic Plan)</t>
  </si>
  <si>
    <t>B2. Country targets- female condoms
(from National Strategic Plan)</t>
  </si>
  <si>
    <t>E1. Targets to be financed by allocation amount- male condoms</t>
  </si>
  <si>
    <t>E2. Targets to be financed by allocation amount- female condoms</t>
  </si>
  <si>
    <t xml:space="preserve">Carefully read the instructions in the "Instructions" tab before completing the programmatic gap analysis table. 
The instructions have been tailored to each specific module/intervention. </t>
  </si>
  <si>
    <t>C1. Country need planned to be covered by domestic resources</t>
  </si>
  <si>
    <t>C2. Country need planned to be covered by external resources</t>
  </si>
  <si>
    <t>Country Need Covered with the Allocation Amount</t>
  </si>
  <si>
    <t>E. Targets to be financed by funding request allocation amount</t>
  </si>
  <si>
    <t xml:space="preserve">G. Remaining gap: A - F </t>
  </si>
  <si>
    <t xml:space="preserve">G. Remaining gap: B - F </t>
  </si>
  <si>
    <t>Component</t>
  </si>
  <si>
    <t>Applicant Type</t>
  </si>
  <si>
    <t>F1. Coverage from allocation amount and other resources- male condoms:
 E1 + C4</t>
  </si>
  <si>
    <t>F2. Coverage from allocation amount and other resources- female condoms:
 E2 + C5</t>
  </si>
  <si>
    <t>Proportion of people living with HIV in care (including PMTCT) who are screened for TB in HIV care or treatment settings</t>
  </si>
  <si>
    <t>Percentage of HIV-positive pregnant women who receive antiretrovirals to reduce the risk of mother-to-child transmission</t>
  </si>
  <si>
    <t>Proportion of HIV positive new and relapse TB patients on ART during TB treatment</t>
  </si>
  <si>
    <t>Percentage of Key Populations reached with prevention programs- defined package of services</t>
  </si>
  <si>
    <t xml:space="preserve">Percentage of PWID reached with needle and syringe programs </t>
  </si>
  <si>
    <t xml:space="preserve">Percentage of PWID on opioid substitution therapy </t>
  </si>
  <si>
    <t>customized</t>
  </si>
  <si>
    <t>Key Pop</t>
  </si>
  <si>
    <t>Please select…</t>
  </si>
  <si>
    <t>Modules</t>
  </si>
  <si>
    <t xml:space="preserve"> </t>
  </si>
  <si>
    <t>Relevant Population</t>
  </si>
  <si>
    <t>*will need corresponding translated tables with proper naming convention for drop-down cascade to work</t>
  </si>
  <si>
    <t>pregnant women</t>
  </si>
  <si>
    <t>*tables will need to reflect translations</t>
  </si>
  <si>
    <t>TB.HIV collaborative interventions_TB screening among HIV patients</t>
  </si>
  <si>
    <t>TB.HIV collaborative interventions_TB patients with known HIV status</t>
  </si>
  <si>
    <t>TB.HIV collaborative interventions_HIV positive TB patients on ART</t>
  </si>
  <si>
    <t>Prevention programs for key populations_defined package of services</t>
  </si>
  <si>
    <t>other vulnerable populations - please specify in the comments</t>
  </si>
  <si>
    <t>Prevention programs for PWID and their partners_Needle and syringe distribution</t>
  </si>
  <si>
    <t>Please read the Instructions sheet carefully before completing the programmatic gap tables.</t>
  </si>
  <si>
    <t>To complete this cover sheet, select from the drop-down lists the Geography and Applicant Type.</t>
  </si>
  <si>
    <t>"HIV Tables" Tab</t>
  </si>
  <si>
    <t>"Condom gap tables" tab</t>
  </si>
  <si>
    <t>"Male circumcision gap table" Tab</t>
  </si>
  <si>
    <t>sex workers and their clients</t>
  </si>
  <si>
    <t xml:space="preserve">Number of medical male circumcisions performed </t>
  </si>
  <si>
    <t>Applicant</t>
  </si>
  <si>
    <t>Prevention programs for PWID and their partners_ OST and other drug dependence treatment for PWIDs</t>
  </si>
  <si>
    <t>Prevention programs for PWID and their partners_OST and other drug dependence treatment for PWIDs</t>
  </si>
  <si>
    <t>Percentage of people living with HIV currently receiving antiretroviral therapy</t>
  </si>
  <si>
    <r>
      <t xml:space="preserve">Number of condoms </t>
    </r>
    <r>
      <rPr>
        <sz val="11"/>
        <color theme="9" tint="-0.249977111117893"/>
        <rFont val="Calibri"/>
        <family val="2"/>
        <scheme val="minor"/>
      </rPr>
      <t xml:space="preserve">and lubricants </t>
    </r>
    <r>
      <rPr>
        <sz val="11"/>
        <color theme="1"/>
        <rFont val="Calibri"/>
        <family val="2"/>
        <scheme val="minor"/>
      </rPr>
      <t>distributed (male and female)</t>
    </r>
  </si>
  <si>
    <t xml:space="preserve">Percentage of the key population that have received an HIV test during the reporting period and who know their results </t>
  </si>
  <si>
    <t>Number of condoms and lubricants distributed (male and female)</t>
  </si>
  <si>
    <t>Target Population</t>
  </si>
  <si>
    <t>Geography</t>
  </si>
  <si>
    <t>Please select your geography…</t>
  </si>
  <si>
    <t>Afghanistan</t>
  </si>
  <si>
    <t>Albania</t>
  </si>
  <si>
    <t>Algeria</t>
  </si>
  <si>
    <t>Andorra</t>
  </si>
  <si>
    <t>Angola</t>
  </si>
  <si>
    <t>Antigua and Barbuda</t>
  </si>
  <si>
    <t>Argentina</t>
  </si>
  <si>
    <t>Armenia</t>
  </si>
  <si>
    <t>Aruba</t>
  </si>
  <si>
    <t>Australia</t>
  </si>
  <si>
    <t>Austria</t>
  </si>
  <si>
    <t>Azerbaijan</t>
  </si>
  <si>
    <t>Bahamas</t>
  </si>
  <si>
    <t>Bahrain</t>
  </si>
  <si>
    <t>Bangladesh</t>
  </si>
  <si>
    <t>Barbados</t>
  </si>
  <si>
    <t>Belarus</t>
  </si>
  <si>
    <t>Belgium</t>
  </si>
  <si>
    <t>Belize</t>
  </si>
  <si>
    <t>Benin</t>
  </si>
  <si>
    <t>Bhutan</t>
  </si>
  <si>
    <t>Bolivia (Plurinational State)</t>
  </si>
  <si>
    <t>Bosnia and Herzegovina</t>
  </si>
  <si>
    <t>Botswana</t>
  </si>
  <si>
    <t>Brazil</t>
  </si>
  <si>
    <t>Brunei Darussalam</t>
  </si>
  <si>
    <t>Bulgaria</t>
  </si>
  <si>
    <t>Burkina Faso</t>
  </si>
  <si>
    <t>Burundi</t>
  </si>
  <si>
    <t>Cambodia</t>
  </si>
  <si>
    <t>Cameroon</t>
  </si>
  <si>
    <t>Canada</t>
  </si>
  <si>
    <t>Central African Republic</t>
  </si>
  <si>
    <t>Chad</t>
  </si>
  <si>
    <t>Chile</t>
  </si>
  <si>
    <t>China</t>
  </si>
  <si>
    <t>Colombia</t>
  </si>
  <si>
    <t>Comoros</t>
  </si>
  <si>
    <t>Congo</t>
  </si>
  <si>
    <t>Congo (Democratic Republic)</t>
  </si>
  <si>
    <t>Cook Islands</t>
  </si>
  <si>
    <t>Costa Rica</t>
  </si>
  <si>
    <t>Côte d'Ivoire</t>
  </si>
  <si>
    <t>Croatia</t>
  </si>
  <si>
    <t>Cuba</t>
  </si>
  <si>
    <t>Cyprus</t>
  </si>
  <si>
    <t>Denmark</t>
  </si>
  <si>
    <t>Djibouti</t>
  </si>
  <si>
    <t>Dominica</t>
  </si>
  <si>
    <t>Dominican Republic</t>
  </si>
  <si>
    <t>Ecuador</t>
  </si>
  <si>
    <t>Egypt</t>
  </si>
  <si>
    <t>El Salvador</t>
  </si>
  <si>
    <t>Equatorial Guinea</t>
  </si>
  <si>
    <t>Eritrea</t>
  </si>
  <si>
    <t>Estonia</t>
  </si>
  <si>
    <t>Ethiopia</t>
  </si>
  <si>
    <t>Faeroe Islands</t>
  </si>
  <si>
    <t>Fiji</t>
  </si>
  <si>
    <t>Finland</t>
  </si>
  <si>
    <t>France</t>
  </si>
  <si>
    <t>Gabon</t>
  </si>
  <si>
    <t>Gambia</t>
  </si>
  <si>
    <t>Georgia</t>
  </si>
  <si>
    <t>Germany</t>
  </si>
  <si>
    <t>Ghana</t>
  </si>
  <si>
    <t>Greece</t>
  </si>
  <si>
    <t>Greenland</t>
  </si>
  <si>
    <t>Grenada</t>
  </si>
  <si>
    <t>Guatemala</t>
  </si>
  <si>
    <t>Guinea</t>
  </si>
  <si>
    <t>Guinea-Bissau</t>
  </si>
  <si>
    <t>Guyana</t>
  </si>
  <si>
    <t>Haiti</t>
  </si>
  <si>
    <t>Holy See</t>
  </si>
  <si>
    <t>Honduras</t>
  </si>
  <si>
    <t>Hungary</t>
  </si>
  <si>
    <t>Iceland</t>
  </si>
  <si>
    <t>India</t>
  </si>
  <si>
    <t>Indonesia</t>
  </si>
  <si>
    <t>Iran (Islamic Republic)</t>
  </si>
  <si>
    <t>Iraq</t>
  </si>
  <si>
    <t>Ireland</t>
  </si>
  <si>
    <t>Israel</t>
  </si>
  <si>
    <t>Italy</t>
  </si>
  <si>
    <t>Jamaica</t>
  </si>
  <si>
    <t>Japan</t>
  </si>
  <si>
    <t>Jordan</t>
  </si>
  <si>
    <t>Kazakhstan</t>
  </si>
  <si>
    <t>Kenya</t>
  </si>
  <si>
    <t>Kiribati</t>
  </si>
  <si>
    <t>Korea (Democratic Peoples Republic)</t>
  </si>
  <si>
    <t>Kosovo</t>
  </si>
  <si>
    <t>Kuwait</t>
  </si>
  <si>
    <t>Kyrgyzstan</t>
  </si>
  <si>
    <t>Lao (Peoples Democratic Republic)</t>
  </si>
  <si>
    <t>Latvia</t>
  </si>
  <si>
    <t>Lebanon</t>
  </si>
  <si>
    <t>Lesotho</t>
  </si>
  <si>
    <t>Liberia</t>
  </si>
  <si>
    <t>Liechtenstein</t>
  </si>
  <si>
    <t>Lithuania</t>
  </si>
  <si>
    <t>Luxembourg</t>
  </si>
  <si>
    <t>Madagascar</t>
  </si>
  <si>
    <t>Malawi</t>
  </si>
  <si>
    <t>Malaysia</t>
  </si>
  <si>
    <t>Maldives</t>
  </si>
  <si>
    <t>Mali</t>
  </si>
  <si>
    <t>Malta</t>
  </si>
  <si>
    <t>Marshall Islands</t>
  </si>
  <si>
    <t>Mauritania</t>
  </si>
  <si>
    <t>Mauritius</t>
  </si>
  <si>
    <t>Mexico</t>
  </si>
  <si>
    <t>Micronesia (Federated States)</t>
  </si>
  <si>
    <t>Moldova</t>
  </si>
  <si>
    <t>Monaco</t>
  </si>
  <si>
    <t>Mongolia</t>
  </si>
  <si>
    <t>Montenegro</t>
  </si>
  <si>
    <t>Morocco</t>
  </si>
  <si>
    <t>Mozambique</t>
  </si>
  <si>
    <t>Myanmar</t>
  </si>
  <si>
    <t>Namibia</t>
  </si>
  <si>
    <t>Nauru</t>
  </si>
  <si>
    <t>Nepal</t>
  </si>
  <si>
    <t>Netherlands</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</si>
  <si>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</si>
  <si>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</si>
  <si>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</si>
  <si>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</si>
  <si>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</si>
  <si>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</si>
  <si>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</si>
  <si>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</si>
  <si>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</si>
  <si>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</si>
  <si>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</si>
  <si>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</si>
  <si>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</si>
  <si>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</si>
  <si>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</si>
  <si>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</si>
  <si>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</si>
  <si>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Romania</t>
  </si>
  <si>
    <t>Russian Federation</t>
  </si>
  <si>
    <t>Rwanda</t>
  </si>
  <si>
    <t>Saint Kitts and Nevis</t>
  </si>
  <si>
    <t>Saint Lucia</t>
  </si>
  <si>
    <t>Saint Vincent and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</si>
  <si>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</si>
  <si>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</si>
  <si>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</si>
  <si>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</si>
  <si>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</si>
  <si>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</si>
  <si>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</si>
  <si>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</si>
  <si>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</si>
  <si>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</si>
  <si>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</si>
  <si>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</si>
  <si>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</si>
  <si>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</si>
  <si>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</si>
  <si>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</si>
  <si>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</si>
  <si>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</si>
  <si>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</si>
  <si>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</si>
  <si>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</si>
  <si>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Syrian Arab Republic</t>
  </si>
  <si>
    <t>Taiwan</t>
  </si>
  <si>
    <t>Tajikistan</t>
  </si>
  <si>
    <t>Tanzania (United Republic)</t>
  </si>
  <si>
    <t>Thailand</t>
  </si>
  <si>
    <t>Timor-Leste</t>
  </si>
  <si>
    <t>Togo</t>
  </si>
  <si>
    <t>Tokelau</t>
  </si>
  <si>
    <t>Tonga</t>
  </si>
  <si>
    <t>Trinidad and Tobago</t>
  </si>
  <si>
    <t>Tunisia</t>
  </si>
  <si>
    <t>Turkey</t>
  </si>
  <si>
    <t>Turkmenistan</t>
  </si>
  <si>
    <t>Tuvalu</t>
  </si>
  <si>
    <t>Uganda</t>
  </si>
  <si>
    <t>Ukraine</t>
  </si>
  <si>
    <t>United Arab Emirates</t>
  </si>
  <si>
    <t>United Kingdom</t>
  </si>
  <si>
    <t>United States</t>
  </si>
  <si>
    <t>Uruguay</t>
  </si>
  <si>
    <t>Uzbekistan</t>
  </si>
  <si>
    <t>Vanuatu</t>
  </si>
  <si>
    <t>Venezuela</t>
  </si>
  <si>
    <t>Viet Nam</t>
  </si>
  <si>
    <t>Wallis and Futuna Islands</t>
  </si>
  <si>
    <t>Western Sahara</t>
  </si>
  <si>
    <t>Yemen</t>
  </si>
  <si>
    <t>Zambia</t>
  </si>
  <si>
    <t>Zanzibar</t>
  </si>
  <si>
    <t>Zimbabwe</t>
  </si>
  <si>
    <t>CCM</t>
  </si>
  <si>
    <t>non-CCM</t>
  </si>
  <si>
    <t>Curacao</t>
  </si>
  <si>
    <t>Korea (Republic)</t>
  </si>
  <si>
    <t>Libya</t>
  </si>
  <si>
    <t>Palestine</t>
  </si>
  <si>
    <t>Sint Maarten (Dutch part)</t>
  </si>
  <si>
    <t>Czechia</t>
  </si>
  <si>
    <t>Country Target Already Covered by funding resource</t>
  </si>
  <si>
    <t>C1. Country target planned to be covered by domestic resources</t>
  </si>
  <si>
    <t>C2. Country target planned to be covered by external resources</t>
  </si>
  <si>
    <t>C3. Total Country target planned to be covered (C1+C2)</t>
  </si>
  <si>
    <t>Country Target Already Covered by type of condom</t>
  </si>
  <si>
    <t>C6. Total Country target planned to be covered (male+female) (C4+C5)</t>
  </si>
  <si>
    <t>D1. Expected annual gap in meeting the need- male condoms: B1 - C4</t>
  </si>
  <si>
    <t>G1. Remaining gap- male condoms: B1 - F1</t>
  </si>
  <si>
    <t>G2. Remaining gap- female condoms: B2 - F2</t>
  </si>
  <si>
    <t>D2. Expected annual gap in meeting the need- female condoms: B2 - C5</t>
  </si>
  <si>
    <t xml:space="preserve">Number of needles and syringes distributed </t>
  </si>
  <si>
    <t>Needles and syringes to be distributed per person per year</t>
  </si>
  <si>
    <t>A. Total needles and syringes needed</t>
  </si>
  <si>
    <t>B. Country target- Needles and syringes to be distributed (from National Strategic Plan)</t>
  </si>
  <si>
    <t>G. Remaining gap-needles and syringes: B - F</t>
  </si>
  <si>
    <t>"NSP gap table" Tab</t>
  </si>
  <si>
    <t>"PrEP gap table" Tab</t>
  </si>
  <si>
    <t>people in prisons and other closed settings</t>
  </si>
  <si>
    <t>Possible targets: Low ←100 ← Mid →200→High
Note that the levels required for the prevention of HCV are likely to be much higher than those proposed here.
This number should still be calculated even if data on the number of needles– syringes sold by pharmacies is not available.</t>
  </si>
  <si>
    <t xml:space="preserve">Tool to Set and Monitor Targets for HIV Prevention, Diagnosis, Treatment and Care for Key Populations, July 2015 (page 40-41)
http://apps.who.int/iris/bitstream/10665/177992/1/9789241508995_eng.pdf?ua=1&amp;ua=1 </t>
  </si>
  <si>
    <t>Coverage indicator: 
Percentage of people living with HIV currently receiving antiretroviral therapy</t>
  </si>
  <si>
    <t>Country target:
1) Refers to NSP or any other latest agreed country target
2) "#" refers to the total number of people to be on antiretroviral therapy
3) "%" refers to the number of adults and children expected to be on antiretroviral therapy among all adults and children living with HIV</t>
  </si>
  <si>
    <t>PMTCT - Preventing vertical HIV transmission</t>
  </si>
  <si>
    <t>Coverage indicator: 
Percentage of HIV-positive pregnant women who received ART during pregnancy</t>
  </si>
  <si>
    <t>Estimated population in need/at risk:
Refers to all adults and children in HIV care or treatment settings</t>
  </si>
  <si>
    <t>Country target:
1) refers to NSP or any other latest agreed country target
2) # refers to the number of adults and children in HIV care or treatment settings who are screened for TB
3) % refers to the percentage of adults and children enrolled in HIV care or treatment settings who had TB status assessed and recorded are screened for TB among all the adults and children enrolled in HIV care or treatment settings</t>
  </si>
  <si>
    <t>Estimated population in need/at risk:
Refers to the total number of new and relapse TB patients registered</t>
  </si>
  <si>
    <t>Country target:
1) Refers to NSP or any other latest agreed country target
2) # refers to the number of registered new and relapses TB patients with documented HIV status
3) % refers to the percentage of registered new and relapses TB patients with documented HIV status among the total number of registered new and relapses TB patients</t>
  </si>
  <si>
    <t>Estimated population in need/at risk:
Refers to the total number of expected HIV positive new and relapses TB patients registered in the period</t>
  </si>
  <si>
    <t>Country target:
1) refers to NSP or any latest agreed country target
2) # refers to the number of HIV positive new and relapse TB patients who receive ART
3) % refers to the percentage of HIV positive new and relapse TB patients who receive ART among the total of HIV positive new and relapse TB patients registered</t>
  </si>
  <si>
    <t>Coverage indicator: 
Percentage of the key population reached with prevention programs- defined package of services</t>
  </si>
  <si>
    <t>Estimated population in need/ at risk:
Refers to estimated number of people in the specified key population</t>
  </si>
  <si>
    <t xml:space="preserve">Country target:
1)  Refers to NSP or any other latest agreed country target
2) "#" refers to the number of people in the specified key population expected to be reached by a defined package of prevention services
3) "%" refers to the percentage of people reached by a defined package of prevention services among the estimated number of people in the specified key population </t>
  </si>
  <si>
    <t xml:space="preserve">Coverage indicator: Percentage of the key population that have received an HIV test during the reporting period and who know their results </t>
  </si>
  <si>
    <t>Country target:
1)  Refers to NSP or any other latest agreed country target
2) "#" refers to the number of people in the specified key population expected to be tested for HIV in the specified year
3) "%" refers to the percentage of people to be tested for HIV among the estimated number of people in the specified key population in the specified year</t>
  </si>
  <si>
    <t>Prevention programs for PWID and their partners-  OST and other drug dependence treatment for PWIDs</t>
  </si>
  <si>
    <t>Coverage indicator: Percentage of PWID on opioid substitution therapy</t>
  </si>
  <si>
    <t>Estimated population in need/ at risk:
Refers to estimated number of people in the specified key population in the specified year. 
Provide data source/reference/assumptions used for estimating the population in need in the comments box.</t>
  </si>
  <si>
    <t>Country target:
1)  Refers to NSP or any other latest agreed country target
2) "#" refers to the number of people in the specified key population expected to receive PrEP in the specified year
3) "%" refers to the percentage of people to receive PrEP among the estimated number of people in the specified key population in the specified year</t>
  </si>
  <si>
    <t>Prevention programs for general population- male circumcision: 
Required from the 16 priority countries with high HIV prevalence, low levels of male circumcision and generalized heterosexual HIV epidemics i.e. Botswana, Ethiopia, Central African Republic, Kenya, Lesotho, Malawi, Mozambique, Namibia, Rwanda, South Africa, South Sudan, Swaziland, Uganda, United Republic or Tanzania, Zambia and Zimbabwe.</t>
  </si>
  <si>
    <t>Coverage indicator: number of medical male circumcisions performed according to national standards</t>
  </si>
  <si>
    <t>Prevention programs for PWID and their partners-  Needle and syringe programs</t>
  </si>
  <si>
    <t xml:space="preserve">Coverage indicator: Number of needles and syringes distributed </t>
  </si>
  <si>
    <t xml:space="preserve">Needles and syringes to be distributed per person per year: 
Specify the number of needles and syringes planned to be distributed per person per year.
Refer to WHO guidance for further details: </t>
  </si>
  <si>
    <t>Total needles and syringes needed:
It refers to the estimated number of needles and syringes needed for distribution each year based on the needles and syringes needed per person per year.</t>
  </si>
  <si>
    <t xml:space="preserve">Country target:
1)  Refers to NSP or any other latest agreed country target
2) "#" refers to the number of needles and syringes planned to be distributed by the program each year based on expected coverage of people who inject drugs and the number of needles and syringes needed per person reached.  </t>
  </si>
  <si>
    <t>Key PopPrep</t>
  </si>
  <si>
    <t>Country Target Covered with the Allocation Amount</t>
  </si>
  <si>
    <t>PrEP Programmatic Gap Table</t>
  </si>
  <si>
    <t>C4. Country target planned to be covered (domestic+external resources)- male condoms</t>
  </si>
  <si>
    <t>C5. Country target planned to be covered (domestic+external resources)- female condoms</t>
  </si>
  <si>
    <t>HIV/AIDS Programmatic Gap Table - Condoms</t>
  </si>
  <si>
    <t>HIV/AIDS Programmatic Gap Table - Needle and syringe programs</t>
  </si>
  <si>
    <t>E. Targets to be financed by allocation amount- needles and syringes</t>
  </si>
  <si>
    <r>
      <rPr>
        <b/>
        <sz val="11"/>
        <color theme="1"/>
        <rFont val="Calibri"/>
        <family val="2"/>
      </rPr>
      <t>PTME</t>
    </r>
  </si>
  <si>
    <r>
      <rPr>
        <sz val="11"/>
        <color theme="1"/>
        <rFont val="Calibri"/>
        <family val="2"/>
      </rPr>
      <t>femmes enceintes</t>
    </r>
  </si>
  <si>
    <r>
      <rPr>
        <b/>
        <sz val="11"/>
        <color theme="1"/>
        <rFont val="Calibri"/>
        <family val="2"/>
      </rPr>
      <t>Interventions conjointes TB.VIH_Dépistage de la tuberculose chez les patients séropositifs au VIH</t>
    </r>
  </si>
  <si>
    <r>
      <rPr>
        <b/>
        <sz val="11"/>
        <color theme="1"/>
        <rFont val="Calibri"/>
        <family val="2"/>
      </rPr>
      <t>Interventions conjointes TB.VIH_Patients tuberculeux dont le statut sérologique vis-à-vis du VIH est connu</t>
    </r>
  </si>
  <si>
    <r>
      <rPr>
        <b/>
        <sz val="11"/>
        <color theme="1"/>
        <rFont val="Calibri"/>
        <family val="2"/>
      </rPr>
      <t>Interventions conjointes TB.VIH_Patients tuberculeux séropositifs au VIH sous TAR</t>
    </r>
  </si>
  <si>
    <r>
      <rPr>
        <b/>
        <sz val="11"/>
        <color theme="1"/>
        <rFont val="Calibri"/>
        <family val="2"/>
      </rPr>
      <t>Programmes de prévention pour les populations clés_Ensemble défini de services</t>
    </r>
  </si>
  <si>
    <r>
      <rPr>
        <sz val="11"/>
        <color theme="1"/>
        <rFont val="Calibri"/>
        <family val="2"/>
      </rPr>
      <t>hommes ayant des rapports sexuels avec des hommes (HSH)</t>
    </r>
  </si>
  <si>
    <r>
      <rPr>
        <sz val="11"/>
        <color theme="1"/>
        <rFont val="Calibri"/>
        <family val="2"/>
      </rPr>
      <t>professionnel(le)s du sexe et leurs clients</t>
    </r>
  </si>
  <si>
    <r>
      <rPr>
        <sz val="11"/>
        <color theme="1"/>
        <rFont val="Calibri"/>
        <family val="2"/>
      </rPr>
      <t>personnes transgenres (TG)</t>
    </r>
  </si>
  <si>
    <r>
      <rPr>
        <sz val="11"/>
        <color theme="1"/>
        <rFont val="Calibri"/>
        <family val="2"/>
      </rPr>
      <t>autres populations vulnérables - à préciser dans les observations</t>
    </r>
  </si>
  <si>
    <r>
      <rPr>
        <b/>
        <sz val="11"/>
        <color theme="1"/>
        <rFont val="Calibri"/>
        <family val="2"/>
      </rPr>
      <t>Programmes de prévention pour les populations clés_Dépistage du VIH</t>
    </r>
  </si>
  <si>
    <r>
      <rPr>
        <b/>
        <sz val="11"/>
        <color theme="1"/>
        <rFont val="Calibri"/>
        <family val="2"/>
      </rPr>
      <t>Programmes de prévention pour les CDI et leurs partenaires_TSO et autres traitements contre la dépendance aux drogues pour les CDI</t>
    </r>
  </si>
  <si>
    <r>
      <rPr>
        <i/>
        <sz val="11"/>
        <color theme="1"/>
        <rFont val="Calibri"/>
        <family val="2"/>
      </rPr>
      <t>personnalisé</t>
    </r>
  </si>
  <si>
    <r>
      <rPr>
        <b/>
        <sz val="11"/>
        <color theme="1"/>
        <rFont val="Calibri"/>
        <family val="2"/>
      </rPr>
      <t>Pop. clés</t>
    </r>
  </si>
  <si>
    <r>
      <rPr>
        <sz val="11"/>
        <color theme="1"/>
        <rFont val="Calibri"/>
        <family val="2"/>
      </rPr>
      <t>Sélectionner…</t>
    </r>
  </si>
  <si>
    <r>
      <rPr>
        <sz val="11"/>
        <color theme="1"/>
        <rFont val="Calibri"/>
        <family val="2"/>
      </rPr>
      <t xml:space="preserve">Nombre de préservatifs </t>
    </r>
    <r>
      <rPr>
        <sz val="11"/>
        <color rgb="FFF79646" tint="-0.249977111117893"/>
        <rFont val="Calibri"/>
        <family val="2"/>
      </rPr>
      <t xml:space="preserve">et de lubrifiants </t>
    </r>
    <r>
      <rPr>
        <sz val="11"/>
        <color theme="1"/>
        <rFont val="Calibri"/>
        <family val="2"/>
      </rPr>
      <t>distribués (masculins et féminins)</t>
    </r>
  </si>
  <si>
    <r>
      <rPr>
        <sz val="11"/>
        <color theme="1"/>
        <rFont val="Calibri"/>
        <family val="2"/>
      </rPr>
      <t>Sélectionnez votre lieu géographique…</t>
    </r>
  </si>
  <si>
    <r>
      <rPr>
        <sz val="11"/>
        <color theme="1"/>
        <rFont val="Calibri"/>
        <family val="2"/>
      </rPr>
      <t>ICN</t>
    </r>
  </si>
  <si>
    <r>
      <rPr>
        <sz val="11"/>
        <color theme="1"/>
        <rFont val="Calibri"/>
        <family val="2"/>
      </rPr>
      <t>non ICN</t>
    </r>
  </si>
  <si>
    <r>
      <rPr>
        <sz val="11"/>
        <color theme="1"/>
        <rFont val="Calibri"/>
        <family val="2"/>
      </rPr>
      <t xml:space="preserve">Nombre d'aiguilles et de seringues distribuées </t>
    </r>
  </si>
  <si>
    <r>
      <rPr>
        <sz val="11"/>
        <color theme="1"/>
        <rFont val="Calibri"/>
        <family val="2"/>
      </rPr>
      <t>Tableau des déficits programmatiques pour le VIH/sida - Programmes de distribution d'aiguilles et de seringues</t>
    </r>
  </si>
  <si>
    <r>
      <rPr>
        <sz val="11"/>
        <color theme="1"/>
        <rFont val="Calibri"/>
        <family val="2"/>
      </rPr>
      <t>Nombre d'aiguilles et de seringues à distribuer par personne et par an</t>
    </r>
  </si>
  <si>
    <r>
      <rPr>
        <sz val="11"/>
        <color theme="1"/>
        <rFont val="Calibri"/>
        <family val="2"/>
      </rPr>
      <t>A. Nombre total d'aiguilles et de seringues nécessaire</t>
    </r>
  </si>
  <si>
    <r>
      <rPr>
        <sz val="11"/>
        <color theme="1"/>
        <rFont val="Calibri"/>
        <family val="2"/>
      </rPr>
      <t>B. Cible du pays - Nombre d'aiguilles et de seringues à distribuer (à partir du plan stratégique national)</t>
    </r>
  </si>
  <si>
    <r>
      <rPr>
        <sz val="11"/>
        <color theme="1"/>
        <rFont val="Calibri"/>
        <family val="2"/>
      </rPr>
      <t>E. Cibles devant être financées par la somme allouée - aiguilles et seringues</t>
    </r>
  </si>
  <si>
    <r>
      <rPr>
        <sz val="11"/>
        <color theme="1"/>
        <rFont val="Calibri"/>
        <family val="2"/>
      </rPr>
      <t>G. Déficit restant - aiguilles et seringues : B - F</t>
    </r>
  </si>
  <si>
    <r>
      <rPr>
        <sz val="11"/>
        <color theme="1"/>
        <rFont val="Calibri"/>
        <family val="2"/>
      </rPr>
      <t>Veuillez lire attentivement la feuille Instructions avant de compléter le tableau d'analyse des déficits programmatiques.</t>
    </r>
  </si>
  <si>
    <r>
      <rPr>
        <sz val="11"/>
        <color theme="1"/>
        <rFont val="Calibri"/>
        <family val="2"/>
      </rPr>
      <t>Pour remplir cette feuille de présentation, sélectionnez un lieu géographique et un type de candidat dans les listes déroulantes.</t>
    </r>
  </si>
  <si>
    <r>
      <rPr>
        <sz val="11"/>
        <color theme="1"/>
        <rFont val="Calibri"/>
        <family val="2"/>
      </rPr>
      <t>Candidat</t>
    </r>
  </si>
  <si>
    <r>
      <rPr>
        <sz val="11"/>
        <color theme="1"/>
        <rFont val="Calibri"/>
        <family val="2"/>
      </rPr>
      <t>Composante</t>
    </r>
  </si>
  <si>
    <r>
      <rPr>
        <sz val="11"/>
        <color theme="1"/>
        <rFont val="Calibri"/>
        <family val="2"/>
      </rPr>
      <t>Type de candidat</t>
    </r>
  </si>
  <si>
    <r>
      <rPr>
        <sz val="11"/>
        <color theme="1"/>
        <rFont val="Calibri"/>
        <family val="2"/>
      </rPr>
      <t xml:space="preserve">Veuillez lire attentivement les consignes données dans l'onglet « Instructions » avant de compléter le tableau d'analyse des déficits programmatiques. 
Les instructions ont été adaptées à chaque module/intervention. </t>
    </r>
  </si>
  <si>
    <t>A1. Nombre total de préservatifs masculins nécessaires</t>
  </si>
  <si>
    <t>A2. Nombre total de préservatifs féminins nécessaires</t>
  </si>
  <si>
    <t>Módulo prioritario</t>
  </si>
  <si>
    <t>Inserte el año</t>
  </si>
  <si>
    <t xml:space="preserve">E. Metas que se van a financiar con el monto asignado </t>
  </si>
  <si>
    <t xml:space="preserve">Número de circuncisiones médicas masculinas practicadas </t>
  </si>
  <si>
    <t>Meta de país ya cubierta</t>
  </si>
  <si>
    <t>C1. Meta del país que se va a financiar con recursos nacionales</t>
  </si>
  <si>
    <t xml:space="preserve">C2. Meta del país que se va a financiar con recursos externos </t>
  </si>
  <si>
    <t xml:space="preserve">Meta de país financiada con el monto asignado </t>
  </si>
  <si>
    <t>A1. Número total de preservativos masculinos necesarios</t>
  </si>
  <si>
    <t>A2. Número total de preservativos femeninos necesarios</t>
  </si>
  <si>
    <t>Meta del país ya cubierta con recursos de financiamiento</t>
  </si>
  <si>
    <t>C3. Meta total del país que se va a financiar (C1+C2)</t>
  </si>
  <si>
    <t>Meta del país ya cubierta por tipo de preservativo</t>
  </si>
  <si>
    <t xml:space="preserve">C4. Meta del país que se va a financiar (recursos nacionales+externos) - preservativos masculinos </t>
  </si>
  <si>
    <t>C5. Meta del país que se va a financiar (recursos nacionales+externos) - preservativos femeninos</t>
  </si>
  <si>
    <t>C6. Meta total del país que se va a financiar (hombres+mujeres) (C4+C5)</t>
  </si>
  <si>
    <t xml:space="preserve">Meta del país financiada con el monto asignado </t>
  </si>
  <si>
    <t>E1. Metas que se van a financiar con el monto asignado - preservativos masculinos</t>
  </si>
  <si>
    <t>E2. Metas que se van a financiar con el monto asignado - preservativos femeninos</t>
  </si>
  <si>
    <t>F1. Cobertura realizada con el monto asignado y otros recursos - preservativos masculinos:
 E1 + C4</t>
  </si>
  <si>
    <t>F2. Cobertura realizada con el monto asignado y otros recursos - preservativos femeninos:
 E2 + C5</t>
  </si>
  <si>
    <t>Número de preservativos y lubricantes distribuidos (masculinos y femeninos)</t>
  </si>
  <si>
    <t>Número de agujas y jeringuillas distribuidas</t>
  </si>
  <si>
    <t>Número de agujas y jeringuillas que se distribuirán por persona al año</t>
  </si>
  <si>
    <t>A. Número total de agujas y jeringuillas necesarias</t>
  </si>
  <si>
    <t xml:space="preserve">E. Metas que se van a financiar con el monto asignado - agujas y jeringuillas </t>
  </si>
  <si>
    <t>INSTRUCCIONES- Módulos prioritarios para el VIH/sida</t>
  </si>
  <si>
    <t>PTMI - Prevención de la transmisión vertical del VIH</t>
  </si>
  <si>
    <t xml:space="preserve">Población estimada con necesidades/en riesgo:
Se refiere a todos los adultos y niños que reciben servicios en centros de atención y tratamiento del VIH. </t>
  </si>
  <si>
    <t>Meta del país:
1) Se refiere al Plan Estratégico Nacional (PEN) o a la última meta del país acordada.
2) "#" se refiere al número de adultos y niños que se han sometido a pruebas de detección de tuberculosis en centros de atención o tratamiento del VIH. 
3) "%" se refiere al porcentaje de adultos y niños que reciben servicios en centros de atención y tratamiento del VIH a quienes se ha evaluado y registrado su estado con respecto a la tuberculosis entre todos los adultos y niños que reciben servicios en centros de atención y tratamiento del VIH.</t>
  </si>
  <si>
    <t xml:space="preserve">Población estimada con necesidades/en riesgo:
Se refiere al número total de pacientes con tuberculosis (casos nuevos y recaídas) registrados. </t>
  </si>
  <si>
    <t xml:space="preserve">Población estimada con necesidades/en riesgo:
Se refiere al número total de pacientes seropositivos con tuberculosis (casos nuevos y recaídas) que se espera registrar durante el período de informe. </t>
  </si>
  <si>
    <t>Indicador de cobertura: porcentaje de la población clave atendida por los programas de prevención - paquete definido de servicios.</t>
  </si>
  <si>
    <t xml:space="preserve">Población estimada con necesidades/en riesgo:
Se refiere al número estimado de personas de la población clave indicada. </t>
  </si>
  <si>
    <t>Indicador de cobertura: porcentaje de la población clave que se sometió a una prueba de VIH durante el período de informe y conoce los resultados.</t>
  </si>
  <si>
    <t xml:space="preserve">Indicador de cobertura: número de agujas y jeringuillas distribuidas </t>
  </si>
  <si>
    <t>Tool to Set and Monitor Targets for HIV Prevention, Diagnosis, Treatment and Care for Key Populations, julio de 2015 (págs. 40-41)
http://apps.who.int/iris/bitstream/10665/177992/1/9789241508995_eng.pdf?ua=1&amp;ua=1</t>
  </si>
  <si>
    <t>Número total de agujas y jeringuillas necesarias:
Se refiere al número estimado de agujas y jeringuillas necesarias para su distribución cada año basado en el número de agujas y jeringuillas necesarias por persona al año.</t>
  </si>
  <si>
    <t>Población estimada con necesidades/en riesgo:
Se refiere al número estimado de personas de la población clave indicada en el año especificado. En la casilla de comentarios, indique la fuente de datos/referencia/supuestos empleados para calcular la población con necesidades.</t>
  </si>
  <si>
    <t>Indicador de cobertura: número de circuncisiones médicas practicadas de acuerdo con la normativa nacional.</t>
  </si>
  <si>
    <t xml:space="preserve">Comentarios/supuestos:
1) Especifique el área objetivo.
2) Especifique cuáles son las otras fuentes de financiamiento.
3) Además de las metas del país, especifique en la columna de comentarios el porcentaje de hombres que están circuncidados (cobertura actual y prevista, lo que incluiría el número acumulado de hombres circuncidados) según las encuestas o los datos de programa disponibles. </t>
  </si>
  <si>
    <t>Solicitante</t>
  </si>
  <si>
    <t>Componente</t>
  </si>
  <si>
    <t>Tipo de solicitante</t>
  </si>
  <si>
    <t>Seleccione su zona geográfica…</t>
  </si>
  <si>
    <t>Seleccione…</t>
  </si>
  <si>
    <t>MCP</t>
  </si>
  <si>
    <t>Entidad no vinculada a un MCP</t>
  </si>
  <si>
    <t>Intervenciones conjuntas de tuberculosis y VIH. Revisión de tuberculosis en pacientes con VIH</t>
  </si>
  <si>
    <t>Porcentaje de personas que viven con el VIH en tratamiento (incluidos los que reciben PTMI) que se han sometido a pruebas de detección de tuberculosis en centros de atención o tratamiento del VIH</t>
  </si>
  <si>
    <t>Programas de prevención destinados a las poblaciones clave. Paquete definido de servicios</t>
  </si>
  <si>
    <t>Porcentaje de poblaciones clave atendidas por los programas de prevención. Paquete definido de servicios</t>
  </si>
  <si>
    <t>Porcentaje de la población clave que se ha sometido a pruebas del VIH durante el período de informe y conocen los resultados</t>
  </si>
  <si>
    <t>Programas de prevención para usuarios de drogas inyectables y sus parejas. Distribución de agujas y jeringuillas</t>
  </si>
  <si>
    <t>Porcentaje de usuarios de drogas inyectables atendidos por los programas de agujas y jeringuillas</t>
  </si>
  <si>
    <t>Programas de prevención para usuarios de drogas inyectables y sus parejas. Terapia de sustitución con opiáceos y otros tratamientos de la drogodependencia para usuarios de drogas inyectables</t>
  </si>
  <si>
    <t>Porcentaje de usuarios de drogas inyectables que reciben terapia de sustitución con opiáceos</t>
  </si>
  <si>
    <t>mujeres embarazadas</t>
  </si>
  <si>
    <t>Intervenciones conjuntas de tuberculosis y VIH. Pacientes de tuberculosis con estado serológico respecto al VIH conocido</t>
  </si>
  <si>
    <t>Intervenciones conjuntas de tuberculosis y VIH. Pacientes seropositivos con tuberculosis que reciben tratamiento antirretroviral</t>
  </si>
  <si>
    <t>hombres que tienen relaciones sexuales con hombres</t>
  </si>
  <si>
    <t>trabajadores del sexo y sus clientes</t>
  </si>
  <si>
    <t>personas transgénero</t>
  </si>
  <si>
    <r>
      <t xml:space="preserve">otras poblaciones vulnerables </t>
    </r>
    <r>
      <rPr>
        <sz val="11"/>
        <color theme="1"/>
        <rFont val="Calibri"/>
        <family val="2"/>
        <scheme val="minor"/>
      </rPr>
      <t xml:space="preserve"> - especifique cuáles en los comentarios</t>
    </r>
  </si>
  <si>
    <t>adaptado</t>
  </si>
  <si>
    <t>personas en las prisiones y en otros entornos de reclusión</t>
  </si>
  <si>
    <t>Coverage indicator:
Percentage of HIV-positive new and relapse TB patients on ART during TB treatment</t>
  </si>
  <si>
    <t>Percentage of registered new and relapse TB patients with documented HIV status</t>
  </si>
  <si>
    <t>Pourcentage de nouveaux patients tuberculeux et de rechutes, séropositifs au VIH, sous traitement antirétroviral au cours du traitement de la tuberculose</t>
  </si>
  <si>
    <t>Porcentaje de casos de TB nuevos y recaídas VIH+ en TARV durante el tratamiento para la tuberculosis</t>
  </si>
  <si>
    <t>Indicateur de couverture : 
Pourcentage de personnes appartenant aux populations clés atteintes par des programmes de prévention - paquet de services définis</t>
  </si>
  <si>
    <t>Programas de prevención integral para personas que se inyectan drogas y sus parejas - terapia de sustitución de opiáceos y otros tratamientos para la drogodependencia de personas que se inyectan drogas</t>
  </si>
  <si>
    <t>Déficit programmatique :
Le déficit programmatique est calculé à partir des besoins totaux (rangée A).</t>
  </si>
  <si>
    <t>Observations/Hypothèses :
1) Indiquez la zone cible
2) Spécifiez les autres sources de financement.</t>
  </si>
  <si>
    <t>Observations/Hypothèses :
1) Indiquez la zone cible.
2) Précisez qui sont les autres sources de financement.</t>
  </si>
  <si>
    <t>Cible du pays :
1) Se rapporte au plan stratégique national ou à toute autre cible du pays approuvée plus récemment
2) « # » correspond au nombre de patients tuberculeux enregistrés, nouveaux cas et cas de récidive confondus, dont le statut sérologique vis-à-vis du VIH est documenté
3) « % » correspond à la part des patients tuberculeux enregistrés (nouveaux cas et cas de récidive confondus) et dont le statut sérologique vis-à-vis du VIH est documenté, dans le total des patients tuberculeux enregistrés (nouveaux cas et cas de récidive confondus)</t>
  </si>
  <si>
    <t>Cible du pays :
1) Se rapporte au plan stratégique national ou à toute cible du pays approuvée plus récemment
2) « # » correspond au nombre de patients tuberculeux (nouveaux cas et récidives) et séropositifs sous traitement antirétroviral
3) « % » correspond au pourcentage de patients tuberculeux (nouveaux cas et récidives) et séropositifs sous traitement antirétroviral dans la population totale des patients tuberculeux (nouveaux cas et cas de récidive) et séropositifs enregistrés</t>
  </si>
  <si>
    <t>Estimation des populations dans le besoin/à risque :
Correspond à l'effectif estimé des populations clé spécifiée</t>
  </si>
  <si>
    <t xml:space="preserve">Cible du pays :
1) Se rapporte au plan stratégique national ou à toute autre cible du pays approuvée plus récemment
2) « # » correspond au nombre de personnes issues des populations clé spécifiée et censées bénéficier d'un ensemble de services de prévention définis 
3) « % » correspond au pourcentage de personnes bénéficiant d'un ensemble de services de prévention définis dans le total estimé des personnes qui constituent la population clé spécifiée </t>
  </si>
  <si>
    <t>Cible du pays :
1) Se rapporte au plan stratégique national ou à toute autre cible du pays approuvée plus récemment.
2) « # » correspond au nombre de personnes appartenant à la population clé spécifiée, censées être dépistées pour le VIH durant l'année indiquée
3) « % » correspond au pourcentage de personnes devant être dépistées dans le total estimé des personnes qui constituent la population clé spécifiée</t>
  </si>
  <si>
    <t xml:space="preserve">Nombre d'aiguilles et de seringues a distribuer par personne et par an : 
Indiquez le nombre d'aiguilles et de seringues qu'il est prévu de distribuer par personne et par an.
Pour plus de détails, reportez-vous aux rangées directrices (en anglais) de l'OMS : </t>
  </si>
  <si>
    <t>Cibles envisageables : Basse ← 100 ← Moyenne → 200 → Haute
Notez que les quantités nécessaires pour prévenir la transmission du VHC seront vraisemblablement très supérieures à celles qui sont proposées ici.
Ce nombre doit être calculé même si vous ne connaissez pas le nombre d'aiguilles/seringues vendues en pharmacie.</t>
  </si>
  <si>
    <t>Nombre total d'aiguilles et de seringues nécessaire :
Correspond au nombre total d'aiguilles et de seringues à distribuer chaque année, estimé à partir du nombre d'aiguilles et de seringues nécessaires par personne et par an.</t>
  </si>
  <si>
    <t>Onglet « PrEP gap table »</t>
  </si>
  <si>
    <t>Programmes de prévention pour la population générale - circoncision masculine : 
Obligatoires dans les 16 pays prioritaires caractérisés par une forte prévalence du VIH, de faibles niveaux de circoncision masculine et une épidémie généralisée de VIH dans la population hétérosexuelle, à savoir : le Botswana, l'Éthiopie, la République centrafricaine, le Kenya, le Lesotho, le Malawi, le Mozambique, la Namibie, le Rwanda, l'Afrique du Sud, le Soudan du Sud, le Swaziland, l'Ouganda, République-Unie de Tanzanie, la Zambie et le Zimbabwe.</t>
  </si>
  <si>
    <t xml:space="preserve">Cible du pays : 
1) Se rapporte au plan stratégique national ou à toute autre cible du pays approuvée plus récemment.
2) « # » correspond au nombre d'hommes ciblés pour être circoncis </t>
  </si>
  <si>
    <t>B. Metas del país (según el Plan Estratégico Nacional)</t>
  </si>
  <si>
    <t>C1. Necesidades del país que se van a cubrir con recursos nacionales</t>
  </si>
  <si>
    <t xml:space="preserve">C2. Necesidades del país que se van a cubrir con recursos externos </t>
  </si>
  <si>
    <t>Brecha programática</t>
  </si>
  <si>
    <t xml:space="preserve">Necesidades del país cubiertas por el monto asignado </t>
  </si>
  <si>
    <t xml:space="preserve">G. Déficit restante: A - F </t>
  </si>
  <si>
    <t>G. Déficit restante: A - F</t>
  </si>
  <si>
    <t>Todos los "%" de las metas de las filas C a G están basados en la meta numérica de la fila B</t>
  </si>
  <si>
    <t>B1. Metas del país - preservativos masculinos (según el Plan Estratégico Nacional)</t>
  </si>
  <si>
    <t>B2. Metas del país - preservativos femeninos (según el Plan Estratégico Nacional)</t>
  </si>
  <si>
    <t xml:space="preserve">D1. Déficit anual previsto para cubrir la necesidad - preservativos masculinos: B1 - C4 </t>
  </si>
  <si>
    <t xml:space="preserve">D2. Déficit anual previsto para cubrir la necesidad - preservativos femeninos: B2 - C5 </t>
  </si>
  <si>
    <t>G1. Déficit restante - preservativos masculinos: B1 - F1</t>
  </si>
  <si>
    <t>G2. Déficit restante - preservativos femeninos: B2 - F2</t>
  </si>
  <si>
    <t>B. Meta del país - Número de agujas y jeringuillas que se van a distribuir (según el Plan Estratégico Nacional)</t>
  </si>
  <si>
    <t>G. Déficit restante - agujas y jeringuillas: B - F</t>
  </si>
  <si>
    <t>Meta del país:
1) Se refiere al Plan Estratégico Nacional (PEN) o a la última meta del país acordada.
2) "#" se refiere al número total de personas que recibirán tratamiento antirretroviral.
3) "%" se refiere al número de adultos y niños que se espera que reciba tratamiento antirretroviral entre todos los adultos y niños que viven con el VIH.</t>
  </si>
  <si>
    <t>Necesidades del país ya alcanzadas:
Las necesidades del país ya alcanzadas se desglosan en aquellas que serán financiadas por recursos nacionales (fila C1) y recursos externos (fila C2). Las inversiones nacionales del sector privado se incluirán entre las fuentes de financiamiento nacionales. En los casos en que parte de una necesidad durante el año esté financiada por una subvención en curso del Fondo Mundial (es decir, una subvención que finalice antes de comenzar el nuevo periodo de ejecución), esta podrá incluirse en la categoría de recursos externos. 
Una vez completadas las filas C1 y C2, la necesidad total del país ya alcanzada se calcula de forma automática en la fila C3. Recuerde que la fila C3 está bloqueada y no se puede desbloquear. Por lo tanto, deberá introducir un total en la fila C1 en caso de no disponer de un desglose de los recursos nacionales y externos. De ser así, deberá indicar en la casilla de comentarios que la fila C1 hace referencia conjuntamente al total de recursos nacionales y externos.</t>
  </si>
  <si>
    <t>Meta del país:
1) Se refiere al Plan Estratégico Nacional (PEN) o a la última meta del país acordada.
2) "#" se refiere al número de pacientes con tuberculosis (casos nuevos y recaídas) registrados con estado serológico conocido respecto al VIH.
3) "%" se refiere al porcentaje de pacientes con tuberculosis (casos nuevos y recaídas) registrado con estado serológico conocido respecto al VIH entre el número total de pacientes con tuberculosis (casos nuevos y recaídas) registrados.</t>
  </si>
  <si>
    <t xml:space="preserve">Meta del país:
1)  Se refiere al Plan Estratégico Nacional (PEN) o a la última meta del país acordada.
2) "#" se refiere al número de pacientes seropositivos con tuberculosis (casos nuevos y recaídas) que reciben tratamiento antirretroviral.
3) "%" se refiere al porcentaje de los pacientes seropositivos con tuberculosis (casos nuevos y recaídas) que recibe tratamiento antirretroviral entre el total de pacientes seropositivos con tuberculosis (casos nuevos y recaídas) registrados. </t>
  </si>
  <si>
    <t>Meta del país:
1) Se refiere al Plan Estratégico Nacional (PEN) o a la última meta del país acordada.
2) "#" se refiere al número de personas de la población clave indicada que está previsto alcanzar mediante un paquete definido de servicios de prevención.
3) "%" se refiere al porcentaje de personas alcanzado por un paquete definido de servicios de prevención entre el número estimado de personas en la población clave indicada.</t>
  </si>
  <si>
    <t xml:space="preserve">Comentarios/supuestos:
1) Especifique el área objetivo.
2) Especifique cuáles son las otras fuentes de financiamiento.
3) Especifique las intervenciones que se incluyen en el paquete. El paquete debe hacer referencia a un conjunto definido de intervenciones que deben recibir las personas y en torno al cual estas se incluyen en los resultados; es decir, solamente se deben contar las personas que hayan recibido el conjunto completo de intervenciones del paquete definido. </t>
  </si>
  <si>
    <t>Meta del país:
1) Se refiere al Plan Estratégico Nacional (PEN) o a la última meta del país acordada.
2) "#" se refiere al número de personas de la población clave indicada que se espera que se someta a las pruebas de VIH en el año indicado.
3) "%" se refiere al porcentaje de personas que se someterá a las pruebas de VIH en el año indicado entre el número estimado de personas en la población clave indicada.</t>
  </si>
  <si>
    <t xml:space="preserve">Población estimada con necesidades/en riesgo:
Se refiere al número estimado de personas que se inyectan drogas. </t>
  </si>
  <si>
    <t>Agujas y jeringuillas que se van a distribuir por persona al año: 
Especifique el número de agujas y jeringuillas que se espera distribuir por persona al año.
Para más información, consulte las directrices de la OMS:</t>
  </si>
  <si>
    <t>Metas posibles: Baja ←100 ← Media →200→Alta
Tenga presente que los niveles requeridos para prevenir el virus de la hepatitis C seguramente serán muy superiores a los que aquí se proponen.
Este número deberá ser calculado aún cuando no se disponga de datos sobre el número de agujas y jeringuillas vendidas en las farmacias.</t>
  </si>
  <si>
    <t>Meta del país:
1) Se refiere al Plan Estratégico Nacional (PEN) o a la última meta del país acordada.
2) "#" se refiere al número de agujas y jeringuillas que se espera distribuir a través del programa cada año en base a la cobertura prevista para las personas que se inyectan drogas y el número registrado de agujas y jeringuillas necesarias por cada persona atendida.</t>
  </si>
  <si>
    <t>Meta del país:
1) Se refiere al Plan Estratégico Nacional (PEN) o a la última meta del país acordada.
2) "#" se refiere al número de personas que se inyectan drogas que se espera que reciban terapia de sustitución con opiáceos.
3) "%" se refiere al porcentaje de personas que se inyecta drogas que recibe terapia de sustitución con opiáceos entre el número estimado de personas que se inyectan drogas.</t>
  </si>
  <si>
    <t xml:space="preserve">Programas de prevención para la población general - circuncisión: 
Requerida para los 16 países prioritarios con alta prevalencia de VIH, niveles bajos de circuncisión y epidemias de VIH generalizadas de carácter heterosexual, es decir, Botsuana, Etiopía, República Centroafricana, Kenia, Lesoto, Malaui, Mozambique, Namibia, Ruanda, Sudáfrica, Sudán del Sur, Suazilandia, Uganda, República Unida de Tanzania, Zambia y Zimbabue. </t>
  </si>
  <si>
    <t>Población estimada con necesidades/en riesgo: 
Se refiere al número estimado de hombres apto para la práctica de la circuncisión.</t>
  </si>
  <si>
    <t xml:space="preserve">Meta del país: 
1) Se refiere al Plan Estratégico Nacional (PEN) o a la última meta del país acordada.
2) "#": se refiere al número de hombres a quienes se planea practicar la circuncisión. 
</t>
  </si>
  <si>
    <t xml:space="preserve">Meta del país ya alcanzada:
Las metas del país ya alcanzadas se desglosan en aquellas que se financiarán con recursos nacionales (fila C1) y recursos externos (fila C2). Las inversiones nacionales del sector privado se incluirán entre las fuentes de financiamiento nacionales. En los casos en que parte de una meta durante el año se financie con una subvención en curso del Fondo Mundial (es decir, una subvención que finalice antes de comenzar el nuevo período de ejecución), ésta podrá incluirse en la categoría de recursos externos. 
Una vez completadas las filas C1 y C2, la meta total del país ya alcanzada se calcula de forma automática en la fila C3. Recuerde que la fila C3 está bloqueada y no se puede desbloquear. Por lo tanto, deberá introducir un total en la fila C1 en caso de no disponer de un desglose de los recursos nacionales y externos. De ser así, deberá indicar en la casilla de comentarios que la fila C1 hace referencia al total de recursos nacionales y externos.
</t>
  </si>
  <si>
    <t>Lea detenidamente la hoja de instrucciones antes de completar la tabla de brecha programática.</t>
  </si>
  <si>
    <t xml:space="preserve">Para completar la portada, seleccione el tipo de zona geográfica y el tipo de solicitante de las listas desplegables. </t>
  </si>
  <si>
    <r>
      <t xml:space="preserve">Lea detenidamente las instrucciones en la pestaña "Instrucciones" antes de completar la tabla de análisis de </t>
    </r>
    <r>
      <rPr>
        <sz val="11"/>
        <color rgb="FFFF0000"/>
        <rFont val="Arial"/>
        <family val="2"/>
      </rPr>
      <t>brecha programática</t>
    </r>
    <r>
      <rPr>
        <sz val="11"/>
        <rFont val="Arial"/>
        <family val="2"/>
      </rPr>
      <t xml:space="preserve">. Las instrucciones se han adaptado a cada módulo o intervención específicos. </t>
    </r>
  </si>
  <si>
    <r>
      <rPr>
        <b/>
        <u/>
        <sz val="11"/>
        <rFont val="Arial"/>
        <family val="2"/>
      </rPr>
      <t>Français</t>
    </r>
    <r>
      <rPr>
        <b/>
        <sz val="11"/>
        <rFont val="Arial"/>
        <family val="2"/>
      </rPr>
      <t xml:space="preserve">: </t>
    </r>
    <r>
      <rPr>
        <sz val="11"/>
        <rFont val="Arial"/>
        <family val="2"/>
      </rPr>
      <t>Veuillez choisir la langue sur l'onglet Instructions (rangée B6)</t>
    </r>
  </si>
  <si>
    <r>
      <rPr>
        <b/>
        <u/>
        <sz val="11"/>
        <rFont val="Arial"/>
        <family val="2"/>
      </rPr>
      <t>Español:</t>
    </r>
    <r>
      <rPr>
        <b/>
        <sz val="11"/>
        <rFont val="Arial"/>
        <family val="2"/>
      </rPr>
      <t xml:space="preserve"> </t>
    </r>
    <r>
      <rPr>
        <sz val="11"/>
        <rFont val="Arial"/>
        <family val="2"/>
      </rPr>
      <t>Seleccione el idioma en la hoja Instructions (fila B6)</t>
    </r>
  </si>
  <si>
    <t>Intervenciones colaborativas de tuberculosis y VIH_Pacientes seropositivos con tuberculosis que reciben tratamiento antirretroviral</t>
  </si>
  <si>
    <t>IntervencionescolaborativasdetuberculosisyVIH_Pacientesseropositivoscontuberculoisquerecibentratamientoantirretroviral</t>
  </si>
  <si>
    <t>Seleccione su zona geográfica</t>
  </si>
  <si>
    <t>TB care and prevention- Case detection and diagnosis</t>
  </si>
  <si>
    <t>Number of notified cases of all forms of TB- bacteriologically confirmed plus clinically diagnosed (new and relapse)</t>
  </si>
  <si>
    <t>Nombre de cas déclarés de tuberculose, toutes formes confondues, bactériologiquement confirmés et cliniquement diagnostiqués, nouveaux cas et récidives</t>
  </si>
  <si>
    <t>MDR-TB- Case Detection and Diagnosis</t>
  </si>
  <si>
    <t>Tuberculosis multirresistente (TB-MR): detección de casos y diagnóstico</t>
  </si>
  <si>
    <t>Number of TB cases with RR-TB and/or MDR-TB notified</t>
  </si>
  <si>
    <t>Nombre de cas de tuberculose, résistante à la rifampicine et/ou tuberculose multirésistante confirmés</t>
  </si>
  <si>
    <t>Número de casos de tuberculosis resistente a la rifampicina y/o tuberculosis multirresistente notificados</t>
  </si>
  <si>
    <t>entidad no vinculada a un MCP</t>
  </si>
  <si>
    <t>MDR-TB- Treatment</t>
  </si>
  <si>
    <t xml:space="preserve">Tuberculosis multirresistente (TB-MR): tratamiento </t>
  </si>
  <si>
    <t xml:space="preserve">Number of notified cases with RR-TB and/or MDR-TB that began second-line treatment </t>
  </si>
  <si>
    <t>Nombre de cas de tuberculose résistante à la rifampicine et/ou tuberculose multirésistante qui ont commencé un traitement de deuxième intention</t>
  </si>
  <si>
    <t>Número de casos notificados de TB-RR y/o TB-MR que han comenzado un tratamiento de segunda línea</t>
  </si>
  <si>
    <t>Percentage of people living with HIV in care (including PMTCT) who are screened for TB in HIV care or treatment settings</t>
  </si>
  <si>
    <t>Pourcentage de personnes vivant avec le VIH pris en charge  (y compris soins PTME) chez qui les signes de la tuberculose ont été recherchés au sein des structures de soins ou traitement du VIH</t>
  </si>
  <si>
    <t>Porcentaje de personas que viven con el VIH recibiendo atención (incluyendo PTMI), que son tamizados para TB en los servicios de atención al VIH</t>
  </si>
  <si>
    <t>Percentage of notified TB patients (new and relapse) with documented HIV status</t>
  </si>
  <si>
    <t>Pourcentage de nouveaux patients TB et de rechute enregistrés dont le statut VIH est documenté</t>
  </si>
  <si>
    <t>Porcentaje de casos de TB nuevos y recaídas con estatus documentado de VIH</t>
  </si>
  <si>
    <t>Proportion of HIV positive notified TB patients (new and relapse) on ART during TB treatment</t>
  </si>
  <si>
    <t>Pourcentage de nouveaux patients  tuberculeux et de rechutes, séropositifs au VIH, sous traitement antirétroviral au cours du traitement de la tuberculose</t>
  </si>
  <si>
    <t>Инструкции</t>
  </si>
  <si>
    <t>Tuberculosis</t>
  </si>
  <si>
    <t>INSTRUCTIONS - TB priority modules</t>
  </si>
  <si>
    <t>INSTRUCCIONES - Módulos prioritarios para la tuberculosis</t>
  </si>
  <si>
    <t>TB Programmatic Gap Table 1 (Per Priority Intervention)</t>
  </si>
  <si>
    <t>Tuberculosis - Tabla de brecha programático 1 (por intervención prioritaria)</t>
  </si>
  <si>
    <t xml:space="preserve">Instructions for filling tuberculosis programmatic gap table: </t>
  </si>
  <si>
    <t xml:space="preserve">Instrucciones para completar la tabla de brecha programático para la tuberculosis: </t>
  </si>
  <si>
    <t>TB Programmatic Gap Table 2 (Per Priority Intervention)</t>
  </si>
  <si>
    <t>Tuberculosis - Tabla de brecha programático 2 (por intervención prioritaria)</t>
  </si>
  <si>
    <t>TB Programmatic Gap Table 3 (Per Priority Intervention)</t>
  </si>
  <si>
    <t>Tuberculosis - Tabla de brecha programático 3 (por intervención prioritaria)</t>
  </si>
  <si>
    <t>Para empezar a completar cada tabla, especifique el módulo prioritario o la intervención pertinente seleccionándolos de la lista desplegable incluida junto a la fila de "Módulo prioritario". Al seleccionar un módulo o intervención, el indicador de cobertura correspondiente aparecerá de forma automática. Es obligatorio completar las celdas vacías destacadas en color blanco. Las celdas en morado se completarán de forma automática.
Si se presentan solicitudes de financiamiento separadas para la tuberculosis y el VIH, se deberán incluir las tablas de análisis de brecha para las intervenciones de TB/VIH en ambas solicitudes. En caso de presentar una solicitud conjunta para TB/VIH, deberá cumplimentar las tablas incluidas en el archivo de Excel de brecha programático para TB/VIH de manera conjunta.
En las instrucciones siguientes se explica detalladamente cómo completar la tabla de brecha para cada módulo o intervención. Tenga presente que es preciso completar separadamente las tablas para cada intervención conjunta de TB/VIH. Recuerde que, de entre los 3 módulos prioritarios enumerados anteriormente, solo debe cumplimentar las tablas correspondientes a las intervenciones o los indicadores incluidos en la solicitud de financiamiento.</t>
  </si>
  <si>
    <t>TB Programmatic Gap Table 4 (Per Priority Intervention)</t>
  </si>
  <si>
    <t>Tuberculosis - Tabla de brecha programático 4 (por intervención prioritaria)</t>
  </si>
  <si>
    <t>Reference: WHO- Stop TB Planning and Budgeting tool: http://www.who.int/tb/dots/planning_budgeting_tool/en/</t>
  </si>
  <si>
    <t>Référence : OMS - outil de budgétisation et de planification de Halte à la tuberculose : http://www.who.int/tb/dots/planning_budgeting_tool/en/</t>
  </si>
  <si>
    <t>Referencia: Herramienta de planificación y elaboración de presupuestos de WHO- Stop TB: http://www.who.int/tb/dots/planning_budgeting_tool/en/</t>
  </si>
  <si>
    <t>TB Programmatic Gap Table 5 (Per Priority Intervention)</t>
  </si>
  <si>
    <t>Tuberculosis - Tabla de brecha programático 5 (por intervención prioritaria)</t>
  </si>
  <si>
    <t>TB Programmatic Gap Table 6 (Per Priority Intervention)</t>
  </si>
  <si>
    <t>Tuberculosis - Tabla de brecha programático 6 (por intervención prioritaria)</t>
  </si>
  <si>
    <t xml:space="preserve">Atención y prevención de la tuberculosis - Detección de casos y diagnóstico </t>
  </si>
  <si>
    <t>Coverage indicator: Number of notified cases of all forms of TB- bacteriologically confirmed plus clinically diagnosed (new and relapse)</t>
  </si>
  <si>
    <t>Estimated population in need/at risk:
Refers to the estimated incidence of all forms of TB cases</t>
  </si>
  <si>
    <t>Población estimada con necesidades/en riesgo:
Se refiere a la incidencia estimada de todas las formas de casos de tuberculosis.</t>
  </si>
  <si>
    <t>Country target:
1) Refers to NSP or any other latest agreed country target
2) "#" refers to all forms of TB cases (new and relapse) to be notified to national health authorities. It includes bacteriologically confirmed plus those that are diagnosed using other tests such as X-rays, cytology and clinically diagnosed
3) "%" refers to the case detection rate, i.e. the proportion of all forms of TB cases (new and relapse) notified among the number of estimated incident TB cases)</t>
  </si>
  <si>
    <t>Cible du pays :
1) Se rapporte au plan stratégique national ou à toute autre cible du pays approuvée plus récemment.
2) « # » correspond aux cas de tuberculose, toutes formes confondues (cas nouveaux et récidives), à signaler aux autorités sanitaires nationales. Cela inclut les cas confirmés bactériologiquement, plus ceux diagnostiqués cliniquement et ceux diagnostiqués via d'autres tests, notamment par radiographie et examen cytologique.
3) « % » correspond au taux de détection des cas, c'est-à-dire la part des cas signalés de tuberculose, toutes formes confondues (cas nouveaux et récidives), dans le total estimé des nouveaux cas</t>
  </si>
  <si>
    <t>Meta del país:
1) Se refiere al Plan Estratégico Nacional (PEN) o a la última meta del país acordada.
2) "#" se refiere a todas las formas de casos de tuberculosis (casos nuevos y recaídas) que se deben notificar a las autoridades sanitarias nacionales. Incluye casos confirmados bacteriológicamente, además de aquellos que se han diagnosticado utilizando otras pruebas como rayos X, citologías y diagnósticos clínicos.
3) "%" se refiere a la tasa de detección de los casos, es decir, la proporción de todas las formas de casos de tuberculosis (casos nuevos y recaídas) notificados entre el número estimado de casos nuevos de tuberculosis.</t>
  </si>
  <si>
    <t>Necesidades del país ya cubiertas:
Las necesidades del país ya cubiertas se desglosan en aquellas que serán cubiertas por recursos nacionales (fila C1) y externos (fila C2). Las inversiones nacionales del sector privado se incluirán entre las fuentes de financiamiento nacionales. En los casos en que parte de una necesidad durante el año esté cubierta por una subvención en curso del Fondo Mundial (es decir, una subvención que finalice antes de comenzar el nuevo período de ejecución), esta podrá incluirse en la categoría de recursos externos. 
Una vez cumplimentadas las filas C1 y C2, las necesidades totales del país ya cubiertas se calculan de forma automática en la fila C3. Recuerde que la fila C3 está bloqueada y no se puede desbloquear. Por lo tanto, deberá introducir un total en la fila C1 en caso de no disponer de un desglose de los recursos nacionales y externos. De ser así, deberá indicar en la casilla de comentarios que la fila C1 hace referencia al total de recursos nacionales y externos.</t>
  </si>
  <si>
    <t>Programmatic Gap:
The programmatic gap is calculated based on total need (line A)</t>
  </si>
  <si>
    <t>brecha programático:
El brecha programático se calcula según la necesidad total (fila A).</t>
  </si>
  <si>
    <t>Tuberculosis multidrogorresistente (TB-MDR): detección de casos y diagnóstico</t>
  </si>
  <si>
    <t>Coverage indicator: 
Number of TB cases with RR-TB and/or MDR-TB notified</t>
  </si>
  <si>
    <t>Estimated population in need/at risk:
Refers to the number of the estimated MDR TB cases among all new and retreatment cases.</t>
  </si>
  <si>
    <t xml:space="preserve">Población estimada con necesidades/en riesgo:
Se refiere al número estimado de casos de TB-MDR entre todos los casos nuevos y de retratamiento.  </t>
  </si>
  <si>
    <t>Country target:
1) Refers to NSP or any other latest agreed country target
2) "#" refers to the bacteriologically confirmed drug resistant TB cases (RR-TB and/or MDR-TB) notified
3) "%" refers to the percentage of RR-TB and/or MDR-TB cases notified as a proportion of the estimated MDR-TB cases among all new and retreatment cases</t>
  </si>
  <si>
    <t>Cible du pays :
1) Se rapporte au plan stratégique national ou à toute autre cible du pays approuvée plus récemment
2) « # » se rapporte aux cas signalés de tuberculose pharmacorésistante confirmés bactériologiquement (tuberculose résistante à la rifampicine et/ou tuberculose multirésistante)
3) « % » correspond à la part des cas signalés de tuberculose pharmacorésistante confirmés bactériologiquement (tuberculose résistante à la rifampicine et/ou tuberculose multi résistante) dans le total estimé des cas de tuberculose multirésistante parmi tous les nouveaux cas et cas de récidive</t>
  </si>
  <si>
    <t>Meta del país:
1) Se refiere al Plan Estratégico Nacional (PEN) o a la última meta del país acordada.
2) "#" se refiere a los casos notificados de tuberculosis farmacorresistente confirmados bacteriológicamente (TB-RR y/o TB- MDR).
3) "%" se refiere al porcentaje de casos notificados de TB-RR y/o TB-MDR como proporción de los casos estimados de tuberculosis multirresistente entre todos los casos nuevos y de retratamiento.</t>
  </si>
  <si>
    <t>Comentarios/supuestos</t>
  </si>
  <si>
    <t>TB-MDR: tratamiento</t>
  </si>
  <si>
    <t>A. Total estimado de población con necesidades/en riesgo</t>
  </si>
  <si>
    <t xml:space="preserve">Coverage indicator: 
Number of cases with RR-TB and/or MDR-TB that began second-line treatment </t>
  </si>
  <si>
    <t xml:space="preserve"> Indicador de cobertura: 
Número de casos de TB-RR y/o TB-MDR que ha comenzado un tratamiento de segunda línea. </t>
  </si>
  <si>
    <t>B. Metas del país 
(según el Plan Estratégico Nacional)</t>
  </si>
  <si>
    <t xml:space="preserve">Estimated population in need/at risk:
It refers to the number of the estimated MDR TB cases among all new and retreatment cases </t>
  </si>
  <si>
    <t>Country target:
1) Refers to NSP or any other latest agreed country target
2) "#" refers to the cases with drug resistant TB (RR-TB and/or MDR-TB) to be enrolled on second-line treatment 
3) "%" refers to the RR-TB and/or MDR-TB cases to be enrolled on second-line treatment among the estimated MDR-TB cases in need of treatment</t>
  </si>
  <si>
    <t>Cible du pays :
1) Se rapporte au plan stratégique national ou à toute autre cible du pays approuvée plus récemment
2) « # » se rapporte aux cas de tuberculose pharmacorésistante (tuberculose résistante à la rifampicine et/ou tuberculose multirésistante) nécessitant un traitement de seconde intention
3) « % » se rapporte aux cas de tuberculose résistante à la rifampicine et/ou de tuberculose multirésistante nécessitant un traitement de seconde intention parmi les cas estimés de tuberculose multirésistante nécessitant un traitement</t>
  </si>
  <si>
    <t>Meta del país:
1) Se refiere al PEN o a la última meta del país acordada.
2) "#" se refiere a los casos de tuberculosis farmacorresistente (TB-RR y/o TB-MDR) que se someterán a un tratamiento de segunda línea. 
3) "%" se refiere a los casos de TB-RR y/o TB-MDR que se someterán a un tratamiento de segunda línea entre los casos estimados de TB-MDR con necesidad de tratamiento.</t>
  </si>
  <si>
    <t xml:space="preserve">C1. Necesidades del país que se van a cubrir con recursos nacionales </t>
  </si>
  <si>
    <t>Comments/Assumptions:
1) Specify the target area
2) Specify who are the other sources of funding
3) Along with the country targets, in the comments column specify the current and targeted treatment success rate for all bacteriologically confirmed drug resistant TB cases (RR-TB and/or MDR-TB) over each of the three years</t>
  </si>
  <si>
    <t>Observations/Hypothèses :
1) Indiquez la zone cible
2) Précisez qui sont les autres sources de financement
3) Avec les cibles du pays, dans la colonne destinée aux observations, indiquez le taux de réussite du traitement, actuel et ciblé, pour tous les cas de tuberculose pharmacorésistante confirmés bactériologiquement (tuberculose résistante à la rifampicine et/ou tuberculose multirésistante) pour chacune des trois années</t>
  </si>
  <si>
    <t>Comentarios/supuestos:
1) Especifique el área objetivo.
2) Especifique cuáles son las otras fuentes de financiamiento.
3) Además de las metas del país, especifique en la columna de comentarios el índice de éxito del tratamiento actual y previsto para todos los nuevos casos de tuberculosis farmacorresistente confirmados bacteriológicamente (TB-RR y/o TB-MDR) en cada uno de los tres años.</t>
  </si>
  <si>
    <t>Coverage indicator:
Percentage of people living with HIV in care (including PMTCT) who are screened for TB in HIV care or treatment settings</t>
  </si>
  <si>
    <t>brecha programático</t>
  </si>
  <si>
    <t xml:space="preserve">Población estimada con necesidades/en riesgo:
Se refiere a todos los adultos y niños que reciben tratamiento y servicios de atención del VIH. </t>
  </si>
  <si>
    <t>E. Metas que se van a financiar con el monto asignado de la solicitud de financiamiento</t>
  </si>
  <si>
    <t>Coverage Indicator:
Percentage of registered new and relapse TB patients with documented HIV status</t>
  </si>
  <si>
    <t xml:space="preserve">G. brecha restante: A - F </t>
  </si>
  <si>
    <t>Estimated population in need/at risk:
refers to the total number of new and relapse TB patients registered</t>
  </si>
  <si>
    <t xml:space="preserve">Meta del país:
1) Se refiere al Plan Estratégico Nacional (PEN) o a la última meta del país acordada.
2) "#" se refiere al número de pacientes con tuberculosis (casos nuevos y recaídas) registrado con estado serológico conocido respecto al VIH.  
3) "%" se refiere al porcentaje de pacientes con tuberculosis (casos nuevos y recaídas) registrado con estado serológico respecto al VIH conocido entre el número total de pacientes con tuberculosis (casos nuevos y recaídas) registrado. </t>
  </si>
  <si>
    <t>Comments/Assumptions:
1) Specify the target area
2)  Specify who are the other sources of funding</t>
  </si>
  <si>
    <t>Observations/Hypothèses :
1) Indiquez la région cible
2) Précisez qui sont les autres sources de financement</t>
  </si>
  <si>
    <t xml:space="preserve">Lea detenidamente las instrucciones en la pestaña "Instrucciones" antes de completar la tabla de análisis de brecha programático. Las instrucciones se han adaptado a cada módulo o intervención específico. </t>
  </si>
  <si>
    <t>Coverage Indicator:
Proportion of HIV positive TB patients (new and relapse) on ART during TB treatment</t>
  </si>
  <si>
    <t>Estimated population in need/at risk:
refers to the total number of expected HIV positive new and relapse TB patients registered in the period</t>
  </si>
  <si>
    <t>Country target:
1) refers to NSP or any other latest agreed country target
2) # refers to the number of HIV positive TB patients (new and relapse) who receive ART
3) % refers to the percentage of HIV positive new and relapse TB patients who receive ART among the total of HIV positive new and relapse TB patients registered</t>
  </si>
  <si>
    <t>Cible du pays :
1) Se rapporte au plan stratégique national ou à toute autre cible du pays approuvée plus récemment
2) « # » correspond au nombre de patients tuberculeux (nouveaux cas et cas de récidive) et séropositifs sous traitement antirétroviral
3) « % » correspond au pourcentage de patients tuberculeux  (nouveaux cas et cas de récidive) et séropositifs sous traitement antirétroviral dans la population totale des patients tuberculeux  (nouveaux cas et cas de récidive) et séropositifs enregistrés</t>
  </si>
  <si>
    <t>Meta del país:
1) Se refiere al Plan Estratégico Nacional (PEN) o a la última meta del país acordada.
2) "#" se refiere al número de pacientes seropositivos con tuberculosis (casos nuevos y recaídas) que recibe tratamiento antirretroviral.
3) "%" se refiere al porcentaje de pacientes seropositivos con tuberculosis (casos nuevos y recaídas) que recibe tratamiento antirretroviral entre el total de pacientes seropositivos con tuberculosis (casos nuevos y recaídas) registrado.</t>
  </si>
  <si>
    <t>TB Programmatic Gap Blank Table (if needed, per priority intervention)</t>
  </si>
  <si>
    <t>Tuberculosis - Tabla de brecha programático vacía (en caso necesario, por intervención prioritaria)</t>
  </si>
  <si>
    <t>Comments/Assumptions:
1) Specify the target area.
2) Specify who are the other sources of funding</t>
  </si>
  <si>
    <t>Observations/Hypothèses :
1) Indiquez la zone cible
2) Précisez qui sont les autres sources de financement.</t>
  </si>
  <si>
    <t>Lea detenidamente la hoja de instrucciones antes de completar la tabla de análisis de brecha programático.</t>
  </si>
  <si>
    <t xml:space="preserve">Para completar la portada, seleccione la zona geográfica y el tipo de solicitante de las listas desplegables. </t>
  </si>
  <si>
    <t>Pestaña "HIV Tables"</t>
  </si>
  <si>
    <t>"TB Tables" Tab</t>
  </si>
  <si>
    <t>Onglet « TB Tables »</t>
  </si>
  <si>
    <t>Pestaña "TB Tables"</t>
  </si>
  <si>
    <t xml:space="preserve">Instructions for filling Tuberculosis and HIV programmatic gap tables. 
Instructions for joint TB/HIV modules are found below, under the HIV Instructions. Similarly, the TB/HIV modules are found on the "HIV tables" tab. </t>
  </si>
  <si>
    <t>Instrucciones ilustrativas para rellenar la tabla de deficiencias programáticas de Tuberculosis y VIH. 
Instrucciones para los módulos conjutos de TB/VIH se encuentran debajo, en las intrucciones para VIH. Similarmente, los módulos TB/VIH son encontrados en la pestaña llamada "HIV Tables".</t>
  </si>
  <si>
    <t>Instructions illustrant comment compléter le tableau des lacunes programmatiques relatives au Tuberculose et le VIH.
Veuillez trouver les instructions pour les modules tuberculose/VIH conjointes en bas avec les instructions pour VIH. De la même façon, veuilliez trouver les modules TB/VIH conjointes sur l'onglet "HIV Tables".</t>
  </si>
  <si>
    <t>TB/HIV</t>
  </si>
  <si>
    <t xml:space="preserve">Tuberculose et VIH </t>
  </si>
  <si>
    <t xml:space="preserve">TB/VIH </t>
  </si>
  <si>
    <t>TB/HIV - HIV positive TB patients on ART</t>
  </si>
  <si>
    <t>TB/HIV - TB patients with known HIV status</t>
  </si>
  <si>
    <r>
      <rPr>
        <sz val="11"/>
        <rFont val="Calibri"/>
        <family val="2"/>
      </rPr>
      <t>INSTRUCTIONS – Modules prioritaires pour la tuberculose</t>
    </r>
  </si>
  <si>
    <r>
      <rPr>
        <sz val="11"/>
        <rFont val="Calibri"/>
        <family val="2"/>
      </rPr>
      <t xml:space="preserve">Instructions illustrant comment compléter le tableau des déficits programmatiques concernant la tuberculose : </t>
    </r>
  </si>
  <si>
    <t>Pour commencer le remplissage de chaque tableau, précisez le module/intervention prioritaire souhaité en le sélectionnant dans la liste déroulante qui se trouve à côté de la cellule « Module prioritaire ». Lorsqu'un module/intervention est sélectionné, l’indicateur de couverture correspondant s’affiche automatiquement.  Des informations doivent être saisies dans les cellules vides avec fond blanc. Les cellules avec fond violet se rempliront alors automatiquement.
Si vous présentez des demandes de financement distinctes pour la tuberculose et pour le VIH, des tableaux d’analyse des déficits programmatiques pour la tuberculose et le VIH devront figurer dans chacune de ces demandes. Dans le cas d’une demande de financement commune pour la tuberculose et le VIH, remplissez les tableaux figurant dans le fichier Excel des déficits relatifs aux programmes communs pour le VIH et la tuberculose.
Les instructions suivantes fournissent des informations détaillées sur la façon de remplir le tableau des déficits programmatiques pour chaque module/intervention. Notez que des tableaux distincts doivent être remplis pour chaque intervention conjointe de lutte contre la tuberculose et le VIH. Souvenez-vous que pour les trois modules prioritaires énumérés ci-dessus, vous ne devez remplir que les tableaux qui concernent les interventions/indicateurs en rapport avec la demande de financement.</t>
  </si>
  <si>
    <t>Prévention et soins de la tuberculose - dépistage et diagnostic des cas</t>
  </si>
  <si>
    <t>Indicateur de couverture : Nombre de cas déclarés de tuberculose, toutes formes confondues, bactériologiquement confirmés et cliniquement diagnostiqués, nouveaux cas et récidives</t>
  </si>
  <si>
    <t>Indicador de cobertura: Número de casos notificados de tuberculosis (todas las formas) confirmados bacteriológicamente y con diagnóstico clínico, casos nuevos y recaídas</t>
  </si>
  <si>
    <t>Estimation des populations dans le besoin/à risque :
Se rapporte à l'incidence estimée de la tuberculose, toutes formes confondues.</t>
  </si>
  <si>
    <t>Besoins du pays déjà couverts :
Les besoins du pays déjà couverts sont subdivisés entre les besoins devant être couverts par des ressources nationales (rangée C1) et par des ressources extérieures (rangée C2). Les investissements du secteur privé national doivent figurer dans les sources nationales. Dans les cas où une partie des besoins pendant l'année est couverte par une subvention en cours du Fonds mondial (se terminant avant le début de la nouvelle période de mise en œuvre), le montant correspondant peut être inclus dans la catégorie des ressources extérieures. 
Une fois les rangées C1 et C2 remplies, le total des besoins du pays déjà couverts s'affiche automatiquement dans la rangée C3. Notez que la rangée C3 est verrouillée et ne peut pas être modifiée. Par conséquent, si vous ne disposez de données ventilées entre ressources nationales et extérieures, indiquez le total dans la rangée C1. Dans ce cas, précisez dans la cellule des observations que les données de la rangée C1 correspondent au total des ressources nationales et extérieures.</t>
  </si>
  <si>
    <t>Tuberculose multirésistante- Détection et diagnostic des cas</t>
  </si>
  <si>
    <t>Indicateur de couverture : Nombre de cas de tuberculose, résistante à la rifampicine et/ou tuberculose multirésistante confirmés</t>
  </si>
  <si>
    <t>Indicador de cobertura: Número de casos de tuberculosis resistente a la rifampicina y/o tuberculosis multirresistente notificados</t>
  </si>
  <si>
    <t>Estimation des  populations dans le besoin/à risque :
Correspond au nombre estimé de cas de tuberculose multirésistante parmi tous les nouveaux cas et cas de récidive</t>
  </si>
  <si>
    <r>
      <rPr>
        <sz val="11"/>
        <rFont val="Calibri"/>
        <family val="2"/>
      </rPr>
      <t>Tuberculose multirésistante- Traitement</t>
    </r>
  </si>
  <si>
    <t>Indicateur de couverture : Nombre de cas de tuberculose résistante à la rifampicine et/ou tuberculose multirésistante qui ont commencé un traitement de deuxième intention</t>
  </si>
  <si>
    <t xml:space="preserve">Estimation des populations dans le besoin/à risque :
Correspond au nombre estimé de cas de tuberculose multirésistante parmi tous les nouveaux cas et cas de récidive </t>
  </si>
  <si>
    <t>Indicateur de couverture : Pourcentage de personnes vivant avec le VIH pris en charge  (y compris soins PTME) chez qui les signes de la tuberculose ont été recherchés au sein des structures de soins ou traitement du VIH</t>
  </si>
  <si>
    <t>Indicador de cobertura: Porcentaje de personas que viven con el VIH recibiendo atención (incluyendo PTMI), que son tamizados para TB en los servicios de atención al VIH</t>
  </si>
  <si>
    <t>Estimation des populations dans le besoin/à risque :
Se rapporte à tous les adultes et enfants inscrits dans un programme de prise en charge ou traitement du VIH</t>
  </si>
  <si>
    <r>
      <rPr>
        <sz val="11"/>
        <rFont val="Calibri"/>
        <family val="2"/>
      </rPr>
      <t>Observations/Hypothèses :
1) Indiquez la région cible
2) Précisez qui sont les autres sources de financement</t>
    </r>
  </si>
  <si>
    <t>Indicateur de couverture : Pourcentage de nouveaux patients TB et de rechute enregistrés dont le statut VIH est documenté</t>
  </si>
  <si>
    <t>Indicador de cobertura: Porcentaje de casos de TB nuevos y recaídas con estatus documentado de VIH</t>
  </si>
  <si>
    <t>Estimation des populations dans le besoin/à risque :
Correspond au nombre total de patients tuberculeux enregistrés, nouveaux cas et cas de récidive confondus</t>
  </si>
  <si>
    <t>Indicateur de couverture : Pourcentage de nouveaux patients  tuberculeux et de rechutes, séropositifs au VIH, sous traitement antirétroviral au cours du traitement de la tuberculose</t>
  </si>
  <si>
    <t>Indicador de cobertura: porcentaje de casos de TB nuevos y recaídas VIH+ en TARV durante el tratamiento para la tuberculosis</t>
  </si>
  <si>
    <t>Estimation des populations dans le besoin/à risque :
Correspond au nombre total de patients tuberculeux (nouveaux cas et cas de récidive) et séropositifs que l'on s'attend à enregistrer sur la période</t>
  </si>
  <si>
    <t>TB/HIV - TB screening among HIV patients</t>
  </si>
  <si>
    <r>
      <t xml:space="preserve">Comments/Assumptions:
1) Specify the target area
2) Specify who are the other sources of funding
3) Specify the number and proportion of childhood TB cases to be notified among the total notified
</t>
    </r>
    <r>
      <rPr>
        <sz val="11"/>
        <color rgb="FFFF0000"/>
        <rFont val="Arial"/>
        <family val="2"/>
      </rPr>
      <t xml:space="preserve">4) Along with the country targets, in the comments column specify the current and targeted treatment success rate for all new TB cases over each of the three years </t>
    </r>
  </si>
  <si>
    <t>TB/HIV- TB screening among HIV patients</t>
  </si>
  <si>
    <t>TB/HIV- TB patients with known HIV status</t>
  </si>
  <si>
    <t>TB/HIV- HIV positive TB patients on ART</t>
  </si>
  <si>
    <r>
      <rPr>
        <sz val="11"/>
        <rFont val="Calibri"/>
        <family val="2"/>
      </rPr>
      <t xml:space="preserve">INSTRUCTIONS – Modules prioritaires pour le VIH </t>
    </r>
  </si>
  <si>
    <r>
      <rPr>
        <sz val="11"/>
        <rFont val="Calibri"/>
        <family val="2"/>
      </rPr>
      <t>Onglet « HIV Tables »</t>
    </r>
  </si>
  <si>
    <t>Indicateur de couverture : 
Pourcentage de personnes vivant avec le VIH bénéficiant actuellement d'un traitement antirétroviral</t>
  </si>
  <si>
    <t>Indicador de cobertura: 
Porcentaje de personas que viven con el VIH  que actualmente reciben tratamiento antirretroviral</t>
  </si>
  <si>
    <t>Cible du pays :
1) Se rapporte au plan stratégique national ou à toute autre cible du pays approuvée plus récemment
2) « # » correspond au nombre total de personnes devant être sous traitement antirétroviral
3) « % » correspond au nombre d'adultes et d'enfants censés être sous traitement antirétroviral dans l'ensemble des adultes et des enfants vivant avec le VIH</t>
  </si>
  <si>
    <t>brecha programática: la brecha programática se calcula en base a la necesidad total (fila A).</t>
  </si>
  <si>
    <r>
      <rPr>
        <sz val="11"/>
        <rFont val="Calibri"/>
        <family val="2"/>
      </rPr>
      <t>PTME - Prévention de la transmission verticale du VIH</t>
    </r>
  </si>
  <si>
    <t>Indicateur de couverture : 
Pourcentage de femmes enceintes séropositives au VIH ayant reçu des antirétroviraux durant leur grossesse</t>
  </si>
  <si>
    <t>Indicador de cobertura: 
Porcentaje de mujeres embarazadas VIH positivas que recibieron TARV durante el embarazo</t>
  </si>
  <si>
    <t>Estimation des populations dans le besoin/à risque :
Se rapporte au nombre estimé de femmes enceintes séropositives.</t>
  </si>
  <si>
    <t>Brecha programática:
La brecha programática se calcula en base a la necesidad total (fila A).</t>
  </si>
  <si>
    <t xml:space="preserve">Estimation des populations dans le besoin/à risque:
Se rapporte à tous les adultes et enfants inscrits dans un programme de prise en charge ou de traitement du VIH
</t>
  </si>
  <si>
    <t>Cible du pays :
1) Se rapporte au plan stratégique national ou à toute autre cible du pays approuvée plus récemment
2) « # » correspond au nombre d’adultes et d’enfants inscrits dans un programme de prise en charge ou de traitement du VIH, qui sont dépistés pour la tuberculose
3) « % » correspond à la part des adultes et enfants inscrits dans un programme de prise en charge du VIH, dépistés pour la tuberculose et dont le statut sérologique vis-à-vis de la tuberculose a été évalué et consigné, parmi tous les adultes et enfants inscrits dans un programme de prise en charge ou de traitement du VIH</t>
  </si>
  <si>
    <t>Estimation des populations dans le besoin/à risque :
Se rapporte au nombre total de patients tuberculeux (nouveaux cas et récidives) enregistrés</t>
  </si>
  <si>
    <r>
      <rPr>
        <sz val="11"/>
        <rFont val="Calibri"/>
        <family val="2"/>
      </rPr>
      <t>Observations/Hypothèses :
1) Indiquez la zone cible
2) Précisez qui sont les autres sources de financement</t>
    </r>
  </si>
  <si>
    <t>Indicateur de couverture :
Pourcentage de nouveaux patients  tuberculeux et de rechutes, séropositifs au VIH, sous traitement antirétroviral au cours du traitement de la tuberculose</t>
  </si>
  <si>
    <t>Indicador de cobertura: Porcentaje de casos de TB nuevos y recaídas VIH+ en TARV durante el tratamiento para la tuberculosis</t>
  </si>
  <si>
    <t>Estimation des populations dans le besoin/à risque :
Correspond au nombre total de patients tuberculeux (nouveaux cas et récidives) et séropositifs que l'on s'attend à enregistrer sur la période</t>
  </si>
  <si>
    <r>
      <rPr>
        <sz val="11"/>
        <rFont val="Calibri"/>
        <family val="2"/>
      </rPr>
      <t xml:space="preserve">Observations/Hypothèses :
1) Indiquez la zone cible
2) Précisez qui sont les autres sources de financement
3) Spécifiez les interventions incluses dans l'ensemble de services. L'ensemble de services doit faire référence à un ensemble d'interventions qui doivent être réalisées auprès des personnes et en fonction desquelles ces personnes sont ou non inclues dans les résultats. Les personnes doivent donc être comptabilisées uniquement lorsqu'elles ont bénéficié de l'intégralité des interventions de l'ensemble défini de services. </t>
    </r>
  </si>
  <si>
    <t xml:space="preserve">Indicateur de couverture : Pourcentage de personnes appartenant aux populations clés, qui ont effectué un test de dépistage du VIH pendant la période de rapportage de l'information et qui en connaissent le résultat </t>
  </si>
  <si>
    <r>
      <rPr>
        <sz val="11"/>
        <rFont val="Calibri"/>
        <family val="2"/>
      </rPr>
      <t>Onglet « NSP gap table »</t>
    </r>
  </si>
  <si>
    <t>Programas de prevención para personas que se inyectan drogas y sus parejas - Programas de agujas y jeringuillas</t>
  </si>
  <si>
    <r>
      <rPr>
        <sz val="11"/>
        <rFont val="Calibri"/>
        <family val="2"/>
      </rPr>
      <t xml:space="preserve">Indicateur de couverture : Nombre d'aiguilles et de seringues distribuées </t>
    </r>
  </si>
  <si>
    <r>
      <rPr>
        <sz val="11"/>
        <rFont val="Calibri"/>
        <family val="2"/>
      </rPr>
      <t xml:space="preserve">Tool to Set and Monitor Targets for HIV Prevention, Diagnosis, Treatment and Care for Key Populations, juillet 2015 (pages 40 et 41)
http://apps.who.int/iris/bitstream/10665/177992/1/9789241508995_eng.pdf?ua=1&amp;ua=1 </t>
    </r>
  </si>
  <si>
    <t>Estimation des populations dans le besoin/à risque :
Correspond à l'effectif estimé des populations clé spécifiée pendant l'année indiquée 
Indiquez les source de données/les références/les hypothèses utilisées pour estimer la taille des populations dans le besoin dans la cellule des observations.</t>
  </si>
  <si>
    <t>Brecha programática:
La brecha programática se calcula de forma automática en base a la meta del país (fila B)</t>
  </si>
  <si>
    <t>Estimation des populations dans le besoin/à risque : 
Correspond au nombre estimé d'hommes qui répondent aux critères de la circoncision</t>
  </si>
  <si>
    <t>Cible nationale déjà couverte :
La cible du pays déjà couverte est ventilée selon l'origine des ressources, ressources nationales (rangée C1) et ressources extérieures (rangée C2). Les investissements du secteur privé national doivent figurer dans les sources nationales. Dans les cas où une partie de la cible est couverte pendant l'année par une subvention en cours du Fonds mondial (se terminant avant le début de la nouvelle période de mise en œuvre), le montant correspondant peut être inclus dans la catégorie des ressources extérieures. 
Une fois les rangées C1 et C2 remplies, le total de la cible nationale déjà couvert s'affiche automatiquement dans la rangée C3. Notez que la rangée C3 est verrouillée et ne peut pas être modifiée. Par conséquent, si vous ne disposez de données ventilées entre ressources nationales et extérieures, indiquez le total dans la rangée C1. Dans ce cas, précisez dans la cellule des observations que les données de la rangée C1 correspondent au total des ressources nationales et extérieures.</t>
  </si>
  <si>
    <t>Déficit programmatique :
Le déficit programmatique est calculé à partir de la cible du pays (rangée B).</t>
  </si>
  <si>
    <t xml:space="preserve">Observations/Hypothèses :
1) Indiquez la zone cible
2) Précisez qui sont les autres sources de financement
3) Avec les cibles du pays, dans la colonne destinée aux observations, indiquez la proportion d'hommes circoncis (couverture actuelle et ciblée, qui doit inclure le nombre cumulé d'hommes circoncis) à partir des données disponibles provenant d'enquêtes ou de programmes </t>
  </si>
  <si>
    <r>
      <t xml:space="preserve">To begin completing each table </t>
    </r>
    <r>
      <rPr>
        <sz val="11"/>
        <color rgb="FFFF0000"/>
        <rFont val="Arial"/>
        <family val="2"/>
      </rPr>
      <t>under the “HIV Tables” tab</t>
    </r>
    <r>
      <rPr>
        <sz val="11"/>
        <color theme="1"/>
        <rFont val="Arial"/>
        <family val="2"/>
      </rPr>
      <t xml:space="preserve">, specify the desired priority module/intervention by selecting from the drop-down list provided next to the "Priority Module" line. The corresponding coverage indicator will then appear automatically. Blank cells highlighted in white require input. Cells highlighted in purple will then be filled automatically.
Once the module/intervention has been selected, specify the target population from the drop-down list provided next to the "Target Population" line.
For prevention related modules, complete a separate gap analysis table for each key population targeted by the program, </t>
    </r>
    <r>
      <rPr>
        <sz val="11"/>
        <color rgb="FFFF0000"/>
        <rFont val="Arial"/>
        <family val="2"/>
      </rPr>
      <t>except for the condom gap table</t>
    </r>
    <r>
      <rPr>
        <sz val="11"/>
        <color theme="1"/>
        <rFont val="Arial"/>
        <family val="2"/>
      </rPr>
      <t xml:space="preserve">. For ART, it is encouraged to complete separate tables for adults and for children, however the option to complete in aggregate is also provided.
Most tables are to be completed on the "HIV Tables" tab; however, customized tables for male circumcision, PrEP, condoms and needle and syringe programmes can be found on separate tabs. </t>
    </r>
    <r>
      <rPr>
        <sz val="11"/>
        <color rgb="FFFF0000"/>
        <rFont val="Arial"/>
        <family val="2"/>
      </rPr>
      <t>For these tables, the Priority Module line has been pre-filled. Please note that only one table is to be completed for priority populations. Separate tables by population are not required.
Please note that the condoms and male circumcision tables calculate the programmatic gap based on country target, not country need.</t>
    </r>
    <r>
      <rPr>
        <sz val="11"/>
        <color theme="1"/>
        <rFont val="Arial"/>
        <family val="2"/>
      </rPr>
      <t xml:space="preserve">
If submitting separate TB and HIV funding requests, gap analysis tables for TB/HIV interventions should be included in both the TB and HIV requests. In the case of a joint TB/HIV request, please complete the tables provided in the joint TB/HIV programmatic gap Excel file.
The following instructions provide detailed information on how to complete the gap table for each module. Note that the TB/HIV collaborative intervention has several coverage indicators and therefore separate tables are to be completed. Remember, complete tables for only 3-6 priority modules.</t>
    </r>
  </si>
  <si>
    <r>
      <t xml:space="preserve">Treatment, Care and Support- Differentiated ART Service Delivery </t>
    </r>
    <r>
      <rPr>
        <sz val="11"/>
        <color rgb="FFFF0000"/>
        <rFont val="Arial"/>
        <family val="2"/>
      </rPr>
      <t>and care</t>
    </r>
    <r>
      <rPr>
        <sz val="11"/>
        <rFont val="Arial"/>
        <family val="2"/>
      </rPr>
      <t xml:space="preserve"> (to be completed separately for adults and children)</t>
    </r>
  </si>
  <si>
    <t>Estimated population in need/at risk:
This refers to all adults and children living with HIV</t>
  </si>
  <si>
    <t>Comments/Assumptions:
1) Specify the target area in case of sub-national coverage
2) Specify who are the other sources of funding</t>
  </si>
  <si>
    <t>Country target:
1) Refers to NSP or any other latest agreed country target.
2) "#" refers to the number of HIV-positive pregnant women who are expected to receive antiretroviral drugs to reduce the risk of mother-to-child transmission during pregnancy and delivery.
3) "%" refers to the percentage of HIV-positive pregnant women who receive antiretrovirals to reduce the risk of mother-to-child transmission among the total estimated HIV-positive pregnant women.</t>
  </si>
  <si>
    <r>
      <t xml:space="preserve">Coverage Indicator:
</t>
    </r>
    <r>
      <rPr>
        <sz val="11"/>
        <color rgb="FFFF0000"/>
        <rFont val="Arial"/>
        <family val="2"/>
      </rPr>
      <t>Percentage</t>
    </r>
    <r>
      <rPr>
        <sz val="11"/>
        <rFont val="Arial"/>
        <family val="2"/>
      </rPr>
      <t xml:space="preserve"> of people living with HIV in care (including PMTCT) who are screened for TB in HIV care or treatment settings</t>
    </r>
  </si>
  <si>
    <r>
      <t xml:space="preserve">Coverage Indicator:
</t>
    </r>
    <r>
      <rPr>
        <sz val="11"/>
        <color rgb="FFFF0000"/>
        <rFont val="Arial"/>
        <family val="2"/>
      </rPr>
      <t>Percentage</t>
    </r>
    <r>
      <rPr>
        <sz val="11"/>
        <rFont val="Arial"/>
        <family val="2"/>
      </rPr>
      <t xml:space="preserve"> of registered new and relapse TB patients with documented HIV status</t>
    </r>
  </si>
  <si>
    <t>Coverage indicator: Percentage of eligible key populations who initiated oral antiretroviral PrEP in the last 12 months</t>
  </si>
  <si>
    <r>
      <t xml:space="preserve">Programmatic Gap:
</t>
    </r>
    <r>
      <rPr>
        <sz val="11"/>
        <color rgb="FFFF0000"/>
        <rFont val="Arial"/>
        <family val="2"/>
      </rPr>
      <t>The programmatic gap for male and female condoms is automatically calculated based on country targets (B1 and B2)</t>
    </r>
  </si>
  <si>
    <t>https://hivpreventioncoalition.unaids.org/resource/condom-needs-and-resource-requirement-estimation-tool/</t>
  </si>
  <si>
    <r>
      <t xml:space="preserve">Coverage indicator: Number of condoms </t>
    </r>
    <r>
      <rPr>
        <sz val="11"/>
        <color rgb="FFFF0000"/>
        <rFont val="Arial"/>
        <family val="2"/>
      </rPr>
      <t>distributed by the program</t>
    </r>
    <r>
      <rPr>
        <sz val="11"/>
        <rFont val="Arial"/>
        <family val="2"/>
      </rPr>
      <t xml:space="preserve"> (male and female) </t>
    </r>
    <r>
      <rPr>
        <sz val="11"/>
        <color rgb="FFFF0000"/>
        <rFont val="Arial"/>
        <family val="2"/>
      </rPr>
      <t>- all priority populations</t>
    </r>
  </si>
  <si>
    <r>
      <rPr>
        <sz val="11"/>
        <color rgb="FFFF0000"/>
        <rFont val="Arial"/>
        <family val="2"/>
      </rPr>
      <t xml:space="preserve">Total number of condoms needed (B1 - B2): </t>
    </r>
    <r>
      <rPr>
        <sz val="11"/>
        <rFont val="Arial"/>
        <family val="2"/>
      </rPr>
      <t xml:space="preserve">
1) Refers to NSP or any other latest agreed country target
2) # refers to the number of male and female condoms expected to be distributed by the program based on expected coverage of </t>
    </r>
    <r>
      <rPr>
        <sz val="11"/>
        <color rgb="FFFF0000"/>
        <rFont val="Arial"/>
        <family val="2"/>
      </rPr>
      <t>all priority</t>
    </r>
    <r>
      <rPr>
        <sz val="11"/>
        <rFont val="Arial"/>
        <family val="2"/>
      </rPr>
      <t xml:space="preserve"> population</t>
    </r>
    <r>
      <rPr>
        <sz val="11"/>
        <color rgb="FFFF0000"/>
        <rFont val="Arial"/>
        <family val="2"/>
      </rPr>
      <t>s</t>
    </r>
  </si>
  <si>
    <r>
      <rPr>
        <sz val="11"/>
        <rFont val="Calibri"/>
        <family val="2"/>
      </rPr>
      <t>VIH/sida</t>
    </r>
  </si>
  <si>
    <r>
      <rPr>
        <sz val="11"/>
        <rFont val="Calibri"/>
        <family val="2"/>
      </rPr>
      <t>Tableau 1 des déficits programmatiques pour le VIH/sida (par intervention prioritaire)</t>
    </r>
  </si>
  <si>
    <t>VIH/SIDA - Tabla de brecha programática 1 (por intervención prioritaria)</t>
  </si>
  <si>
    <r>
      <rPr>
        <sz val="11"/>
        <rFont val="Calibri"/>
        <family val="2"/>
      </rPr>
      <t>Tableau 2 des déficits programmatiques pour le VIH/sida (par intervention prioritaire)</t>
    </r>
  </si>
  <si>
    <t>VIH/SIDA - Tabla de brecha programática 2 (por intervención prioritaria)</t>
  </si>
  <si>
    <r>
      <rPr>
        <sz val="11"/>
        <rFont val="Calibri"/>
        <family val="2"/>
      </rPr>
      <t>Tableau 3 des déficits programmatiques pour le VIH/sida (par intervention prioritaire)</t>
    </r>
  </si>
  <si>
    <t>VIH/SIDA - Tabla de brecha programática 3 (por intervención prioritaria)</t>
  </si>
  <si>
    <r>
      <rPr>
        <sz val="11"/>
        <rFont val="Calibri"/>
        <family val="2"/>
      </rPr>
      <t>Tableau 4 des déficits programmatiques pour le VIH/sida (par intervention prioritaire)</t>
    </r>
  </si>
  <si>
    <t>VIH/SIDA - Tabla de brecha programática 4 (por intervención prioritaria)</t>
  </si>
  <si>
    <r>
      <rPr>
        <sz val="11"/>
        <rFont val="Calibri"/>
        <family val="2"/>
      </rPr>
      <t>Tableau 5 des déficits programmatiques pour le VIH/sida (par intervention prioritaire)</t>
    </r>
  </si>
  <si>
    <t>VIH/SIDA - Tabla de brecha programática 5 (por intervención prioritaria)</t>
  </si>
  <si>
    <r>
      <rPr>
        <sz val="11"/>
        <rFont val="Calibri"/>
        <family val="2"/>
      </rPr>
      <t>Tableau 6 des déficits programmatiques pour le VIH/sida (par intervention prioritaire)</t>
    </r>
  </si>
  <si>
    <t>VIH/SIDA - Tabla de brecha programática 6 (por intervención prioritaria)</t>
  </si>
  <si>
    <r>
      <rPr>
        <sz val="11"/>
        <rFont val="Calibri"/>
        <family val="2"/>
      </rPr>
      <t>Module prioritaire</t>
    </r>
  </si>
  <si>
    <r>
      <rPr>
        <sz val="11"/>
        <rFont val="Calibri"/>
        <family val="2"/>
      </rPr>
      <t>Indicateur de couverture sélectionné</t>
    </r>
  </si>
  <si>
    <r>
      <rPr>
        <sz val="11"/>
        <rFont val="Calibri"/>
        <family val="2"/>
      </rPr>
      <t>Population cible</t>
    </r>
  </si>
  <si>
    <r>
      <rPr>
        <sz val="11"/>
        <rFont val="Calibri"/>
        <family val="2"/>
      </rPr>
      <t>Couverture nationale actuelle</t>
    </r>
  </si>
  <si>
    <r>
      <rPr>
        <sz val="11"/>
        <rFont val="Calibri"/>
        <family val="2"/>
      </rPr>
      <t>Indiquez les résultats les plus récents</t>
    </r>
  </si>
  <si>
    <r>
      <rPr>
        <sz val="11"/>
        <rFont val="Calibri"/>
        <family val="2"/>
      </rPr>
      <t>Année</t>
    </r>
  </si>
  <si>
    <r>
      <rPr>
        <sz val="11"/>
        <rFont val="Calibri"/>
        <family val="2"/>
      </rPr>
      <t>Source des données</t>
    </r>
  </si>
  <si>
    <r>
      <rPr>
        <sz val="11"/>
        <rFont val="Calibri"/>
        <family val="2"/>
      </rPr>
      <t>Observations</t>
    </r>
  </si>
  <si>
    <r>
      <rPr>
        <sz val="11"/>
        <rFont val="Calibri"/>
        <family val="2"/>
      </rPr>
      <t>Année 1</t>
    </r>
  </si>
  <si>
    <r>
      <rPr>
        <sz val="11"/>
        <rFont val="Calibri"/>
        <family val="2"/>
      </rPr>
      <t>Année 2</t>
    </r>
  </si>
  <si>
    <r>
      <rPr>
        <sz val="11"/>
        <rFont val="Calibri"/>
        <family val="2"/>
      </rPr>
      <t>Année 3</t>
    </r>
  </si>
  <si>
    <r>
      <rPr>
        <sz val="11"/>
        <rFont val="Calibri"/>
        <family val="2"/>
      </rPr>
      <t>Indiquez l'année</t>
    </r>
  </si>
  <si>
    <r>
      <rPr>
        <sz val="11"/>
        <rFont val="Calibri"/>
        <family val="2"/>
      </rPr>
      <t>Observations/Hypothèses</t>
    </r>
  </si>
  <si>
    <r>
      <rPr>
        <sz val="11"/>
        <rFont val="Calibri"/>
        <family val="2"/>
      </rPr>
      <t>Estimation des besoins actuels du pays</t>
    </r>
  </si>
  <si>
    <r>
      <rPr>
        <sz val="11"/>
        <rFont val="Calibri"/>
        <family val="2"/>
      </rPr>
      <t>B. Cibles du pays
(à partir du plan stratégique national)</t>
    </r>
  </si>
  <si>
    <r>
      <rPr>
        <sz val="11"/>
        <rFont val="Calibri"/>
        <family val="2"/>
      </rPr>
      <t>Besoins du pays déjà couverts</t>
    </r>
  </si>
  <si>
    <r>
      <rPr>
        <sz val="11"/>
        <rFont val="Calibri"/>
        <family val="2"/>
      </rPr>
      <t>C1. Besoins du pays devant être couverts par des ressources nationales</t>
    </r>
  </si>
  <si>
    <r>
      <rPr>
        <sz val="11"/>
        <rFont val="Calibri"/>
        <family val="2"/>
      </rPr>
      <t>C2. Besoins du pays devant être couverts par des ressources extérieures</t>
    </r>
  </si>
  <si>
    <r>
      <rPr>
        <sz val="11"/>
        <rFont val="Calibri"/>
        <family val="2"/>
      </rPr>
      <t>Déficit programmatique</t>
    </r>
  </si>
  <si>
    <r>
      <rPr>
        <sz val="11"/>
        <rFont val="Calibri"/>
        <family val="2"/>
      </rPr>
      <t>Besoins du pays couverts par la somme allouée</t>
    </r>
  </si>
  <si>
    <r>
      <rPr>
        <sz val="11"/>
        <rFont val="Calibri"/>
        <family val="2"/>
      </rPr>
      <t>E. Cibles devant être financées par la somme allouée</t>
    </r>
  </si>
  <si>
    <r>
      <rPr>
        <sz val="11"/>
        <rFont val="Calibri"/>
        <family val="2"/>
      </rPr>
      <t xml:space="preserve">G. Déficit restant : A - F </t>
    </r>
  </si>
  <si>
    <r>
      <rPr>
        <sz val="11"/>
        <rFont val="Calibri"/>
        <family val="2"/>
      </rPr>
      <t>Circoncision masculine</t>
    </r>
  </si>
  <si>
    <r>
      <rPr>
        <sz val="11"/>
        <rFont val="Calibri"/>
        <family val="2"/>
      </rPr>
      <t xml:space="preserve">Nombre de circoncisions médicales pratiquées </t>
    </r>
  </si>
  <si>
    <r>
      <rPr>
        <sz val="11"/>
        <rFont val="Calibri"/>
        <family val="2"/>
      </rPr>
      <t>Cible nationale déjà couverte</t>
    </r>
  </si>
  <si>
    <r>
      <rPr>
        <sz val="11"/>
        <rFont val="Calibri"/>
        <family val="2"/>
      </rPr>
      <t>C1. Cible nationale devant être couverte par des ressources nationales</t>
    </r>
  </si>
  <si>
    <r>
      <rPr>
        <sz val="11"/>
        <rFont val="Calibri"/>
        <family val="2"/>
      </rPr>
      <t>C2. Cible nationale devant être couverte par des ressources extérieures</t>
    </r>
  </si>
  <si>
    <r>
      <rPr>
        <sz val="11"/>
        <rFont val="Calibri"/>
        <family val="2"/>
      </rPr>
      <t>Cible nationale déjà couverte par la somme allouée</t>
    </r>
  </si>
  <si>
    <r>
      <rPr>
        <sz val="11"/>
        <rFont val="Calibri"/>
        <family val="2"/>
      </rPr>
      <t xml:space="preserve">G. Déficit restant : B - F </t>
    </r>
  </si>
  <si>
    <t>Toutes les cibles en % des rangées C à G sont basées sur les valeurs numériques de la rangée B.</t>
  </si>
  <si>
    <r>
      <rPr>
        <sz val="11"/>
        <rFont val="Calibri"/>
        <family val="2"/>
      </rPr>
      <t>Tableau des déficits programmatiques - Prophylaxie pré-exposition</t>
    </r>
  </si>
  <si>
    <r>
      <rPr>
        <sz val="11"/>
        <rFont val="Calibri"/>
        <family val="2"/>
      </rPr>
      <t>Tableau des déficits programmatiques pour le VIH/sida - Préservatifs</t>
    </r>
  </si>
  <si>
    <t xml:space="preserve">Tabla de brecha programática para el VIH/SIDA - Preservativos </t>
  </si>
  <si>
    <r>
      <rPr>
        <sz val="11"/>
        <rFont val="Calibri"/>
        <family val="2"/>
      </rPr>
      <t>B1. Cibles du pays- préservatifs masculins
(à partir du plan stratégique national)</t>
    </r>
  </si>
  <si>
    <r>
      <rPr>
        <sz val="11"/>
        <rFont val="Calibri"/>
        <family val="2"/>
      </rPr>
      <t>B2. Cibles du pays- préservatifs féminins
(à partir du plan stratégique national)</t>
    </r>
  </si>
  <si>
    <r>
      <rPr>
        <sz val="11"/>
        <rFont val="Calibri"/>
        <family val="2"/>
      </rPr>
      <t>Cible nationale déjà couverte par des sources de financement</t>
    </r>
  </si>
  <si>
    <r>
      <rPr>
        <sz val="11"/>
        <rFont val="Calibri"/>
        <family val="2"/>
      </rPr>
      <t>Cible nationale déjà couverte par type de préservatif</t>
    </r>
  </si>
  <si>
    <r>
      <rPr>
        <sz val="11"/>
        <rFont val="Calibri"/>
        <family val="2"/>
      </rPr>
      <t>C4. Cible nationale qui devrait être couverte (ressources nationales et extérieures) - préservatifs masculins</t>
    </r>
  </si>
  <si>
    <r>
      <rPr>
        <sz val="11"/>
        <rFont val="Calibri"/>
        <family val="2"/>
      </rPr>
      <t>C5. Cible nationale qui devrait être couverte (ressources nationales et extérieures) - préservatifs féminins</t>
    </r>
  </si>
  <si>
    <r>
      <rPr>
        <sz val="11"/>
        <rFont val="Calibri"/>
        <family val="2"/>
      </rPr>
      <t>D1. Déficit annuel attendu par rapport aux besoins - préservatifs masculins : B1 - C4</t>
    </r>
  </si>
  <si>
    <r>
      <rPr>
        <sz val="11"/>
        <rFont val="Calibri"/>
        <family val="2"/>
      </rPr>
      <t>D2. Déficit annuel attendu par rapport aux besoins - préservatifs féminins : B2 - C5</t>
    </r>
  </si>
  <si>
    <r>
      <rPr>
        <sz val="11"/>
        <rFont val="Calibri"/>
        <family val="2"/>
      </rPr>
      <t>E1. Cibles devant être financées par la somme allouée - préservatifs masculins</t>
    </r>
  </si>
  <si>
    <r>
      <rPr>
        <sz val="11"/>
        <rFont val="Calibri"/>
        <family val="2"/>
      </rPr>
      <t>E2. Cibles devant être financées par la somme allouée - préservatifs féminins</t>
    </r>
  </si>
  <si>
    <r>
      <rPr>
        <sz val="11"/>
        <rFont val="Calibri"/>
        <family val="2"/>
      </rPr>
      <t>F1. Couverture par la somme allouée et d'autres ressources - préservatifs masculins :
 E1 + C4</t>
    </r>
  </si>
  <si>
    <r>
      <rPr>
        <sz val="11"/>
        <rFont val="Calibri"/>
        <family val="2"/>
      </rPr>
      <t>F2. Couverture par la somme allouée et d'autres ressources - préservatifs féminins :
 E2 + C5</t>
    </r>
  </si>
  <si>
    <r>
      <rPr>
        <sz val="11"/>
        <rFont val="Calibri"/>
        <family val="2"/>
      </rPr>
      <t>G1. Déficit restant - préservatifs masculins : B1 - F1</t>
    </r>
  </si>
  <si>
    <r>
      <rPr>
        <sz val="11"/>
        <rFont val="Calibri"/>
        <family val="2"/>
      </rPr>
      <t>G2. Déficit restant - préservatifs féminins : B2 - F2</t>
    </r>
  </si>
  <si>
    <r>
      <rPr>
        <sz val="11"/>
        <rFont val="Calibri"/>
        <family val="2"/>
      </rPr>
      <t>Nombre de préservatifs et de lubrifiants distribués (masculins et féminins)</t>
    </r>
  </si>
  <si>
    <r>
      <t xml:space="preserve">Comments/Assumptions:
1) Specify forecast methodology used in comments box (row A1 and A2) 
2) Specify if estimate includes condoms needed for family planning, in addition to number required for HIV prevention programs (row A1 and A2)                                                                                                                                         
</t>
    </r>
    <r>
      <rPr>
        <sz val="11"/>
        <color rgb="FFFF0000"/>
        <rFont val="Arial"/>
        <family val="2"/>
      </rPr>
      <t>3) Specify what is the expected coverage of the various priority populations targeted for condom promotion and distribution- rows B1-B2 and E1-E2</t>
    </r>
    <r>
      <rPr>
        <sz val="11"/>
        <rFont val="Arial"/>
        <family val="2"/>
      </rPr>
      <t xml:space="preserve">
4) Specify who are the other sources of funding</t>
    </r>
  </si>
  <si>
    <r>
      <rPr>
        <sz val="11"/>
        <rFont val="Arial"/>
        <family val="2"/>
      </rPr>
      <t>A. Total estimated priority population in need</t>
    </r>
    <r>
      <rPr>
        <sz val="11"/>
        <color rgb="FFFF0000"/>
        <rFont val="Arial"/>
        <family val="2"/>
      </rPr>
      <t xml:space="preserve"> (HIV prevention)</t>
    </r>
  </si>
  <si>
    <t>Prevention - voluntary male medical circumcision</t>
  </si>
  <si>
    <t>Prevention - key populations-PrEP</t>
  </si>
  <si>
    <t>Percentage of eligible key populations who initiated oral antiretroviral PrEP in the last 12 months</t>
  </si>
  <si>
    <r>
      <t>Prevention</t>
    </r>
    <r>
      <rPr>
        <sz val="11"/>
        <color rgb="FFFF0000"/>
        <rFont val="Arial"/>
        <family val="2"/>
      </rPr>
      <t xml:space="preserve"> - National condom programming and stewardship</t>
    </r>
  </si>
  <si>
    <t>Number of condoms distributed by the program (male and female)</t>
  </si>
  <si>
    <r>
      <rPr>
        <sz val="11"/>
        <color rgb="FFFF0000"/>
        <rFont val="Arial"/>
        <family val="2"/>
      </rPr>
      <t>all priority</t>
    </r>
    <r>
      <rPr>
        <sz val="11"/>
        <rFont val="Arial"/>
        <family val="2"/>
      </rPr>
      <t xml:space="preserve"> populations</t>
    </r>
  </si>
  <si>
    <r>
      <t>C1. Country target planned to be covered by domestic resources</t>
    </r>
    <r>
      <rPr>
        <sz val="11"/>
        <color rgb="FFFF0000"/>
        <rFont val="Arial"/>
        <family val="2"/>
      </rPr>
      <t>, including private sector where available</t>
    </r>
  </si>
  <si>
    <t>Prevention- key populations</t>
  </si>
  <si>
    <t>Prevention - People who inject drugs and their partners</t>
  </si>
  <si>
    <r>
      <rPr>
        <sz val="11"/>
        <rFont val="Calibri"/>
        <family val="2"/>
      </rPr>
      <t>Sélectionner…</t>
    </r>
  </si>
  <si>
    <t>Pourcentage de personnes vivant avec le VIH bénéficiant actuellement d'un traitement antirétroviral</t>
  </si>
  <si>
    <t>Porcentaje de personas que viven con el VIH  que actualmente reciben tratamiento antirretroviral</t>
  </si>
  <si>
    <r>
      <rPr>
        <sz val="11"/>
        <rFont val="Calibri"/>
        <family val="2"/>
      </rPr>
      <t>PTME</t>
    </r>
  </si>
  <si>
    <t>Pourcentage de femmes enceintes séropositives au VIH ayant reçu des antirétroviraux durant leur grossesse</t>
  </si>
  <si>
    <t>Porcentaje de mujeres embarazadas VIH positivas que recibieron TARV durante el embarazo</t>
  </si>
  <si>
    <r>
      <rPr>
        <sz val="11"/>
        <rFont val="Calibri"/>
        <family val="2"/>
      </rPr>
      <t>Proportion de personnes vivant avec le VIH prises en charge (PTME comprise) qui sont dépistées pour la tuberculose dans un service de prise en charge ou de traitement du VIH</t>
    </r>
  </si>
  <si>
    <r>
      <rPr>
        <sz val="11"/>
        <rFont val="Calibri"/>
        <family val="2"/>
      </rPr>
      <t>Proportion de patients tuberculeux (nouveaux cas et récidives) séropositifs au VIH sous traitement antirétroviral pendant leur traitement antituberculeux</t>
    </r>
  </si>
  <si>
    <t>Porcentaje de pacientes seropositivos con tuberculosis (casos nuevos y recaídas) que reciben tratamiento antirretroviral durante su tratamiento para la tuberculosis.</t>
  </si>
  <si>
    <t>Programmes de prévention pour les populations clés_Paquet de services définis</t>
  </si>
  <si>
    <t>Pourcentage de personnes appartenant aux populations clés atteintes par des programmes de prévention - paquet de services définis</t>
  </si>
  <si>
    <r>
      <rPr>
        <sz val="11"/>
        <rFont val="Calibri"/>
        <family val="2"/>
      </rPr>
      <t xml:space="preserve">Pourcentage de personnes appartenant aux populations clés, qui ont effectué un test de dépistage du VIH pendant la période de communication de l'information et qui en connaissent le résultat </t>
    </r>
  </si>
  <si>
    <t>Programmes de prévention destinés aux usagers de drogues injectables et à leurs partenaires_Programmes liés aux aiguilles et de seringues</t>
  </si>
  <si>
    <t>Programas de prevención integral para personas que se inyectan drogas y sus parejas_Programas de agujas y jeringuillas</t>
  </si>
  <si>
    <t>Programmes de prévention destinés aux usagers de drogues injectables et à leurs partenaires_Traitements de substitution aux opiacés et autres traitements de la dépendance pour les usagers de drogues injectables</t>
  </si>
  <si>
    <t>Programas de prevención integral para personas que se inyectan drogas y sus parejas_Terapia de sustitución de opiáceos y otros tratamientos para la drogodependencia de personas que se inyectan drogas</t>
  </si>
  <si>
    <r>
      <t xml:space="preserve">Treatment Care and Support_Differentiated ART Service Delivery </t>
    </r>
    <r>
      <rPr>
        <sz val="11"/>
        <color rgb="FFFF0000"/>
        <rFont val="Calibri"/>
        <family val="2"/>
        <scheme val="minor"/>
      </rPr>
      <t>and care</t>
    </r>
  </si>
  <si>
    <t>TB screening among HIV patients</t>
  </si>
  <si>
    <t>TB patients with known HIV status</t>
  </si>
  <si>
    <t>HIV positive TB patients on ART</t>
  </si>
  <si>
    <t>Differentiated HIV testing services</t>
  </si>
  <si>
    <t>Adult living with HIV (15 and above)</t>
  </si>
  <si>
    <t>Children living with HIV (under 15)</t>
  </si>
  <si>
    <t>All people living with HIV</t>
  </si>
  <si>
    <t>non-specified population</t>
  </si>
  <si>
    <t>men who have sex with men</t>
  </si>
  <si>
    <t>transgender people</t>
  </si>
  <si>
    <t>people who inject drugs and their partners</t>
  </si>
  <si>
    <t>adolescent girls and young women in high prevalence settings</t>
  </si>
  <si>
    <t>men in high prevalence settings</t>
  </si>
  <si>
    <t>partners of people living with HIV</t>
  </si>
  <si>
    <r>
      <t xml:space="preserve">Priority modules for HIV: Prevention programs for </t>
    </r>
    <r>
      <rPr>
        <sz val="11"/>
        <color rgb="FFFF0000"/>
        <rFont val="Calibri"/>
        <family val="2"/>
        <scheme val="minor"/>
      </rPr>
      <t xml:space="preserve">non-specified </t>
    </r>
    <r>
      <rPr>
        <sz val="11"/>
        <color theme="1"/>
        <rFont val="Calibri"/>
        <family val="2"/>
        <scheme val="minor"/>
      </rPr>
      <t>population</t>
    </r>
  </si>
  <si>
    <t>Number of condoms distributed by the program (male and female) - all priority populations</t>
  </si>
  <si>
    <t>Prevention - key populations</t>
  </si>
  <si>
    <r>
      <t xml:space="preserve">Prevention programs for </t>
    </r>
    <r>
      <rPr>
        <sz val="11"/>
        <color rgb="FFFF0000"/>
        <rFont val="Arial"/>
        <family val="2"/>
      </rPr>
      <t>non-specified</t>
    </r>
    <r>
      <rPr>
        <sz val="11"/>
        <rFont val="Arial"/>
        <family val="2"/>
      </rPr>
      <t xml:space="preserve"> populations - </t>
    </r>
    <r>
      <rPr>
        <sz val="11"/>
        <color rgb="FFFF0000"/>
        <rFont val="Arial"/>
        <family val="2"/>
      </rPr>
      <t>condom programming
Please complete one table covering all priority populations targeted for condom promotion and distribution.
The following condom needs analysis tool is recommended for use in order to complete the Condom Gap Table: UNAIDS Condom needs estimation and resource requirements tool (C-NET):
Please attach completed tool as an annex to the concept note submission.</t>
    </r>
  </si>
  <si>
    <t>Tuberculose et VIH - Patients atteints de tuberculose et dont le statut sérologique vis-à-vis du VIH est connu</t>
  </si>
  <si>
    <t>Tuberculose et VIH- Dépistage de la tuberculose parmi les patients atteints du VIH</t>
  </si>
  <si>
    <t>Tuberculose et VIH - Patients tuberculeux séropositifs au VIH sous traitement antirétroviral</t>
  </si>
  <si>
    <t>pacientes seropositivos con tuberculosis que reciben tratamiento antiretroviral</t>
  </si>
  <si>
    <t>pacientes de tuberculosis con estado serológico respecto al VIH conocido</t>
  </si>
  <si>
    <t>detección de tuberculosis en pacientes con VIH</t>
  </si>
  <si>
    <t>Atención y prevención de la tuberculosis: detección de casos y diagnóstico</t>
  </si>
  <si>
    <t>Tuberculose multirésistante-Détection et diagnostic des cas</t>
  </si>
  <si>
    <t>Número de casos notificados de tuberculosis (todas las formas) confirmados bacteriológicamente y con diagnóstico clínico, casos nuevos y recaídas</t>
  </si>
  <si>
    <t>C3. Total country need already covered</t>
  </si>
  <si>
    <t>C3. Total des besoins du pays déjà couverts</t>
  </si>
  <si>
    <t>C3. Necesidades totales del país ya cubiertas</t>
  </si>
  <si>
    <t>D. Expected annual gap in meeting the need: A - C3</t>
  </si>
  <si>
    <t>F. Total Coverage from allocation amount and other resources: E + C3</t>
  </si>
  <si>
    <r>
      <t>This sheet contains a blank table in the case where the number of tables provided in the previous sheets is not sufficient, or if the applicant wishes to submit a table for a module/intervention</t>
    </r>
    <r>
      <rPr>
        <sz val="11"/>
        <color rgb="FFFF0000"/>
        <rFont val="Arial"/>
        <family val="2"/>
      </rPr>
      <t>/indicator</t>
    </r>
    <r>
      <rPr>
        <sz val="11"/>
        <color theme="1"/>
        <rFont val="Arial"/>
        <family val="2"/>
      </rPr>
      <t xml:space="preserve"> that is not specified in the instructions.
This table is unprotected, therefore formulas in the cells can be changed if required. The table can also be copied if more than one is needed.</t>
    </r>
  </si>
  <si>
    <r>
      <rPr>
        <sz val="11"/>
        <rFont val="Calibri"/>
        <family val="2"/>
      </rPr>
      <t>Tuberculose</t>
    </r>
  </si>
  <si>
    <r>
      <rPr>
        <sz val="11"/>
        <rFont val="Calibri"/>
        <family val="2"/>
      </rPr>
      <t>Tableau des déficits programmatiques TB 1 (par intervention prioritaire)</t>
    </r>
  </si>
  <si>
    <r>
      <rPr>
        <sz val="11"/>
        <rFont val="Calibri"/>
        <family val="2"/>
      </rPr>
      <t>Tableau des déficits programmatiques TB 2 (par intervention prioritaire)</t>
    </r>
  </si>
  <si>
    <r>
      <rPr>
        <sz val="11"/>
        <rFont val="Calibri"/>
        <family val="2"/>
      </rPr>
      <t>Tableau des déficits programmatiques TB 3 (par intervention prioritaire)</t>
    </r>
  </si>
  <si>
    <r>
      <rPr>
        <sz val="11"/>
        <rFont val="Calibri"/>
        <family val="2"/>
      </rPr>
      <t>Tableau des déficits programmatiques TB 4 (par intervention prioritaire)</t>
    </r>
  </si>
  <si>
    <r>
      <rPr>
        <sz val="11"/>
        <rFont val="Calibri"/>
        <family val="2"/>
      </rPr>
      <t>Tableau des déficits programmatiques TB 5 (par intervention prioritaire)</t>
    </r>
  </si>
  <si>
    <r>
      <rPr>
        <sz val="11"/>
        <rFont val="Calibri"/>
        <family val="2"/>
      </rPr>
      <t>Tableau des déficits programmatiques TB 6 (par intervention prioritaire)</t>
    </r>
  </si>
  <si>
    <t>A. Estimation du total de populations dans le besoin/à risque</t>
  </si>
  <si>
    <r>
      <rPr>
        <sz val="11"/>
        <rFont val="Calibri"/>
        <family val="2"/>
      </rPr>
      <t>E. Cibles devant être financées par la somme allouée suite à la demande de financement</t>
    </r>
  </si>
  <si>
    <r>
      <rPr>
        <sz val="11"/>
        <rFont val="Calibri"/>
        <family val="2"/>
      </rPr>
      <t xml:space="preserve">Veuillez lire attentivement les consignes données dans l'onglet « Instructions » avant de compléter le tableau d'analyse des déficits programmatiques. 
Les instructions ont été adaptées à chaque module/intervention. </t>
    </r>
  </si>
  <si>
    <r>
      <rPr>
        <sz val="11"/>
        <rFont val="Calibri"/>
        <family val="2"/>
      </rPr>
      <t>Tableau vierge des déficits programmatiques TB (si nécessaire, par intervention prioritaire)</t>
    </r>
  </si>
  <si>
    <t>This sheet contains a blank table in the case where the number of tables provided in the previous sheets is not sufficient, or if the applicant wishes to submit a table for a module/intervention/indicator that is not specified in the instructions.
This table is unprotected, therefore formulas in the cells can be changed if required. The table can also be copied if more than one is needed.</t>
  </si>
  <si>
    <t>TB/VIH - pacientes de tuberculosis con estado serológico respecto al VIH conocido</t>
  </si>
  <si>
    <t>TB/VIH - pacientes seropositivos con tuberculosis que reciben tratamiento antirretroviral</t>
  </si>
  <si>
    <t>D. Déficit annuel attendu par rapport aux besoins : A - C3</t>
  </si>
  <si>
    <t>D. Déficit anual previsto para cubrir la necesidad: 
A - C3</t>
  </si>
  <si>
    <t>F. Coverage from allocation amount and other resources: E + C3</t>
  </si>
  <si>
    <t>F. Couverture par la somme allouée et d'autres ressources : E + C3</t>
  </si>
  <si>
    <t xml:space="preserve">F. Cobertura total realizada con el monto asignado y otros recursos: E + C3 </t>
  </si>
  <si>
    <t>C3. Total country target already covered</t>
  </si>
  <si>
    <t>C3. Meta total del país ya cubierta</t>
  </si>
  <si>
    <t>C3. Total de la cible nationale déjà couvert</t>
  </si>
  <si>
    <t>All "%" targets from rows C3 to G are based on numerical target in row B.</t>
  </si>
  <si>
    <r>
      <t xml:space="preserve">D. Expected annual gap in meeting the country </t>
    </r>
    <r>
      <rPr>
        <sz val="11"/>
        <color rgb="FFFF0000"/>
        <rFont val="Arial"/>
        <family val="2"/>
      </rPr>
      <t>target</t>
    </r>
    <r>
      <rPr>
        <sz val="11"/>
        <color theme="1"/>
        <rFont val="Arial"/>
        <family val="2"/>
      </rPr>
      <t>: B - C3</t>
    </r>
  </si>
  <si>
    <r>
      <rPr>
        <sz val="11"/>
        <rFont val="Calibri"/>
        <family val="2"/>
      </rPr>
      <t xml:space="preserve">D. Déficit annuel attendu par rapport à la </t>
    </r>
    <r>
      <rPr>
        <sz val="11"/>
        <rFont val="Arial"/>
        <family val="2"/>
      </rPr>
      <t>cible</t>
    </r>
    <r>
      <rPr>
        <sz val="11"/>
        <rFont val="Calibri"/>
        <family val="2"/>
      </rPr>
      <t xml:space="preserve"> nationale : B - C3</t>
    </r>
  </si>
  <si>
    <t>D. Déficit anual previsto para alcanzar la meta del país: B - C3</t>
  </si>
  <si>
    <t>All "%" targets from rows C3 to G are based on numerical target in row B1 and B2</t>
  </si>
  <si>
    <t>Toutes les cibles en % des rangées C3 à G sont basées sur les valeurs numériques des rangées B1 et B2.</t>
  </si>
  <si>
    <t xml:space="preserve">Todos los "%" de las metas de las filas C3 a G están basados en la meta numérica de las filas B1 y B2 </t>
  </si>
  <si>
    <t>D. Expected annual gap in meeting the need- needles and syringes: 
B - C3</t>
  </si>
  <si>
    <t>D. Déficit annuel attendu par rapport aux besoins - aiguilles et seringues : 
B - C3</t>
  </si>
  <si>
    <t>D. Déficit anual previsto para satisfacer las necesidad - agujas y jeringuillas: B - C3</t>
  </si>
  <si>
    <t>F. Coverage from allocation amount and other resources- needles and syringes:  E + C3</t>
  </si>
  <si>
    <t>Estimated population in need (A): This refers to the estimated number of people targeted for condom promotion and distribution.
Please use the totals of priority populations calculated in the 'Condom requirements' tab of the UNAIDS C-NET.</t>
  </si>
  <si>
    <r>
      <t xml:space="preserve">Total number of condoms needed </t>
    </r>
    <r>
      <rPr>
        <sz val="11"/>
        <color rgb="FFFF0000"/>
        <rFont val="Arial"/>
        <family val="2"/>
      </rPr>
      <t>(A1 - A2)</t>
    </r>
    <r>
      <rPr>
        <sz val="11"/>
        <rFont val="Arial"/>
        <family val="2"/>
      </rPr>
      <t>: 
This refers to the estimated number of condoms needed (male and female) to meet 90% coverage target. It is recommended to use</t>
    </r>
    <r>
      <rPr>
        <sz val="11"/>
        <color rgb="FFFF0000"/>
        <rFont val="Arial"/>
        <family val="2"/>
      </rPr>
      <t xml:space="preserve"> the UNAIDS Condom needs estimation and resource requirements tool to calculate need (link provided above).</t>
    </r>
  </si>
  <si>
    <r>
      <t xml:space="preserve">In cases where the indicators used by the country are worded differently than what is included in the programmatic gap tables (but measurement is the same), please include the country definition in the comments box. </t>
    </r>
    <r>
      <rPr>
        <sz val="11"/>
        <rFont val="Arial"/>
        <family val="2"/>
      </rPr>
      <t>A blank table can be found on the "Blank table" sheet in the case where the number of tables provided in the workbook is not sufficient, or if the applicant wishes to submit a table for a module/interventio</t>
    </r>
    <r>
      <rPr>
        <sz val="11"/>
        <color rgb="FFFF0000"/>
        <rFont val="Arial"/>
        <family val="2"/>
      </rPr>
      <t xml:space="preserve">n/indicator </t>
    </r>
    <r>
      <rPr>
        <sz val="11"/>
        <rFont val="Arial"/>
        <family val="2"/>
      </rPr>
      <t>that is not specified in the instructions below.</t>
    </r>
  </si>
  <si>
    <r>
      <t xml:space="preserve">*These modules refer to the following key </t>
    </r>
    <r>
      <rPr>
        <sz val="11"/>
        <color rgb="FFFF0000"/>
        <rFont val="Arial"/>
        <family val="2"/>
      </rPr>
      <t>and vulnerable</t>
    </r>
    <r>
      <rPr>
        <sz val="11"/>
        <color theme="1"/>
        <rFont val="Arial"/>
        <family val="2"/>
      </rPr>
      <t xml:space="preserve"> populations: men who have sex with men; sex workers and their clients; transgender people; people who inject drugs and their partners; </t>
    </r>
    <r>
      <rPr>
        <sz val="11"/>
        <color rgb="FFFF0000"/>
        <rFont val="Arial"/>
        <family val="2"/>
      </rPr>
      <t>people in prisons and other closed settings; adolescent girls and young women in high prevalence settings; men in high prevalence settings,</t>
    </r>
    <r>
      <rPr>
        <sz val="11"/>
        <color theme="1"/>
        <rFont val="Arial"/>
        <family val="2"/>
      </rPr>
      <t xml:space="preserve"> and other vulnerable populations.
</t>
    </r>
    <r>
      <rPr>
        <sz val="11"/>
        <color rgb="FFFF0000"/>
        <rFont val="Arial"/>
        <family val="2"/>
      </rPr>
      <t xml:space="preserve">
**This module covers the following populations: men who have sex with men; sex workers and their clients; transgender people; people who inject drugs and their partners; people in prisons and other closed settings; adolescent girls and young women in high prevalence settings; men in high prevalence settings, partners of people living with HIV and, other vulnerable populations.</t>
    </r>
  </si>
  <si>
    <t>Programmatic Gap Tables</t>
  </si>
  <si>
    <t>Cette feuille contient un tableau vierge qui pourra être utilisé si le nombre de tableaux figurant dans les feuilles précédentes est insuffisant ou si le candidat souhaite soumettre un tableau pour un module/une intervention/un indicateur qui n'apparaît pas dans les instructions.
Ce tableau n'est pas protégé. Les formules peuvent donc être modifiées si nécessaire. Le tableau peut également être copié si plusieurs tableaux sont nécessaires.</t>
  </si>
  <si>
    <t>Si el número de tablas incluidas en el cuaderno de Excel no es suficiente o el solicitante quiere presentar una tabla para un módulo o intervención o indicador que no aparece indicado en las instrucciones, podrá utilizar la tabla en blanco incluida en esta hoja de cálculo. Esta tabla no está protegida, por lo que se pueden modificar las fórmulas de las celdas en caso necesario. Además, es posible copiar la tabla si se necesita más de una.</t>
  </si>
  <si>
    <t>TB/VIH - revisión de tuberculosis en pacientes con VIH</t>
  </si>
  <si>
    <t xml:space="preserve">Observations/Hypothèses :
1) Indiquez la zone cible
2) Précisez qui sont les autres sources de financement </t>
  </si>
  <si>
    <r>
      <t xml:space="preserve">Prevention programs for key populations- defined package of services
Please complete separate tables for each of the targeted key populations- e.g. men who have sex with men; sex workers and their clients; transgender people; people who inject drugs and their partners; </t>
    </r>
    <r>
      <rPr>
        <sz val="11"/>
        <color rgb="FFFF0000"/>
        <rFont val="Arial"/>
        <family val="2"/>
      </rPr>
      <t>people in prisons and other closed settings; adolescent girls and young women in high prevalence settings; men in high prevalence settings</t>
    </r>
    <r>
      <rPr>
        <sz val="11"/>
        <rFont val="Arial"/>
        <family val="2"/>
      </rPr>
      <t xml:space="preserve"> and, other vulnerable populations, as relevant to the funding request. Once this module has been selected, select the desired key population using the drop-down list provided next to the "Target Population" line. If "other vulnerable populations", please specify in the comments section. </t>
    </r>
  </si>
  <si>
    <r>
      <rPr>
        <b/>
        <sz val="11"/>
        <rFont val="Arial"/>
        <family val="2"/>
      </rPr>
      <t>Differentiated HIV testing services</t>
    </r>
    <r>
      <rPr>
        <sz val="11"/>
        <rFont val="Arial"/>
        <family val="2"/>
      </rPr>
      <t xml:space="preserve">
Please complete separate tables for each of the targeted populations- e.g. men who have sex with men; sex workers and their clients; transgender people; people who inject drugs and their partners; </t>
    </r>
    <r>
      <rPr>
        <sz val="11"/>
        <color rgb="FFFF0000"/>
        <rFont val="Arial"/>
        <family val="2"/>
      </rPr>
      <t>people in prisons and other closed settings; adolescent girls and young women in high prevalence settings; men in high prevalence settings</t>
    </r>
    <r>
      <rPr>
        <sz val="11"/>
        <rFont val="Arial"/>
        <family val="2"/>
      </rPr>
      <t xml:space="preserve"> and, other vulnerable populations, as relevant to the funding request. Select the relevant population using the drop-down list provided next to the "Target Population" line.  If "other vulnerable populations", please specify name in the comments section below.</t>
    </r>
  </si>
  <si>
    <t>Tuberculose et VIH - Patients tuberculeux séropositifs sous traitement antirétroviral</t>
  </si>
  <si>
    <t>Tuberculosis/VIH - pacientes seropositivos con tuberculosis que reciben tratamiento antirretroviral</t>
  </si>
  <si>
    <t>Tuberculosis/VIH - pacientes de tuberculosis con estado serológico respecto al VIH conocido.</t>
  </si>
  <si>
    <t>Tuberculose et VIH - Dépistage de la tuberculose parmi les patients atteints du VIH</t>
  </si>
  <si>
    <t>Tuberculosis/VIH - prueba de detección de tuberculosis entre los pacientes seropositivos</t>
  </si>
  <si>
    <t>Observations/Hypothèses :
1) Indiquez la région cible en cas de couverture infranationale
2) Précisez qui sont les autres sources de financement</t>
  </si>
  <si>
    <t>Comentarios/supuestos:
1) Especifique el área objetivo en caso de cobertura subnacional.
2) Especifique cuáles son las otras fuentes de financiamiento.</t>
  </si>
  <si>
    <t>Indicateur de couverture : nombre de circoncisions médicales pratiquées selon les normes nationales</t>
  </si>
  <si>
    <t>C3. Total de la cible nationale qui devrait être couvert (C1 + C2)</t>
  </si>
  <si>
    <t>Dépistage de la tuberculose chez les patients séropositifs au VIH</t>
  </si>
  <si>
    <t>Patients tuberculeux dont le statut sérologique vis.à.vis du VIH est connu</t>
  </si>
  <si>
    <t>Patients tuberculeux séropositifs au VIH sous TAR</t>
  </si>
  <si>
    <t>Revisión de tuberculosis en pacientes con VIH</t>
  </si>
  <si>
    <t>Pacientes de tuberculosis con estado serológico respecto al VIH conocido</t>
  </si>
  <si>
    <t>Pacientes seropositivos con tuberculosis que reciben tratamiento antirretroviral</t>
  </si>
  <si>
    <t>F. Total de Couverture à partir de la somme allouée et des autres ressources : E + C3</t>
  </si>
  <si>
    <t xml:space="preserve">F. Cobertura total del monto asignado y otros recursos: E + C3 </t>
  </si>
  <si>
    <t>D. brecha anual previsto para cubrir las necesidades: 
A - C3</t>
  </si>
  <si>
    <r>
      <t xml:space="preserve">Comentarios/supuestos:
1) Especifique el área objetivo.
2) Especifique cuáles son las otras fuentes de financiamiento.
3) Especifique el número y proporción de casos de tuberculosis infantil que debe ser notificado entre el número total notificado.
</t>
    </r>
    <r>
      <rPr>
        <sz val="11"/>
        <color rgb="FFFF0000"/>
        <rFont val="Calibri"/>
        <family val="2"/>
        <scheme val="minor"/>
      </rPr>
      <t>4) Junto con las metas del país, especifique en la columna de comentarios la tasa de éxito del tratamiento para los casos nuevos de TB para cada uno de los 3 años.</t>
    </r>
  </si>
  <si>
    <r>
      <t xml:space="preserve">Meta del país:
1) Se refiere al Plan Estratégico Nacional (PEN) o a la última meta del país acordada.
2) "#" se refiere al número de adultos y niños que recibe servicios de atención del VIH a quienes se ha tamizado para TB. 
3) "%" se refiere al porcentaje de adultos y niños que recibe servicios de atención del VIH a quien </t>
    </r>
    <r>
      <rPr>
        <sz val="11"/>
        <color rgb="FFFF0000"/>
        <rFont val="Calibri"/>
        <family val="2"/>
        <scheme val="minor"/>
      </rPr>
      <t xml:space="preserve">se ha evaluado y registrado su estado con respecto a la tuberculosis </t>
    </r>
    <r>
      <rPr>
        <sz val="11"/>
        <color theme="1"/>
        <rFont val="Arial"/>
        <family val="2"/>
      </rPr>
      <t>entre todos los adultos y niños que recibe tratamiento y servicios de atención del VIH.</t>
    </r>
  </si>
  <si>
    <r>
      <t xml:space="preserve">Country target:
1) refers to NSP or any other latest agreed country target
2) # refers to the number of adults and children in HIV care or treatment settings who are screened for TB
3) % refers to the percentage of adults and children enrolled in HIV care or treatment settings who </t>
    </r>
    <r>
      <rPr>
        <sz val="11"/>
        <color rgb="FFFF0000"/>
        <rFont val="Calibri"/>
        <family val="2"/>
        <scheme val="minor"/>
      </rPr>
      <t>had TB status assessed and recorded</t>
    </r>
    <r>
      <rPr>
        <sz val="11"/>
        <color theme="1"/>
        <rFont val="Arial"/>
        <family val="2"/>
      </rPr>
      <t xml:space="preserve"> among all the adults and children enrolled in HIV care or treatment settings</t>
    </r>
  </si>
  <si>
    <r>
      <t xml:space="preserve">Tratamiento atención y apoyo_Prestación de servicios diferenciados </t>
    </r>
    <r>
      <rPr>
        <sz val="11"/>
        <color rgb="FFFF0000"/>
        <rFont val="Calibri"/>
        <family val="2"/>
        <scheme val="minor"/>
      </rPr>
      <t>atención y</t>
    </r>
    <r>
      <rPr>
        <sz val="11"/>
        <rFont val="Calibri"/>
        <family val="2"/>
        <scheme val="minor"/>
      </rPr>
      <t xml:space="preserve"> tratamiento antirretroviral</t>
    </r>
  </si>
  <si>
    <t>Servicios diferenciados de pruebas de VIH</t>
  </si>
  <si>
    <t>Adultos viviendo con VIH (15 años o más)</t>
  </si>
  <si>
    <t>Niños viviendo con VIH (menores de 15 años)</t>
  </si>
  <si>
    <t>Todas las personas viviendo con VIH</t>
  </si>
  <si>
    <t>población no específica</t>
  </si>
  <si>
    <t>personas que se inyectan drogas y sus parejas</t>
  </si>
  <si>
    <r>
      <rPr>
        <sz val="11"/>
        <color rgb="FFFF0000"/>
        <rFont val="Calibri"/>
        <family val="2"/>
        <scheme val="minor"/>
      </rPr>
      <t>las</t>
    </r>
    <r>
      <rPr>
        <sz val="11"/>
        <color theme="1"/>
        <rFont val="Calibri"/>
        <family val="2"/>
        <scheme val="minor"/>
      </rPr>
      <t xml:space="preserve"> adolescentes y </t>
    </r>
    <r>
      <rPr>
        <sz val="11"/>
        <color rgb="FFFF0000"/>
        <rFont val="Calibri"/>
        <family val="2"/>
        <scheme val="minor"/>
      </rPr>
      <t>mujeres</t>
    </r>
    <r>
      <rPr>
        <sz val="11"/>
        <color theme="1"/>
        <rFont val="Calibri"/>
        <family val="2"/>
        <scheme val="minor"/>
      </rPr>
      <t xml:space="preserve"> jóvenes </t>
    </r>
    <r>
      <rPr>
        <sz val="11"/>
        <color rgb="FFFF0000"/>
        <rFont val="Calibri"/>
        <family val="2"/>
        <scheme val="minor"/>
      </rPr>
      <t>en entornos de alta prevalencia</t>
    </r>
  </si>
  <si>
    <t>hombres en entornos de alta prevalencia</t>
  </si>
  <si>
    <t>parejas de personas viviendo con el VIH</t>
  </si>
  <si>
    <t>otras poblaciones vulnerables  - especifique cuáles en los comentarios</t>
  </si>
  <si>
    <t>Número de preservativos distribuidos por el programa (masculinos y femeninos) - todas las poblaciones prioritarias</t>
  </si>
  <si>
    <t>Número de preservativos y lubricantes distribuidos por el programa (masculinos y femeninos)</t>
  </si>
  <si>
    <r>
      <t xml:space="preserve">Módulos prioritarios para VIH: Programas de prevención </t>
    </r>
    <r>
      <rPr>
        <sz val="11"/>
        <color rgb="FFFF0000"/>
        <rFont val="Calibri"/>
        <family val="2"/>
        <scheme val="minor"/>
      </rPr>
      <t>para población no específica</t>
    </r>
  </si>
  <si>
    <t>Prevención - poblaciones clave</t>
  </si>
  <si>
    <r>
      <t xml:space="preserve">*Estos módulos hacen referencia a las siguientes poblaciones clave </t>
    </r>
    <r>
      <rPr>
        <sz val="11"/>
        <color rgb="FFFF0000"/>
        <rFont val="Calibri"/>
        <family val="2"/>
        <scheme val="minor"/>
      </rPr>
      <t>y vulnerables</t>
    </r>
    <r>
      <rPr>
        <sz val="11"/>
        <color theme="1"/>
        <rFont val="Arial"/>
        <family val="2"/>
      </rPr>
      <t xml:space="preserve">: hombres que tienen relaciones sexuales con hombres; trabajadores del sexo y sus clientes; personas transgénero, personas que se inyectan drogas y sus parejas; personas en las prisiones y en otros entornos de reclusión; </t>
    </r>
    <r>
      <rPr>
        <sz val="11"/>
        <color rgb="FFFF0000"/>
        <rFont val="Calibri"/>
        <family val="2"/>
        <scheme val="minor"/>
      </rPr>
      <t>las</t>
    </r>
    <r>
      <rPr>
        <sz val="11"/>
        <color theme="1"/>
        <rFont val="Arial"/>
        <family val="2"/>
      </rPr>
      <t xml:space="preserve"> </t>
    </r>
    <r>
      <rPr>
        <sz val="11"/>
        <color rgb="FFFF0000"/>
        <rFont val="Calibri"/>
        <family val="2"/>
        <scheme val="minor"/>
      </rPr>
      <t>adolescentes y mujeres jóvenes en entornos de alta prevalencia</t>
    </r>
    <r>
      <rPr>
        <sz val="11"/>
        <color theme="1"/>
        <rFont val="Arial"/>
        <family val="2"/>
      </rPr>
      <t xml:space="preserve">; </t>
    </r>
    <r>
      <rPr>
        <sz val="11"/>
        <color rgb="FFFF0000"/>
        <rFont val="Calibri"/>
        <family val="2"/>
        <scheme val="minor"/>
      </rPr>
      <t>hombres en entornos de alta prevalencia</t>
    </r>
    <r>
      <rPr>
        <sz val="11"/>
        <color theme="1"/>
        <rFont val="Arial"/>
        <family val="2"/>
      </rPr>
      <t xml:space="preserve">; y otras poblaciones vulnerables.
</t>
    </r>
    <r>
      <rPr>
        <sz val="11"/>
        <color rgb="FFFF0000"/>
        <rFont val="Calibri"/>
        <family val="2"/>
        <scheme val="minor"/>
      </rPr>
      <t>**Este modulo cubre las siguientes poblaciones: hombres que tienen relaciones sexuales con hombres; trabajadores del sexo y sus clientes; personas transgénero; personas que se inyectan drogas y sus parejas;  personas en las prisiones y en otros entornos de reclusión; las adolescentes y mujeres jóvenes en entornos de alta prevalencia; hombres en entornos de alta prevalencia; parejas de personas que viven con el VIH y otras poblaciones vulnerables.</t>
    </r>
  </si>
  <si>
    <r>
      <t xml:space="preserve">Para empezar a completar cada tabla </t>
    </r>
    <r>
      <rPr>
        <sz val="11"/>
        <color rgb="FFFF0000"/>
        <rFont val="Arial"/>
        <family val="2"/>
      </rPr>
      <t xml:space="preserve">debajo de la pestaña "Tablas de VIH", </t>
    </r>
    <r>
      <rPr>
        <sz val="11"/>
        <rFont val="Arial"/>
        <family val="2"/>
      </rPr>
      <t>especifique el módulo/</t>
    </r>
    <r>
      <rPr>
        <sz val="11"/>
        <color rgb="FFFF0000"/>
        <rFont val="Arial"/>
        <family val="2"/>
      </rPr>
      <t>intervención</t>
    </r>
    <r>
      <rPr>
        <sz val="11"/>
        <rFont val="Arial"/>
        <family val="2"/>
      </rPr>
      <t xml:space="preserve"> prioritari</t>
    </r>
    <r>
      <rPr>
        <sz val="11"/>
        <color rgb="FFFF0000"/>
        <rFont val="Arial"/>
        <family val="2"/>
      </rPr>
      <t>a</t>
    </r>
    <r>
      <rPr>
        <sz val="11"/>
        <rFont val="Arial"/>
        <family val="2"/>
      </rPr>
      <t xml:space="preserve"> seccionándolos de la lista desplegable incluida junto a la fila  "Módulo prioritario". Al seleccionar un módulo o intervención, el indicador de cobertura correspondiente aparecerá a continuación de forma automática. Es obligatorio completar las celdas vacías destacadas en blanco. Las celdas destacadas en color morado se completarán de forma automática.
Una vez seleccionado el módulo/intervención, especifique la población </t>
    </r>
    <r>
      <rPr>
        <sz val="11"/>
        <color rgb="FFFF0000"/>
        <rFont val="Arial"/>
        <family val="2"/>
      </rPr>
      <t>objetivo</t>
    </r>
    <r>
      <rPr>
        <sz val="11"/>
        <rFont val="Arial"/>
        <family val="2"/>
      </rPr>
      <t xml:space="preserve"> de la lista desplegable incluida junto a la fila "Población </t>
    </r>
    <r>
      <rPr>
        <sz val="11"/>
        <color rgb="FFFF0000"/>
        <rFont val="Arial"/>
        <family val="2"/>
      </rPr>
      <t>objetivo</t>
    </r>
    <r>
      <rPr>
        <sz val="11"/>
        <rFont val="Arial"/>
        <family val="2"/>
      </rPr>
      <t xml:space="preserve">". Para los módulos relacionados con la prevención, complete separadamente una tabla de análisis de brecha programática para cada población clave a la que se dirige el programa. Para el tratamiento antirretroviral, se recomienda completar tablas distintas para los adultos y los niños, si bien también se proporciona la opción de completarlo de manera agregada.
Aunque la mayoría de las tablas para VIH se han considerado en la pestaña "Tablas de VIH", note que se incluyen tablas específicas e independientes para la circuncisión </t>
    </r>
    <r>
      <rPr>
        <sz val="11"/>
        <color rgb="FFFF0000"/>
        <rFont val="Arial"/>
        <family val="2"/>
      </rPr>
      <t>masculina, PrEP, p</t>
    </r>
    <r>
      <rPr>
        <sz val="11"/>
        <rFont val="Arial"/>
        <family val="2"/>
      </rPr>
      <t xml:space="preserve">reservativos distribuidos </t>
    </r>
    <r>
      <rPr>
        <sz val="11"/>
        <color rgb="FFFF0000"/>
        <rFont val="Arial"/>
        <family val="2"/>
      </rPr>
      <t>y programas de distribución de agujas y jeringuillas</t>
    </r>
    <r>
      <rPr>
        <sz val="11"/>
        <rFont val="Arial"/>
        <family val="2"/>
      </rPr>
      <t xml:space="preserve">. </t>
    </r>
    <r>
      <rPr>
        <sz val="11"/>
        <color rgb="FFFF0000"/>
        <rFont val="Arial"/>
        <family val="2"/>
      </rPr>
      <t>Para estas tablas, la fila de "módulo prioritario" ha sido previamente completado. Por favor, note que solo una tabla debe llenarse para todas las poblaciones prioritarias. No se requieren tablas separadas por población.</t>
    </r>
    <r>
      <rPr>
        <sz val="11"/>
        <rFont val="Arial"/>
        <family val="2"/>
      </rPr>
      <t xml:space="preserve">
</t>
    </r>
    <r>
      <rPr>
        <sz val="11"/>
        <color rgb="FFFF0000"/>
        <rFont val="Arial"/>
        <family val="2"/>
      </rPr>
      <t>Por favor note que las tablas para distribución de preservativos y circuncisión masculina calculan la brecha programática en base a la meta nacional del país, no la necesidad del país.</t>
    </r>
    <r>
      <rPr>
        <sz val="11"/>
        <rFont val="Arial"/>
        <family val="2"/>
      </rPr>
      <t xml:space="preserve">
Si se presentan solicitudes de financiamiento separadas para la </t>
    </r>
    <r>
      <rPr>
        <sz val="11"/>
        <color rgb="FFFF0000"/>
        <rFont val="Arial"/>
        <family val="2"/>
      </rPr>
      <t>TB</t>
    </r>
    <r>
      <rPr>
        <sz val="11"/>
        <rFont val="Arial"/>
        <family val="2"/>
      </rPr>
      <t xml:space="preserve"> y el VIH, se deberán incluir en ambas las tablas de análisis de déficit para las intervenciones de tuberculosis/VIH. En caso de presentar una solicitud conjunta para tuberculosis/VIH,complete las tablas incluidas en el archivo de Excel de brecha programática conjunto para tuberculosis/VIH.
En las instrucciones siguientes se explica detalladamente cómo completar la tabla de déficit para cada módulo. Tenga presente que hay varios indicadores de cobertura para las intervenciones conjuntas de tuberculosis/VIH, por lo que se deberán completar separadamente las tablas pertinentes. Recuerde que solo tiene que completar las tablas correspondientes para </t>
    </r>
    <r>
      <rPr>
        <sz val="11"/>
        <color rgb="FFFF0000"/>
        <rFont val="Arial"/>
        <family val="2"/>
      </rPr>
      <t>solo 3-6 módulos prioritarios.</t>
    </r>
  </si>
  <si>
    <r>
      <rPr>
        <sz val="11"/>
        <color rgb="FFFF0000"/>
        <rFont val="Calibri"/>
        <family val="2"/>
        <scheme val="minor"/>
      </rPr>
      <t>En casos en los que los indicadores utilizados por el país se parafrasean diferente de como se describen en las tablas de brechas programáticas (pero los métodos de medición son los mismos), por favor incluya la definición utilizada por el país en la casilla de comentarios.</t>
    </r>
    <r>
      <rPr>
        <sz val="11"/>
        <color theme="1"/>
        <rFont val="Arial"/>
        <family val="2"/>
      </rPr>
      <t xml:space="preserve"> Si el número de tablas incluidas en el fichero de Excel no es suficiente o el solicitante quiere presentar una tabla para un módulo/intervención</t>
    </r>
    <r>
      <rPr>
        <sz val="11"/>
        <color rgb="FFFF0000"/>
        <rFont val="Calibri"/>
        <family val="2"/>
        <scheme val="minor"/>
      </rPr>
      <t xml:space="preserve">/indicador </t>
    </r>
    <r>
      <rPr>
        <sz val="11"/>
        <color theme="1"/>
        <rFont val="Arial"/>
        <family val="2"/>
      </rPr>
      <t>que no aparece indicado en las instrucciones, podrá utilizar la tabla en blanco incluida en la pestaña denominada "Tabla en blanco".</t>
    </r>
  </si>
  <si>
    <r>
      <t xml:space="preserve">Tratamiento, atención y apoyo: prestación de servicios diferenciados de </t>
    </r>
    <r>
      <rPr>
        <sz val="11"/>
        <color rgb="FFFF0000"/>
        <rFont val="Arial"/>
        <family val="2"/>
      </rPr>
      <t xml:space="preserve">atención al VIH y </t>
    </r>
    <r>
      <rPr>
        <sz val="11"/>
        <rFont val="Arial"/>
        <family val="2"/>
      </rPr>
      <t>tratamiento antirretroviral (a completar por separado para adultos y niños)</t>
    </r>
  </si>
  <si>
    <r>
      <rPr>
        <sz val="11"/>
        <color rgb="FFFF0000"/>
        <rFont val="Arial"/>
        <family val="2"/>
      </rPr>
      <t>Población estimada con necesidades/en riesgo:
Se refiere a todos los adultos y niños que viven con el VIH</t>
    </r>
    <r>
      <rPr>
        <sz val="11"/>
        <rFont val="Arial"/>
        <family val="2"/>
      </rPr>
      <t xml:space="preserve"> </t>
    </r>
  </si>
  <si>
    <t xml:space="preserve">Meta del país:
1) Se refiere al Plan Estratégico Nacional (PEN) o a la última meta del país acordada.
2) "#" se refiere al número de mujeres embarazadas seropositivas que está previsto que reciban medicamentos antirretrovirales para reducir el riesgo de transmisión maternoinfantil durante el embarazo y el parto.
3) "%" se refiere al porcentaje de mujeres embarazadas seropositivas que recibe antirretrovirales para reducir el riesgo de transmisión maternoinfantil entre el total estimado de mujeres embarazadas seropositivas. </t>
  </si>
  <si>
    <r>
      <t xml:space="preserve">Indicador de cobertura: 
Porcentaje de </t>
    </r>
    <r>
      <rPr>
        <sz val="11"/>
        <color rgb="FFFF0000"/>
        <rFont val="Arial"/>
        <family val="2"/>
      </rPr>
      <t>personas que viven con el VIH vinculados a la atención</t>
    </r>
    <r>
      <rPr>
        <sz val="11"/>
        <rFont val="Arial"/>
        <family val="2"/>
      </rPr>
      <t xml:space="preserve"> </t>
    </r>
    <r>
      <rPr>
        <sz val="11"/>
        <color rgb="FFFF0000"/>
        <rFont val="Arial"/>
        <family val="2"/>
      </rPr>
      <t>(incluyendo</t>
    </r>
    <r>
      <rPr>
        <sz val="11"/>
        <rFont val="Arial"/>
        <family val="2"/>
      </rPr>
      <t xml:space="preserve"> PTMI) que se sometieron a pruebas de detección de tuberculosis en centros de atención y tratamiento del VIH</t>
    </r>
  </si>
  <si>
    <r>
      <t xml:space="preserve">Indicador de cobertura: 
Porcentaje de pacientes con tuberculosis (casos nuevos y recaídas) registrados </t>
    </r>
    <r>
      <rPr>
        <sz val="11"/>
        <color rgb="FFFF0000"/>
        <rFont val="Arial"/>
        <family val="2"/>
      </rPr>
      <t>con estatus de VIH documentado.</t>
    </r>
  </si>
  <si>
    <r>
      <t xml:space="preserve">Programas de prevención para poblaciones clave - paquete definido de servicios
Complete </t>
    </r>
    <r>
      <rPr>
        <sz val="11"/>
        <color rgb="FFFF0000"/>
        <rFont val="Arial"/>
        <family val="2"/>
      </rPr>
      <t>tablas separadas</t>
    </r>
    <r>
      <rPr>
        <sz val="11"/>
        <rFont val="Arial"/>
        <family val="2"/>
      </rPr>
      <t xml:space="preserve"> para cada una de las poblaciones clave objetivo relevantes en la solicitud de financiamiento, por ejemplo: trabajadores del sexo y sus clientes, hombres que tienen relaciones sexuales con hombres, personas transgénero, personas que se inyectan drogas y sus parejas, personas en las prisiones y otros entornos de reclusión,</t>
    </r>
    <r>
      <rPr>
        <sz val="11"/>
        <color rgb="FFFF0000"/>
        <rFont val="Arial"/>
        <family val="2"/>
      </rPr>
      <t xml:space="preserve"> las</t>
    </r>
    <r>
      <rPr>
        <sz val="11"/>
        <rFont val="Arial"/>
        <family val="2"/>
      </rPr>
      <t xml:space="preserve"> adolescentes y </t>
    </r>
    <r>
      <rPr>
        <sz val="11"/>
        <color rgb="FFFF0000"/>
        <rFont val="Arial"/>
        <family val="2"/>
      </rPr>
      <t>mujeres</t>
    </r>
    <r>
      <rPr>
        <sz val="11"/>
        <rFont val="Arial"/>
        <family val="2"/>
      </rPr>
      <t xml:space="preserve"> jóvenes </t>
    </r>
    <r>
      <rPr>
        <sz val="11"/>
        <color rgb="FFFF0000"/>
        <rFont val="Arial"/>
        <family val="2"/>
      </rPr>
      <t>en entornos de alta prevalencia;</t>
    </r>
    <r>
      <rPr>
        <sz val="11"/>
        <rFont val="Arial"/>
        <family val="2"/>
      </rPr>
      <t xml:space="preserve"> </t>
    </r>
    <r>
      <rPr>
        <sz val="11"/>
        <color rgb="FFFF0000"/>
        <rFont val="Arial"/>
        <family val="2"/>
      </rPr>
      <t xml:space="preserve">hombres en entornos de alta prevalencia </t>
    </r>
    <r>
      <rPr>
        <sz val="11"/>
        <rFont val="Arial"/>
        <family val="2"/>
      </rPr>
      <t xml:space="preserve">y otras poblaciones vulnerables. Una vez seleccionado este módulo, elija la población clave deseada usando la lista desplegable incluida junto a la fila "Población </t>
    </r>
    <r>
      <rPr>
        <sz val="11"/>
        <color rgb="FFFF0000"/>
        <rFont val="Arial"/>
        <family val="2"/>
      </rPr>
      <t>objetivo</t>
    </r>
    <r>
      <rPr>
        <sz val="11"/>
        <rFont val="Arial"/>
        <family val="2"/>
      </rPr>
      <t>". En caso de seleccionar "otras poblaciones vulnerables", especifique de cuáles se trata en el apartado reservado a los comentarios.</t>
    </r>
  </si>
  <si>
    <r>
      <rPr>
        <b/>
        <sz val="11"/>
        <color rgb="FFFF0000"/>
        <rFont val="Arial"/>
        <family val="2"/>
      </rPr>
      <t>Servicios diferenciados de pruebas de VIH</t>
    </r>
    <r>
      <rPr>
        <sz val="11"/>
        <rFont val="Arial"/>
        <family val="2"/>
      </rPr>
      <t xml:space="preserve">
</t>
    </r>
    <r>
      <rPr>
        <sz val="11"/>
        <color rgb="FFFF0000"/>
        <rFont val="Arial"/>
        <family val="2"/>
      </rPr>
      <t xml:space="preserve">Por favor, </t>
    </r>
    <r>
      <rPr>
        <sz val="11"/>
        <rFont val="Arial"/>
        <family val="2"/>
      </rPr>
      <t xml:space="preserve">complete una tabla separada para cada una de las poblaciones clave objetivo </t>
    </r>
    <r>
      <rPr>
        <sz val="11"/>
        <color rgb="FFFF0000"/>
        <rFont val="Arial"/>
        <family val="2"/>
      </rPr>
      <t>relevantes en la solicitud de financiamiento</t>
    </r>
    <r>
      <rPr>
        <sz val="11"/>
        <rFont val="Arial"/>
        <family val="2"/>
      </rPr>
      <t>, por ejemplo, trabajadores del sexo y sus clientes, hombres que tienen relaciones sexuales con hombres, personas transgénero, personas que se inyectan drogas y sus parejas,personas en las prisiones y otros entornos de reclusión,</t>
    </r>
    <r>
      <rPr>
        <sz val="11"/>
        <color rgb="FFFF0000"/>
        <rFont val="Arial"/>
        <family val="2"/>
      </rPr>
      <t xml:space="preserve"> las adolescentes y mujeres jóvenes en entornos de alta prevalencia; hombres en entornos de alta prevalencia y otras poblaciones vulnerables.</t>
    </r>
    <r>
      <rPr>
        <sz val="11"/>
        <rFont val="Arial"/>
        <family val="2"/>
      </rPr>
      <t xml:space="preserve"> Seleccione la población clave deseada usando la lista desplegable incluida junto a la fila "Población </t>
    </r>
    <r>
      <rPr>
        <sz val="11"/>
        <color rgb="FFFF0000"/>
        <rFont val="Arial"/>
        <family val="2"/>
      </rPr>
      <t>objetivo</t>
    </r>
    <r>
      <rPr>
        <sz val="11"/>
        <rFont val="Arial"/>
        <family val="2"/>
      </rPr>
      <t>". En caso de seleccionar "otras poblaciones vulnerables",</t>
    </r>
    <r>
      <rPr>
        <sz val="11"/>
        <color theme="1"/>
        <rFont val="Arial"/>
        <family val="2"/>
      </rPr>
      <t xml:space="preserve"> especifique de cuáles se trata</t>
    </r>
    <r>
      <rPr>
        <sz val="11"/>
        <color rgb="FFFF0000"/>
        <rFont val="Arial"/>
        <family val="2"/>
      </rPr>
      <t xml:space="preserve"> en la sección de comentarios debajo.</t>
    </r>
  </si>
  <si>
    <r>
      <t xml:space="preserve">Programas de prevención </t>
    </r>
    <r>
      <rPr>
        <sz val="11"/>
        <color rgb="FFFF0000"/>
        <rFont val="Arial"/>
        <family val="2"/>
      </rPr>
      <t>para</t>
    </r>
    <r>
      <rPr>
        <sz val="11"/>
        <rFont val="Arial"/>
        <family val="2"/>
      </rPr>
      <t xml:space="preserve"> poblaciones clave - </t>
    </r>
    <r>
      <rPr>
        <sz val="11"/>
        <color rgb="FFFF0000"/>
        <rFont val="Arial"/>
        <family val="2"/>
      </rPr>
      <t>PreP</t>
    </r>
    <r>
      <rPr>
        <sz val="11"/>
        <rFont val="Arial"/>
        <family val="2"/>
      </rPr>
      <t xml:space="preserve">. 
</t>
    </r>
    <r>
      <rPr>
        <sz val="11"/>
        <color rgb="FFFF0000"/>
        <rFont val="Arial"/>
        <family val="2"/>
      </rPr>
      <t>Por favor,</t>
    </r>
    <r>
      <rPr>
        <sz val="11"/>
        <rFont val="Arial"/>
        <family val="2"/>
      </rPr>
      <t xml:space="preserve"> complete una tabla para cada una de las poblaciones clave objetivo relevantes en la solicitud de financiación, por ejemplo, trabajadores del sexo y sus clientes, hombres que tienen relaciones sexuales con hombres, personas transgénero, personas que se inyectan drogas y sus parejas, personas en las prisiones y otros entornos de reclusión,</t>
    </r>
    <r>
      <rPr>
        <sz val="11"/>
        <color rgb="FFFF0000"/>
        <rFont val="Arial"/>
        <family val="2"/>
      </rPr>
      <t xml:space="preserve"> las adolescentes y mujeres jóvenes en entornos de alta prevalencia; hombres en entornos de alta prevalencia y otras poblaciones vulnerables. </t>
    </r>
    <r>
      <rPr>
        <sz val="11"/>
        <rFont val="Arial"/>
        <family val="2"/>
      </rPr>
      <t xml:space="preserve">Una vez seleccionado este módulo, elija la población clave deseada usando la lista desplegable incluida junto a la fila "Población </t>
    </r>
    <r>
      <rPr>
        <sz val="11"/>
        <color rgb="FFFF0000"/>
        <rFont val="Arial"/>
        <family val="2"/>
      </rPr>
      <t>objetivo</t>
    </r>
    <r>
      <rPr>
        <sz val="11"/>
        <rFont val="Arial"/>
        <family val="2"/>
      </rPr>
      <t xml:space="preserve">". En caso de seleccionar "otras poblaciones vulnerables", especifique de cuáles se trata </t>
    </r>
    <r>
      <rPr>
        <sz val="11"/>
        <color rgb="FFFF0000"/>
        <rFont val="Arial"/>
        <family val="2"/>
      </rPr>
      <t>en la sección de comentarios debajo.</t>
    </r>
  </si>
  <si>
    <r>
      <t xml:space="preserve">Prevention programs for key populations-PrEP
Please complete separate tables for each of the targeted key populations- e.g. men who have sex with men; sex workers and their clients; transgender people; people who inject drugs and their partners; </t>
    </r>
    <r>
      <rPr>
        <sz val="11"/>
        <color rgb="FFFF0000"/>
        <rFont val="Arial"/>
        <family val="2"/>
      </rPr>
      <t>people in prisons and other closed settings; adolescent girls and young women in high prevalence settings; and men in high prevalance settings,</t>
    </r>
    <r>
      <rPr>
        <sz val="11"/>
        <rFont val="Arial"/>
        <family val="2"/>
      </rPr>
      <t xml:space="preserve"> as relevant to the funding request. Select the relevant key population using the drop-down list provided next to the "Target Population" line.  If "other vulnerable populations", please specify in the comments section below. </t>
    </r>
  </si>
  <si>
    <r>
      <t xml:space="preserve">Indicador de cobertura: Porcentaje de la población clave </t>
    </r>
    <r>
      <rPr>
        <sz val="11"/>
        <color rgb="FFFF0000"/>
        <rFont val="Arial"/>
        <family val="2"/>
      </rPr>
      <t>elegible</t>
    </r>
    <r>
      <rPr>
        <sz val="11"/>
        <rFont val="Arial"/>
        <family val="2"/>
      </rPr>
      <t xml:space="preserve"> </t>
    </r>
    <r>
      <rPr>
        <sz val="11"/>
        <color rgb="FFFF0000"/>
        <rFont val="Arial"/>
        <family val="2"/>
      </rPr>
      <t xml:space="preserve">que inició PrEP durante los últimos 12 meses </t>
    </r>
  </si>
  <si>
    <t>Meta del país:
1) Se refiere al Plan Estratégico Nacional (PEN) o a la última meta del país acordada.
2) "#" se refiere al número de personas de la población clave indicada que se espera que reciba PrEP en el año especificado.  
3) "%" se refiere al porcentaje de personas que recibe PrEP respecto del número estimado de personas de la población clave indicada en el año especificado.</t>
  </si>
  <si>
    <r>
      <t xml:space="preserve">Brecha programática:
La brecha programática </t>
    </r>
    <r>
      <rPr>
        <sz val="11"/>
        <color rgb="FFFF0000"/>
        <rFont val="Arial"/>
        <family val="2"/>
      </rPr>
      <t>para preservativos masculinos y femeninos</t>
    </r>
    <r>
      <rPr>
        <sz val="11"/>
        <rFont val="Arial"/>
        <family val="2"/>
      </rPr>
      <t xml:space="preserve"> se calcula de forma automática en base a </t>
    </r>
    <r>
      <rPr>
        <sz val="11"/>
        <color rgb="FFFF0000"/>
        <rFont val="Arial"/>
        <family val="2"/>
      </rPr>
      <t>las metas del país</t>
    </r>
    <r>
      <rPr>
        <sz val="11"/>
        <rFont val="Arial"/>
        <family val="2"/>
      </rPr>
      <t xml:space="preserve"> (filas </t>
    </r>
    <r>
      <rPr>
        <sz val="11"/>
        <color rgb="FFFF0000"/>
        <rFont val="Arial"/>
        <family val="2"/>
      </rPr>
      <t>B1 y B2</t>
    </r>
    <r>
      <rPr>
        <sz val="11"/>
        <rFont val="Arial"/>
        <family val="2"/>
      </rPr>
      <t>)</t>
    </r>
  </si>
  <si>
    <r>
      <t>Programas de prevención para las poblaciones</t>
    </r>
    <r>
      <rPr>
        <sz val="11"/>
        <color rgb="FFFF0000"/>
        <rFont val="Arial"/>
        <family val="2"/>
      </rPr>
      <t xml:space="preserve"> no específicas</t>
    </r>
    <r>
      <rPr>
        <sz val="11"/>
        <rFont val="Arial"/>
        <family val="2"/>
      </rPr>
      <t xml:space="preserve">: </t>
    </r>
    <r>
      <rPr>
        <sz val="11"/>
        <color rgb="FFFF0000"/>
        <rFont val="Arial"/>
        <family val="2"/>
      </rPr>
      <t>planificación de preservativos</t>
    </r>
    <r>
      <rPr>
        <sz val="11"/>
        <rFont val="Arial"/>
        <family val="2"/>
      </rPr>
      <t xml:space="preserve"> 
</t>
    </r>
    <r>
      <rPr>
        <sz val="11"/>
        <color rgb="FFFF0000"/>
        <rFont val="Arial"/>
        <family val="2"/>
      </rPr>
      <t>Por favor, complete una tabla que incluya a todas las poblaciones prioritarias para la promoción y distribución de preservativos. 
Se recomienda utilizar la siguiente herramienta de cuantificación de necesidades de preservativos para completar esta tabla de brechas de preservativos: Herramienta de ONUSIDA para la estimación de necesidades de preservativos y requerimientos de recursos (C-NET): por favor añada la herramienta completada como un anexo al enviar la nota conceptual.</t>
    </r>
  </si>
  <si>
    <r>
      <t xml:space="preserve">Indicador de cobertura: número de preservativos </t>
    </r>
    <r>
      <rPr>
        <sz val="11"/>
        <color rgb="FFFF0000"/>
        <rFont val="Arial"/>
        <family val="2"/>
      </rPr>
      <t>distribuidos por el programa</t>
    </r>
    <r>
      <rPr>
        <sz val="11"/>
        <rFont val="Arial"/>
        <family val="2"/>
      </rPr>
      <t xml:space="preserve"> (masculinos y femeninos) - </t>
    </r>
    <r>
      <rPr>
        <sz val="11"/>
        <color rgb="FFFF0000"/>
        <rFont val="Arial"/>
        <family val="2"/>
      </rPr>
      <t>todas las poblaciones prioritarias</t>
    </r>
  </si>
  <si>
    <r>
      <rPr>
        <sz val="11"/>
        <color rgb="FFFF0000"/>
        <rFont val="Arial"/>
        <family val="2"/>
      </rPr>
      <t>Población estimada en necesidad (A)</t>
    </r>
    <r>
      <rPr>
        <sz val="11"/>
        <rFont val="Arial"/>
        <family val="2"/>
      </rPr>
      <t xml:space="preserve">: se refiere al número estimado de personas </t>
    </r>
    <r>
      <rPr>
        <sz val="11"/>
        <color rgb="FFFF0000"/>
        <rFont val="Arial"/>
        <family val="2"/>
      </rPr>
      <t>objetivo de las intervenciones para</t>
    </r>
    <r>
      <rPr>
        <sz val="11"/>
        <rFont val="Arial"/>
        <family val="2"/>
      </rPr>
      <t xml:space="preserve"> promoción y distribución de preservativos.
</t>
    </r>
    <r>
      <rPr>
        <sz val="11"/>
        <color rgb="FFFF0000"/>
        <rFont val="Arial"/>
        <family val="2"/>
      </rPr>
      <t>Por favor, utilice los totales de las poblaciones prioritarias calculadas en la pestaña de "requerimientos de preservativos" de la herramienta de ONUSIDA C-NET.</t>
    </r>
  </si>
  <si>
    <r>
      <t xml:space="preserve">Número total de preservativos necesarios </t>
    </r>
    <r>
      <rPr>
        <sz val="11"/>
        <color rgb="FFFF0000"/>
        <rFont val="Arial"/>
        <family val="2"/>
      </rPr>
      <t>(A1-A2)</t>
    </r>
    <r>
      <rPr>
        <sz val="11"/>
        <rFont val="Arial"/>
        <family val="2"/>
      </rPr>
      <t xml:space="preserve">: 
Se refiere al número estimado de preservativos necesarios (masculinos y femeninos) </t>
    </r>
    <r>
      <rPr>
        <sz val="11"/>
        <color rgb="FFFF0000"/>
        <rFont val="Arial"/>
        <family val="2"/>
      </rPr>
      <t xml:space="preserve">para alcanzar 90% como la meta de cobertura. Para calcular la necesidad, se recomienda que utilice la herramienta de ONUSIDA para la estimación de necesidades de preservativos y requerimientos de recursos (en el vínculo disponible arriba). </t>
    </r>
  </si>
  <si>
    <r>
      <t xml:space="preserve">Número total de preservativos necesarios </t>
    </r>
    <r>
      <rPr>
        <sz val="11"/>
        <color rgb="FFFF0000"/>
        <rFont val="Arial"/>
        <family val="2"/>
      </rPr>
      <t>(B1-B2)</t>
    </r>
    <r>
      <rPr>
        <sz val="11"/>
        <rFont val="Arial"/>
        <family val="2"/>
      </rPr>
      <t xml:space="preserve">:
1) Se refiere al Plan Estratégico Nacional (PEN) o a la última meta del país acordada.
2) "#" se refiere al número de preservativos masculinos y femeninos que se espera distribuir a través del programa con base en la cobertura prevista </t>
    </r>
    <r>
      <rPr>
        <sz val="11"/>
        <color rgb="FFFF0000"/>
        <rFont val="Arial"/>
        <family val="2"/>
      </rPr>
      <t>para todas las poblaciones prioritarias.</t>
    </r>
    <r>
      <rPr>
        <sz val="11"/>
        <rFont val="Arial"/>
        <family val="2"/>
      </rPr>
      <t xml:space="preserve"> 
</t>
    </r>
  </si>
  <si>
    <r>
      <t xml:space="preserve">Meta del país ya </t>
    </r>
    <r>
      <rPr>
        <sz val="11"/>
        <color rgb="FFFF0000"/>
        <rFont val="Arial"/>
        <family val="2"/>
      </rPr>
      <t>cubierta</t>
    </r>
    <r>
      <rPr>
        <sz val="11"/>
        <rFont val="Arial"/>
        <family val="2"/>
      </rPr>
      <t>:
Las metas del país ya</t>
    </r>
    <r>
      <rPr>
        <sz val="11"/>
        <color rgb="FFFF0000"/>
        <rFont val="Arial"/>
        <family val="2"/>
      </rPr>
      <t xml:space="preserve"> cubiertas</t>
    </r>
    <r>
      <rPr>
        <sz val="11"/>
        <rFont val="Arial"/>
        <family val="2"/>
      </rPr>
      <t xml:space="preserve"> se </t>
    </r>
    <r>
      <rPr>
        <sz val="11"/>
        <color rgb="FFFF0000"/>
        <rFont val="Arial"/>
        <family val="2"/>
      </rPr>
      <t>desagregan</t>
    </r>
    <r>
      <rPr>
        <sz val="11"/>
        <rFont val="Arial"/>
        <family val="2"/>
      </rPr>
      <t xml:space="preserve"> primero por el tipo de </t>
    </r>
    <r>
      <rPr>
        <sz val="11"/>
        <color rgb="FFFF0000"/>
        <rFont val="Arial"/>
        <family val="2"/>
      </rPr>
      <t>fuente</t>
    </r>
    <r>
      <rPr>
        <sz val="11"/>
        <rFont val="Arial"/>
        <family val="2"/>
      </rPr>
      <t xml:space="preserve"> de financiamiento, seguido </t>
    </r>
    <r>
      <rPr>
        <sz val="11"/>
        <color rgb="FFFF0000"/>
        <rFont val="Arial"/>
        <family val="2"/>
      </rPr>
      <t>por el</t>
    </r>
    <r>
      <rPr>
        <sz val="11"/>
        <rFont val="Arial"/>
        <family val="2"/>
      </rPr>
      <t xml:space="preserve"> tipo de preservativo.
Tipo de </t>
    </r>
    <r>
      <rPr>
        <sz val="11"/>
        <color rgb="FFFF0000"/>
        <rFont val="Arial"/>
        <family val="2"/>
      </rPr>
      <t>fuente:</t>
    </r>
    <r>
      <rPr>
        <sz val="11"/>
        <rFont val="Arial"/>
        <family val="2"/>
      </rPr>
      <t xml:space="preserve"> las metas del país ya </t>
    </r>
    <r>
      <rPr>
        <sz val="11"/>
        <color rgb="FFFF0000"/>
        <rFont val="Arial"/>
        <family val="2"/>
      </rPr>
      <t>cubiertas</t>
    </r>
    <r>
      <rPr>
        <sz val="11"/>
        <rFont val="Arial"/>
        <family val="2"/>
      </rPr>
      <t xml:space="preserve"> se dividen entre las metas que van a financiarse con recursos </t>
    </r>
    <r>
      <rPr>
        <sz val="11"/>
        <color rgb="FFFF0000"/>
        <rFont val="Arial"/>
        <family val="2"/>
      </rPr>
      <t>domésticos</t>
    </r>
    <r>
      <rPr>
        <sz val="11"/>
        <rFont val="Arial"/>
        <family val="2"/>
      </rPr>
      <t xml:space="preserve"> (</t>
    </r>
    <r>
      <rPr>
        <sz val="11"/>
        <color rgb="FFFF0000"/>
        <rFont val="Arial"/>
        <family val="2"/>
      </rPr>
      <t>celda</t>
    </r>
    <r>
      <rPr>
        <sz val="11"/>
        <rFont val="Arial"/>
        <family val="2"/>
      </rPr>
      <t xml:space="preserve"> C1) y aquellas que van a financiarse con recursos externos (C2). Las inversiones nacionales del sector privado se incluirán entre las fuentes </t>
    </r>
    <r>
      <rPr>
        <sz val="11"/>
        <color rgb="FFFF0000"/>
        <rFont val="Arial"/>
        <family val="2"/>
      </rPr>
      <t>domésticas</t>
    </r>
    <r>
      <rPr>
        <sz val="11"/>
        <rFont val="Arial"/>
        <family val="2"/>
      </rPr>
      <t xml:space="preserve">. </t>
    </r>
    <r>
      <rPr>
        <sz val="11"/>
        <color rgb="FFFF0000"/>
        <rFont val="Arial"/>
        <family val="2"/>
      </rPr>
      <t>Siempre que hayan recursos provenientes del sector privado, por favor, especifique la información en la casilla de 'comentarios/supuestos'.</t>
    </r>
    <r>
      <rPr>
        <sz val="11"/>
        <rFont val="Arial"/>
        <family val="2"/>
      </rPr>
      <t xml:space="preserve"> </t>
    </r>
    <r>
      <rPr>
        <sz val="11"/>
        <color theme="1"/>
        <rFont val="Arial"/>
        <family val="2"/>
      </rPr>
      <t>En casos</t>
    </r>
    <r>
      <rPr>
        <sz val="11"/>
        <color rgb="FFFF0000"/>
        <rFont val="Arial"/>
        <family val="2"/>
      </rPr>
      <t xml:space="preserve"> cuando la meta del año se financia parcialmente con recursos provenientes de alguna subvención del Fondo Mundial en curso</t>
    </r>
    <r>
      <rPr>
        <sz val="11"/>
        <rFont val="Arial"/>
        <family val="2"/>
      </rPr>
      <t xml:space="preserve"> (es decir, existe una subvención que </t>
    </r>
    <r>
      <rPr>
        <sz val="11"/>
        <color rgb="FFFF0000"/>
        <rFont val="Arial"/>
        <family val="2"/>
      </rPr>
      <t>finaliza</t>
    </r>
    <r>
      <rPr>
        <sz val="11"/>
        <rFont val="Arial"/>
        <family val="2"/>
      </rPr>
      <t xml:space="preserve"> antes de comenzar el nuevo período de </t>
    </r>
    <r>
      <rPr>
        <sz val="11"/>
        <color rgb="FFFF0000"/>
        <rFont val="Arial"/>
        <family val="2"/>
      </rPr>
      <t>implementación</t>
    </r>
    <r>
      <rPr>
        <sz val="11"/>
        <rFont val="Arial"/>
        <family val="2"/>
      </rPr>
      <t xml:space="preserve">), esta porción podrá </t>
    </r>
    <r>
      <rPr>
        <sz val="11"/>
        <color rgb="FFFF0000"/>
        <rFont val="Arial"/>
        <family val="2"/>
      </rPr>
      <t>incluirse en la categoría</t>
    </r>
    <r>
      <rPr>
        <sz val="11"/>
        <rFont val="Arial"/>
        <family val="2"/>
      </rPr>
      <t xml:space="preserve"> de recursos externos. </t>
    </r>
    <r>
      <rPr>
        <sz val="11"/>
        <color rgb="FFFF0000"/>
        <rFont val="Arial"/>
        <family val="2"/>
      </rPr>
      <t>El total de ambas categorías se genera automáticamente</t>
    </r>
    <r>
      <rPr>
        <sz val="11"/>
        <rFont val="Arial"/>
        <family val="2"/>
      </rPr>
      <t xml:space="preserve"> en la </t>
    </r>
    <r>
      <rPr>
        <sz val="11"/>
        <color rgb="FFFF0000"/>
        <rFont val="Arial"/>
        <family val="2"/>
      </rPr>
      <t>celda</t>
    </r>
    <r>
      <rPr>
        <sz val="11"/>
        <rFont val="Arial"/>
        <family val="2"/>
      </rPr>
      <t xml:space="preserve"> C3. 
Tipo de preservativo: las metas del país ya </t>
    </r>
    <r>
      <rPr>
        <sz val="11"/>
        <color rgb="FFFF0000"/>
        <rFont val="Arial"/>
        <family val="2"/>
      </rPr>
      <t>cubiertas se desagregan</t>
    </r>
    <r>
      <rPr>
        <sz val="11"/>
        <rFont val="Arial"/>
        <family val="2"/>
      </rPr>
      <t xml:space="preserve"> por </t>
    </r>
    <r>
      <rPr>
        <sz val="11"/>
        <color rgb="FFFF0000"/>
        <rFont val="Arial"/>
        <family val="2"/>
      </rPr>
      <t>preservativo masculino</t>
    </r>
    <r>
      <rPr>
        <sz val="11"/>
        <rFont val="Arial"/>
        <family val="2"/>
      </rPr>
      <t xml:space="preserve"> (C4) y femenino (C5). El total </t>
    </r>
    <r>
      <rPr>
        <sz val="11"/>
        <color rgb="FFFF0000"/>
        <rFont val="Arial"/>
        <family val="2"/>
      </rPr>
      <t>de</t>
    </r>
    <r>
      <rPr>
        <sz val="11"/>
        <rFont val="Arial"/>
        <family val="2"/>
      </rPr>
      <t xml:space="preserve"> </t>
    </r>
    <r>
      <rPr>
        <sz val="11"/>
        <color rgb="FFFF0000"/>
        <rFont val="Arial"/>
        <family val="2"/>
      </rPr>
      <t>ambas categorías se genera</t>
    </r>
    <r>
      <rPr>
        <sz val="11"/>
        <rFont val="Arial"/>
        <family val="2"/>
      </rPr>
      <t xml:space="preserve"> de manera automática en la fila C6.</t>
    </r>
    <r>
      <rPr>
        <sz val="11"/>
        <color rgb="FFFF0000"/>
        <rFont val="Arial"/>
        <family val="2"/>
      </rPr>
      <t xml:space="preserve"> Por favor, note que el resultado en la celda C3 debe ser igual al resultado en la celda C6.
Si la información para las celdas C1 y C2 no están disponibles, complete solo las celdas C4 y C5.</t>
    </r>
  </si>
  <si>
    <r>
      <t>Comentarios/supuestos:
1) Especifique el método de predicción empleado en la casilla de comentarios (</t>
    </r>
    <r>
      <rPr>
        <sz val="11"/>
        <color rgb="FFFF0000"/>
        <rFont val="Arial"/>
        <family val="2"/>
      </rPr>
      <t>celdas</t>
    </r>
    <r>
      <rPr>
        <sz val="11"/>
        <rFont val="Arial"/>
        <family val="2"/>
      </rPr>
      <t xml:space="preserve"> A1 y A2). 
2) Indique si el cálculo tiene en cuenta los preservativos necesarios para la planificación familiar, además del número requerido para los programas de prevención del VIH (celdas A1 y A2).                                                                                                                                         
3) Especifique </t>
    </r>
    <r>
      <rPr>
        <sz val="11"/>
        <color rgb="FFFF0000"/>
        <rFont val="Arial"/>
        <family val="2"/>
      </rPr>
      <t xml:space="preserve">cuál </t>
    </r>
    <r>
      <rPr>
        <sz val="11"/>
        <rFont val="Arial"/>
        <family val="2"/>
      </rPr>
      <t xml:space="preserve">es la cobertura esperada </t>
    </r>
    <r>
      <rPr>
        <sz val="11"/>
        <color rgb="FFFF0000"/>
        <rFont val="Arial"/>
        <family val="2"/>
      </rPr>
      <t>para las distintas poblaciones prioritarias objetivo de promoción y distribución de preservativos</t>
    </r>
    <r>
      <rPr>
        <sz val="11"/>
        <rFont val="Arial"/>
        <family val="2"/>
      </rPr>
      <t xml:space="preserve"> - </t>
    </r>
    <r>
      <rPr>
        <sz val="11"/>
        <color rgb="FFFF0000"/>
        <rFont val="Arial"/>
        <family val="2"/>
      </rPr>
      <t>celdas</t>
    </r>
    <r>
      <rPr>
        <sz val="11"/>
        <rFont val="Arial"/>
        <family val="2"/>
      </rPr>
      <t xml:space="preserve"> </t>
    </r>
    <r>
      <rPr>
        <sz val="11"/>
        <color rgb="FFFF0000"/>
        <rFont val="Arial"/>
        <family val="2"/>
      </rPr>
      <t>B1-B2 y E1-E2.</t>
    </r>
    <r>
      <rPr>
        <sz val="11"/>
        <rFont val="Arial"/>
        <family val="2"/>
      </rPr>
      <t xml:space="preserve">
4) Especifique cuáles son las otras fuentes de financiamiento. </t>
    </r>
  </si>
  <si>
    <r>
      <t xml:space="preserve">Country Target Already Covered:
Country Target Already Covered is broken down first by funding resource type, followed by type of condom.
Resource type: Country target already covered is broken down into the target planned to be covered by domestic resources (line C1), and external resources (C2). National private sector investments are to be included under domestic sources. </t>
    </r>
    <r>
      <rPr>
        <sz val="11"/>
        <color rgb="FFFF0000"/>
        <rFont val="Arial"/>
        <family val="2"/>
      </rPr>
      <t>Please specify under 'Comments/Assumptions' wherever private sector resources are available.</t>
    </r>
    <r>
      <rPr>
        <sz val="11"/>
        <rFont val="Arial"/>
        <family val="2"/>
      </rPr>
      <t xml:space="preserve"> In cases where part of the target during the year is covered by a current Global Fund grant (that ends prior to the start of the new implementation period), it can be included in the external resources category. The total of these two is automatically generated in line C3. 
Condom type: Country target already covered is broken down by male condoms (C4), and female condoms (C5). </t>
    </r>
    <r>
      <rPr>
        <sz val="11"/>
        <color rgb="FFFF0000"/>
        <rFont val="Arial"/>
        <family val="2"/>
      </rPr>
      <t>The total of these two is automatically generated in line C6. Please note that the result in C3 and C6 should be the same.</t>
    </r>
    <r>
      <rPr>
        <sz val="11"/>
        <rFont val="Arial"/>
        <family val="2"/>
      </rPr>
      <t xml:space="preserve">
If information for lines C1 and C2 are not available, fill only lines C4 and C5.</t>
    </r>
  </si>
  <si>
    <t>Población objetivo</t>
  </si>
  <si>
    <r>
      <t xml:space="preserve">A. Total de población estimada </t>
    </r>
    <r>
      <rPr>
        <sz val="11"/>
        <color rgb="FFFF0000"/>
        <rFont val="Arial"/>
        <family val="2"/>
      </rPr>
      <t>en</t>
    </r>
    <r>
      <rPr>
        <sz val="11"/>
        <rFont val="Arial"/>
        <family val="2"/>
      </rPr>
      <t xml:space="preserve"> necesidad </t>
    </r>
    <r>
      <rPr>
        <sz val="11"/>
        <color rgb="FFFF0000"/>
        <rFont val="Arial"/>
        <family val="2"/>
      </rPr>
      <t>(Prevención del VIH)</t>
    </r>
  </si>
  <si>
    <r>
      <rPr>
        <sz val="11"/>
        <color rgb="FFFF0000"/>
        <rFont val="Arial"/>
        <family val="2"/>
      </rPr>
      <t>Prevención</t>
    </r>
    <r>
      <rPr>
        <sz val="11"/>
        <rFont val="Arial"/>
        <family val="2"/>
      </rPr>
      <t xml:space="preserve">- circuncisión </t>
    </r>
    <r>
      <rPr>
        <sz val="11"/>
        <color rgb="FFFF0000"/>
        <rFont val="Arial"/>
        <family val="2"/>
      </rPr>
      <t>médica</t>
    </r>
    <r>
      <rPr>
        <sz val="11"/>
        <rFont val="Arial"/>
        <family val="2"/>
      </rPr>
      <t xml:space="preserve"> masculina </t>
    </r>
    <r>
      <rPr>
        <sz val="11"/>
        <color rgb="FFFF0000"/>
        <rFont val="Arial"/>
        <family val="2"/>
      </rPr>
      <t>voluntaria</t>
    </r>
  </si>
  <si>
    <t>Prevención- poblaciones clave</t>
  </si>
  <si>
    <r>
      <t xml:space="preserve">Porcentaje de la población clave </t>
    </r>
    <r>
      <rPr>
        <sz val="11"/>
        <color rgb="FFFF0000"/>
        <rFont val="Arial"/>
        <family val="2"/>
      </rPr>
      <t>elegible</t>
    </r>
    <r>
      <rPr>
        <sz val="11"/>
        <rFont val="Arial"/>
        <family val="2"/>
      </rPr>
      <t xml:space="preserve"> que </t>
    </r>
    <r>
      <rPr>
        <sz val="11"/>
        <color rgb="FFFF0000"/>
        <rFont val="Arial"/>
        <family val="2"/>
      </rPr>
      <t>inició</t>
    </r>
    <r>
      <rPr>
        <sz val="11"/>
        <rFont val="Arial"/>
        <family val="2"/>
      </rPr>
      <t xml:space="preserve"> PrEP</t>
    </r>
    <r>
      <rPr>
        <sz val="11"/>
        <color rgb="FFFF0000"/>
        <rFont val="Arial"/>
        <family val="2"/>
      </rPr>
      <t xml:space="preserve"> durante los últimos 12 meses.</t>
    </r>
  </si>
  <si>
    <t xml:space="preserve">Tabla de brecha programática para PrEP </t>
  </si>
  <si>
    <t xml:space="preserve">Prevención - Planificación y gestión nacional de preservativos </t>
  </si>
  <si>
    <r>
      <t xml:space="preserve">Número de preservativos distribuidos </t>
    </r>
    <r>
      <rPr>
        <sz val="11"/>
        <color rgb="FFFF0000"/>
        <rFont val="Arial"/>
        <family val="2"/>
      </rPr>
      <t>por el programa</t>
    </r>
    <r>
      <rPr>
        <sz val="11"/>
        <rFont val="Arial"/>
        <family val="2"/>
      </rPr>
      <t xml:space="preserve"> (masculinos y femeninos)</t>
    </r>
  </si>
  <si>
    <t>todas las poblaciones prioritarias</t>
  </si>
  <si>
    <r>
      <t>C1. Meta del país que</t>
    </r>
    <r>
      <rPr>
        <sz val="11"/>
        <color rgb="FFFF0000"/>
        <rFont val="Arial"/>
        <family val="2"/>
      </rPr>
      <t xml:space="preserve"> se espera cubrir </t>
    </r>
    <r>
      <rPr>
        <sz val="11"/>
        <rFont val="Arial"/>
        <family val="2"/>
      </rPr>
      <t xml:space="preserve">con recursos </t>
    </r>
    <r>
      <rPr>
        <sz val="11"/>
        <color rgb="FFFF0000"/>
        <rFont val="Arial"/>
        <family val="2"/>
      </rPr>
      <t>domésticos,</t>
    </r>
    <r>
      <rPr>
        <sz val="11"/>
        <rFont val="Arial"/>
        <family val="2"/>
      </rPr>
      <t xml:space="preserve"> </t>
    </r>
    <r>
      <rPr>
        <sz val="11"/>
        <color rgb="FFFF0000"/>
        <rFont val="Arial"/>
        <family val="2"/>
      </rPr>
      <t>incluyendo el sector privado cuando esté disponible</t>
    </r>
  </si>
  <si>
    <r>
      <rPr>
        <sz val="11"/>
        <color rgb="FFFF0000"/>
        <rFont val="Arial"/>
        <family val="2"/>
      </rPr>
      <t xml:space="preserve">Prevención- </t>
    </r>
    <r>
      <rPr>
        <sz val="11"/>
        <rFont val="Arial"/>
        <family val="2"/>
      </rPr>
      <t>personas que se inyectan drogas y sus parejas</t>
    </r>
  </si>
  <si>
    <t xml:space="preserve">Tabla de brecha programática para el VIH/SIDA - Programas de agujas y jeringuillas </t>
  </si>
  <si>
    <t>F. Couverture par la somme allouée et d'autres ressources - aiguilles et seringues :  E + C3</t>
  </si>
  <si>
    <t>F. Cobertura realizada con el monto asignado y otros recursos - agujas y jeringuillas:  E + C3</t>
  </si>
  <si>
    <t>Pestaña "PrEP gap table"</t>
  </si>
  <si>
    <t>C6. Total de la cible nationale qui devrait être couvert (masculins + féminins) (C4 + C5)</t>
  </si>
  <si>
    <r>
      <t xml:space="preserve">Dans les cas où les indicateurs utilisés par le pays sont formulés différemment de ce qui est inclus dans les tableaux des déficits programmatiques (mais que la mesure est identique), veuillez inclure la définition du pays dans la section commentaires.
</t>
    </r>
    <r>
      <rPr>
        <sz val="11"/>
        <color theme="1"/>
        <rFont val="Arial"/>
        <family val="2"/>
      </rPr>
      <t>La feuille « Blank table » contient un tableau vierge qui pourra être utilisé si le nombre de tableaux fournis dans le fichier Excel est insuffisant ou si le candidat souhaite soumettre un tableau pour un module/une intervention/</t>
    </r>
    <r>
      <rPr>
        <sz val="11"/>
        <color rgb="FFFF0000"/>
        <rFont val="Calibri"/>
        <family val="2"/>
        <scheme val="minor"/>
      </rPr>
      <t>un indicateur</t>
    </r>
    <r>
      <rPr>
        <sz val="11"/>
        <color theme="1"/>
        <rFont val="Arial"/>
        <family val="2"/>
      </rPr>
      <t xml:space="preserve"> qui n'apparaît pas dans les instructions ci-dessous.</t>
    </r>
  </si>
  <si>
    <r>
      <rPr>
        <sz val="11"/>
        <color rgb="FFFF0000"/>
        <rFont val="Calibri"/>
        <family val="2"/>
        <scheme val="minor"/>
      </rPr>
      <t>En casos en los que los indicadores utilizados por el país se parafrasean  diferente de como se describen en las tablas de brechas programáticas (pero los métodos de medición son los mismos), por favor incluya la definición utilizada por el país en la casilla de comentarios.</t>
    </r>
    <r>
      <rPr>
        <sz val="11"/>
        <color theme="1"/>
        <rFont val="Arial"/>
        <family val="2"/>
      </rPr>
      <t xml:space="preserve"> Si el número de tablas incluidas en el cuaderno de Excel no es suficiente o el solicitante quiere presentar una tabla para un módulo/intervención/</t>
    </r>
    <r>
      <rPr>
        <sz val="11"/>
        <color rgb="FFFF0000"/>
        <rFont val="Calibri"/>
        <family val="2"/>
        <scheme val="minor"/>
      </rPr>
      <t>indicador</t>
    </r>
    <r>
      <rPr>
        <sz val="11"/>
        <color theme="1"/>
        <rFont val="Arial"/>
        <family val="2"/>
      </rPr>
      <t xml:space="preserve"> </t>
    </r>
    <r>
      <rPr>
        <sz val="11"/>
        <color rgb="FFFF0000"/>
        <rFont val="Calibri"/>
        <family val="2"/>
        <scheme val="minor"/>
      </rPr>
      <t>diferente de los especificados</t>
    </r>
    <r>
      <rPr>
        <sz val="11"/>
        <color theme="1"/>
        <rFont val="Arial"/>
        <family val="2"/>
      </rPr>
      <t xml:space="preserve"> en las instrucciones, podrá utilizar la tabla vacía incluida en la hoja denominada "Blank table".</t>
    </r>
  </si>
  <si>
    <r>
      <t xml:space="preserve">Observations/Hypothèses :
1) Indiquez la zone cible
2) Précisez qui sont les autres sources de financement
3) Précisez le nombre de cas de tuberculose infantile à signaler et la part de ces cas dans le total des cas signalés
4) </t>
    </r>
    <r>
      <rPr>
        <sz val="11"/>
        <color rgb="FFFF0000"/>
        <rFont val="Calibri"/>
        <family val="2"/>
        <scheme val="minor"/>
      </rPr>
      <t>En plus des objectifs par pays, dans la colonne des commentaires, spécifiez le taux de succès du traitement actuel et ciblé pour tous les nouveaux cas de tuberculose au cours de chacune des trois années.</t>
    </r>
  </si>
  <si>
    <r>
      <t xml:space="preserve">Cible du pays :
1) Se rapporte au plan stratégique national ou à toute autre cible du pays approuvée plus récemment
2) « # » correspond au nombre d’adultes et d’enfants inscrits dans un programme de prise en charge ou traitement du VIH , qui sont dépistés pour la tuberculose
3) « % » correspond à la part des adultes et enfants inscrits dans un programme de prise en charge ou traitement du VIH </t>
    </r>
    <r>
      <rPr>
        <sz val="11"/>
        <color rgb="FFFF0000"/>
        <rFont val="Calibri"/>
        <family val="2"/>
        <scheme val="minor"/>
      </rPr>
      <t>dont le statut TB a été évalué et enregistré</t>
    </r>
    <r>
      <rPr>
        <sz val="11"/>
        <color theme="1"/>
        <rFont val="Arial"/>
        <family val="2"/>
      </rPr>
      <t>, parmi tous les adultes et enfants inscrits dans un programme de prise en charge ou traitement du VIH</t>
    </r>
  </si>
  <si>
    <t>Adultes vivants avec le VIH (15 ans et plus)</t>
  </si>
  <si>
    <t>Enfants vivants avec le VIH (15 ans et moins)</t>
  </si>
  <si>
    <t>Toutes les personnes vivants avec le VIH</t>
  </si>
  <si>
    <t>population non spécifiée</t>
  </si>
  <si>
    <t>Services de dépistage différenciés du VIH</t>
  </si>
  <si>
    <t>personnes incarcérées ou se trouvant dans d'autres lieux fermés</t>
  </si>
  <si>
    <t>adolescentes et jeunes femmes dans des contextes à forte prévalence</t>
  </si>
  <si>
    <t>hommes dans des contextes à forte prévalence</t>
  </si>
  <si>
    <t>autres populations vulnérables - à préciser dans les observations</t>
  </si>
  <si>
    <t>partenaires de personnes vivants avec le VIH</t>
  </si>
  <si>
    <t xml:space="preserve">Prévention - populations clés </t>
  </si>
  <si>
    <t>Modules prioritaires pour le VIH : Programmes de prévention pour une population non spécifiée</t>
  </si>
  <si>
    <t>Nombre de préservatifs distribués (masculins et féminins) - toutes les populations prioritaires</t>
  </si>
  <si>
    <r>
      <t xml:space="preserve">Dans les cas où les indicateurs utilisés par le pays sont formulés différemment de ce qui est inclus dans les tableaux des déficits programmatiques (mais que la mesure est identique), veuillez inclure la définition du pays dans la section commentaires.
</t>
    </r>
    <r>
      <rPr>
        <sz val="11"/>
        <color theme="1"/>
        <rFont val="Arial"/>
        <family val="2"/>
      </rPr>
      <t xml:space="preserve">La feuille « Blank table » contient un tableau vierge qui pourra être utilisé si le nombre de tableaux fournis dans le classeur Excel est insuffisant ou si le candidat souhaite soumettre un tableau pour un module/une intervention/ </t>
    </r>
    <r>
      <rPr>
        <sz val="11"/>
        <color rgb="FFFF0000"/>
        <rFont val="Calibri"/>
        <family val="2"/>
        <scheme val="minor"/>
      </rPr>
      <t>un indicateur</t>
    </r>
    <r>
      <rPr>
        <sz val="11"/>
        <color theme="1"/>
        <rFont val="Arial"/>
        <family val="2"/>
      </rPr>
      <t xml:space="preserve"> qui n'apparaît pas dans les instructions ci-dessous.</t>
    </r>
  </si>
  <si>
    <r>
      <t xml:space="preserve">Traitement, prise en charge et soutien - </t>
    </r>
    <r>
      <rPr>
        <sz val="11"/>
        <color rgb="FFFF0000"/>
        <rFont val="Calibri"/>
        <family val="2"/>
        <scheme val="minor"/>
      </rPr>
      <t>Prestation de services et prise en charge différenciées pour les traitements antirétroviraux</t>
    </r>
    <r>
      <rPr>
        <sz val="11"/>
        <color theme="1"/>
        <rFont val="Arial"/>
        <family val="2"/>
      </rPr>
      <t xml:space="preserve"> (remplir des tableaux distincts pour les adultes et pour les enfants)</t>
    </r>
  </si>
  <si>
    <t>Estimation des populations dans le besoin/à risque :
Cela se rapporte à l'ensemble des adultes et enfants vivant avec le VIH</t>
  </si>
  <si>
    <t xml:space="preserve">Cible du pays :
1) Se rapporte au plan stratégique national (PSN) ou à toute autre cible du pays approuvée plus récemment.
2) « # » se rapporte au nombre de femmes enceintes séropositives censées recevoir des antirétroviraux afin de réduire le risque de transmission de la mère à l'enfant au cours de la grossesse et de l'accouchement.
3) « % » se rapporte au pourcentage de femmes enceintes séropositives recevant des antirétroviraux afin de réduire le risque de transmission de la mère à l'enfant dans la population estimée des femmes enceintes séropositives. </t>
  </si>
  <si>
    <r>
      <t xml:space="preserve">Indicateur de couverture :
</t>
    </r>
    <r>
      <rPr>
        <sz val="11"/>
        <color rgb="FFFF0000"/>
        <rFont val="Calibri"/>
        <family val="2"/>
        <scheme val="minor"/>
      </rPr>
      <t xml:space="preserve">Pourcentage </t>
    </r>
    <r>
      <rPr>
        <sz val="11"/>
        <color theme="1"/>
        <rFont val="Arial"/>
        <family val="2"/>
      </rPr>
      <t>de personnes vivant avec le VIH prises en charge (PTME comprise) qui sont dépistées pour la tuberculose dans un service de prise en charge ou de traitement du VIH</t>
    </r>
  </si>
  <si>
    <r>
      <t xml:space="preserve">Indicateur de couverture :
</t>
    </r>
    <r>
      <rPr>
        <sz val="11"/>
        <color rgb="FFFF0000"/>
        <rFont val="Calibri"/>
        <family val="2"/>
        <scheme val="minor"/>
      </rPr>
      <t>Pourcentage</t>
    </r>
    <r>
      <rPr>
        <sz val="11"/>
        <color theme="1"/>
        <rFont val="Arial"/>
        <family val="2"/>
      </rPr>
      <t xml:space="preserve"> de patients tuberculeux enregistrés, nouveaux cas et cas de récidive confondus, dont le statut sérologique vis-à-vis du VIH est documenté</t>
    </r>
  </si>
  <si>
    <r>
      <t xml:space="preserve">Déficit programmatique :
</t>
    </r>
    <r>
      <rPr>
        <sz val="11"/>
        <color rgb="FFFF0000"/>
        <rFont val="Calibri"/>
        <family val="2"/>
        <scheme val="minor"/>
      </rPr>
      <t>Le déficit programmatique pour les préservatifs masculins et féminins est calculé automatiquement à partir de la cible du pays (B1 et B2)</t>
    </r>
  </si>
  <si>
    <t>Onglet « Condom gap tables »</t>
  </si>
  <si>
    <t>Pestaña "Condom gap tables"</t>
  </si>
  <si>
    <t xml:space="preserve">Population estimée dans le besoin (A): Correspond à l'effectif estimé de personnes dans la population générale ciblée par la promotion et la distribution de préservatifs.
Veuillez utiliser les totaux des populations prioritaires calculés dans l'onglet "Exigences relatives aux préservatifs" du C-NET de l'ONUSIDA.
</t>
  </si>
  <si>
    <r>
      <t xml:space="preserve">Nombre total de préservatifs nécessaires </t>
    </r>
    <r>
      <rPr>
        <sz val="11"/>
        <color rgb="FFFF0000"/>
        <rFont val="Calibri"/>
        <family val="2"/>
        <scheme val="minor"/>
      </rPr>
      <t xml:space="preserve">(A1 - A2): </t>
    </r>
    <r>
      <rPr>
        <sz val="11"/>
        <color theme="1"/>
        <rFont val="Arial"/>
        <family val="2"/>
      </rPr>
      <t xml:space="preserve">
Correspond au nombre estimé de préservatifs nécessaires (masculins et féminins) pour atteindre l'objectif de couverture de 90%. </t>
    </r>
    <r>
      <rPr>
        <sz val="11"/>
        <color rgb="FFFF0000"/>
        <rFont val="Calibri"/>
        <family val="2"/>
        <scheme val="minor"/>
      </rPr>
      <t xml:space="preserve">Il est recommandé d'utiliser l'outil de gestion des besoins en ressources de l'ONUSIDA pour l’estimation des besoins en préservatifs (lien fourni ci-dessus)
</t>
    </r>
  </si>
  <si>
    <r>
      <rPr>
        <sz val="11"/>
        <color rgb="FFFF0000"/>
        <rFont val="Calibri"/>
        <family val="2"/>
        <scheme val="minor"/>
      </rPr>
      <t xml:space="preserve">Nombre total de préservatifs nécessaires (B1 - B2): </t>
    </r>
    <r>
      <rPr>
        <sz val="11"/>
        <color theme="1"/>
        <rFont val="Arial"/>
        <family val="2"/>
      </rPr>
      <t xml:space="preserve">
1) Se rapporte au plan stratégique national ou à toute autre cible du pays approuvée plus récemment
2) # correspond au nombre de préservatifs masculins et féminins censés être distribués dans le cadre du programme sur la base de la couverture attendue </t>
    </r>
    <r>
      <rPr>
        <sz val="11"/>
        <color rgb="FFFF0000"/>
        <rFont val="Calibri"/>
        <family val="2"/>
        <scheme val="minor"/>
      </rPr>
      <t>de toutes les populations prioritaires</t>
    </r>
  </si>
  <si>
    <r>
      <t xml:space="preserve">Observations/Hypothèses :
1) Précisez la méthodologie utilisée pour les prévisions dans la cellule des observations (rangées A1 et A2)
2) Précisez si l'estimation comprend les préservatifs nécessaires à la planification familiale, en plus du nombre nécessaire pour les programmes de prévention du VIH (rangées A1 et A2)
</t>
    </r>
    <r>
      <rPr>
        <sz val="11"/>
        <color rgb="FFFF0000"/>
        <rFont val="Calibri"/>
        <family val="2"/>
        <scheme val="minor"/>
      </rPr>
      <t>3) Précisez quelle est la couverture attendue des différentes populations prioritaires ciblées pour la promotion et la distribution de préservatifs - rangées B1-B2 et E1-E2</t>
    </r>
    <r>
      <rPr>
        <sz val="11"/>
        <color theme="1"/>
        <rFont val="Arial"/>
        <family val="2"/>
      </rPr>
      <t xml:space="preserve">
4) Précisez quelles sont les autres sources de financement</t>
    </r>
  </si>
  <si>
    <t>Indicateur de couverture : Nombre de préservatifs distribués (masculins et féminins) - toutes les populations prioritaires</t>
  </si>
  <si>
    <t>Onglet « Male circumcision gap table »</t>
  </si>
  <si>
    <t>Pestaña "Male circumcision gap table"</t>
  </si>
  <si>
    <t>Pestaña "NSP gap table"</t>
  </si>
  <si>
    <r>
      <t xml:space="preserve">A. Estimation du total des populations dans le besoin/à risque </t>
    </r>
    <r>
      <rPr>
        <sz val="11"/>
        <color rgb="FFFF0000"/>
        <rFont val="Calibri"/>
        <family val="2"/>
        <scheme val="minor"/>
      </rPr>
      <t>(Prévention VIH)</t>
    </r>
  </si>
  <si>
    <t>Prévention - Circoncision médicale masculine volontaire</t>
  </si>
  <si>
    <t>Prevención- poblaciones clave - PrEP</t>
  </si>
  <si>
    <t>Nombre de préservatifs distribués par le programme (masculins et féminins)</t>
  </si>
  <si>
    <t>Toutes les populations prioritaires</t>
  </si>
  <si>
    <r>
      <t xml:space="preserve">C1. Cible nationale devant être couverte par des ressources nationales, </t>
    </r>
    <r>
      <rPr>
        <sz val="11"/>
        <color rgb="FFFF0000"/>
        <rFont val="Calibri"/>
        <family val="2"/>
        <scheme val="minor"/>
      </rPr>
      <t>y compris le secteur privé, le cas échéant</t>
    </r>
  </si>
  <si>
    <t xml:space="preserve">Programmes de prévention pour les populations non-spécifiées – programmation des préservatifs
Complétez un tableau couvrant toutes les populations ciblées par la promotion et la distribution de préservatifs.
Utilisation de l’outil d’analyse des besoins en préservatifs suivant est recommandée afin de compléter la Condom Gap Table :   UNAIDS Condom needs estimation and resource requirements tool (C-NET).
Veuillez attacher l’outil rempli en tant qu’annexe à la soumission de la note conceptuelle. </t>
  </si>
  <si>
    <r>
      <t>Cible nationale déjà couverte :
La cible du pays déjà couverte est ventilée d'abord par type de ressource de financement, puis par type de préservatif.
Type de ressource : La cible du pays déjà couverte est ventilée selon l'origine des ressources, ressources nationales (rangée C1) et ressources extérieures (rangée C2). Les investissements du secteur privé national doivent figurer dans les sources nationales.</t>
    </r>
    <r>
      <rPr>
        <sz val="11"/>
        <color rgb="FFFF0000"/>
        <rFont val="Calibri"/>
        <family val="2"/>
        <scheme val="minor"/>
      </rPr>
      <t xml:space="preserve"> Veuillez spécifier sous 'Commentaires / Hypothèses' chaque fois que des ressources du secteur privé sont disponibles. </t>
    </r>
    <r>
      <rPr>
        <sz val="11"/>
        <color theme="1"/>
        <rFont val="Arial"/>
        <family val="2"/>
      </rPr>
      <t>Dans les cas où une partie de la cible est couverte pendant l'année par une subvention en cours du Fonds mondial (se terminant avant le début de la nouvelle période de mise en œuvre), le montant correspondant peut être inclus dans la catégorie des ressources extérieures. Le total des deux est calculé automatiquement dans la rangée C3. 
Type de préservatif : La cible du pays déjà couverte est subdivisée entre les préservatifs masculins (C4) et les préservatifs féminins (C5). Le total des deux est calculé automatiquement dans la rangée C6.</t>
    </r>
    <r>
      <rPr>
        <sz val="11"/>
        <color rgb="FFFF0000"/>
        <rFont val="Calibri"/>
        <family val="2"/>
        <scheme val="minor"/>
      </rPr>
      <t xml:space="preserve"> Veuillez noter que la somme de C3 et C6 devrait être la même.</t>
    </r>
    <r>
      <rPr>
        <sz val="11"/>
        <color theme="1"/>
        <rFont val="Arial"/>
        <family val="2"/>
      </rPr>
      <t xml:space="preserve"> Si vous ne disposez pas des données nécessaires pour remplir les cellules C1 et C2, remplissez uniquement les cellules C4 et C5.</t>
    </r>
  </si>
  <si>
    <r>
      <t xml:space="preserve">Pour commencer le remplissage de chaque tableau </t>
    </r>
    <r>
      <rPr>
        <sz val="11"/>
        <color rgb="FFFF0000"/>
        <rFont val="Calibri"/>
        <family val="2"/>
        <scheme val="minor"/>
      </rPr>
      <t>sous l'onglet "HIV Tables"</t>
    </r>
    <r>
      <rPr>
        <sz val="11"/>
        <color theme="1"/>
        <rFont val="Arial"/>
        <family val="2"/>
      </rPr>
      <t xml:space="preserve"> , précisez le module/intervention prioritaire souhaité en le sélectionnant dans la liste déroulante qui se trouve à côté de la cellule « Module prioritaire ». L'indicateur de couverture correspondant s'affiche alors automatiquement. Des informations doivent être saisies dans les cellules vides avec fond blanc. Les cellules avec fond violet se rempliront alors automatiquement.
Après avoir sélectionné le module/l'intervention, précisez la population cible dans la liste déroulante prévue à côté de la cellule « Population cible ».
Pour les modules portant sur la prévention, complétez un tableau d'analyse des déficits distinct pour chacune des populations clés ciblées par le programme, s</t>
    </r>
    <r>
      <rPr>
        <sz val="11"/>
        <color rgb="FFFF0000"/>
        <rFont val="Calibri"/>
        <family val="2"/>
        <scheme val="minor"/>
      </rPr>
      <t>auf pour le tableau des déficits des préservatif</t>
    </r>
    <r>
      <rPr>
        <sz val="11"/>
        <color theme="1"/>
        <rFont val="Arial"/>
        <family val="2"/>
      </rPr>
      <t xml:space="preserve">s. Pour ce qui est </t>
    </r>
    <r>
      <rPr>
        <sz val="11"/>
        <color rgb="FFFF0000"/>
        <rFont val="Calibri"/>
        <family val="2"/>
        <scheme val="minor"/>
      </rPr>
      <t xml:space="preserve">des </t>
    </r>
    <r>
      <rPr>
        <sz val="11"/>
        <color theme="1"/>
        <rFont val="Arial"/>
        <family val="2"/>
      </rPr>
      <t xml:space="preserve">traitements antirétroviraux, nous vous encourageons à remplir des tableaux distincts pour les adultes et pour les enfants, mais il est également possible de ne remplir qu'un seul tableau </t>
    </r>
    <r>
      <rPr>
        <sz val="11"/>
        <color rgb="FFFF0000"/>
        <rFont val="Calibri"/>
        <family val="2"/>
        <scheme val="minor"/>
      </rPr>
      <t>agrégé</t>
    </r>
    <r>
      <rPr>
        <sz val="11"/>
        <color theme="1"/>
        <rFont val="Arial"/>
        <family val="2"/>
      </rPr>
      <t xml:space="preserve">.
La plupart des tableaux doivent être remplis dans l'onglet </t>
    </r>
    <r>
      <rPr>
        <sz val="11"/>
        <color rgb="FFFF0000"/>
        <rFont val="Calibri"/>
        <family val="2"/>
        <scheme val="minor"/>
      </rPr>
      <t>« HIV Tables » </t>
    </r>
    <r>
      <rPr>
        <sz val="11"/>
        <color theme="1"/>
        <rFont val="Arial"/>
        <family val="2"/>
      </rPr>
      <t xml:space="preserve">; cependant, vous trouverez des tableaux adaptés pour la circoncision masculine, </t>
    </r>
    <r>
      <rPr>
        <sz val="11"/>
        <color rgb="FFFF0000"/>
        <rFont val="Calibri"/>
        <family val="2"/>
        <scheme val="minor"/>
      </rPr>
      <t>la PrEP, les programmes concernant les distributions de préservatifs, de seringues et d'aiguilles dans des o</t>
    </r>
    <r>
      <rPr>
        <sz val="11"/>
        <color theme="1"/>
        <rFont val="Arial"/>
        <family val="2"/>
      </rPr>
      <t xml:space="preserve">nglets distincts. Dans ces tableaux, la rangée du module prioritaire a été préremplie. </t>
    </r>
    <r>
      <rPr>
        <sz val="11"/>
        <color rgb="FFFF0000"/>
        <rFont val="Calibri"/>
        <family val="2"/>
        <scheme val="minor"/>
      </rPr>
      <t>Veuillez noter que seul un tableau doit être complété pour les populations prioritaires. Des tableaux séparés par population ne sont pas nécessaires.</t>
    </r>
    <r>
      <rPr>
        <sz val="11"/>
        <color theme="1"/>
        <rFont val="Arial"/>
        <family val="2"/>
      </rPr>
      <t xml:space="preserve">
Si vous présentez des demandes de financement distinctes pour la tuberculose et pour le VIH, des tableaux d’analyse des déficits programmatiques pour la tuberculose et le VIH devront figurer dans chacune de ces demandes. Dans le cas d’une demande de financement commune pour la tuberculose et le VIH, remplissez les tableaux figurant dans le fichier Excel des déficits relatifs aux programmes communs pour le VIH et la tuberculose.
Les instructions suivantes fournissent des informations détaillées sur la façon de remplir le tableau des déficits programmatiques pour chaque module. Notez que l'intervention conjointe de lutte contre la tuberculose et le VIH est associée à plusieurs indicateurs de couverture, ce qui impose de remplir des tableaux distincts. Souvenez-vous que vous ne devez remplir que les tableaux des modules prioritaires 3 à 6. </t>
    </r>
  </si>
  <si>
    <r>
      <t>Programmes de prévention pour les populations clés - PrEP
Remplissez un tableau distinct pour chacune des populations clés concernées, par exemple : les professionnel(le)s du sexe et leurs clients ; les hommes qui ont des rapports sexuels avec d'autres hommes ; les personnes transgenres ; les personnes incarcérées ou se trouvant dans d'autres lieux fermés;  l</t>
    </r>
    <r>
      <rPr>
        <sz val="11"/>
        <color rgb="FFFF0000"/>
        <rFont val="Calibri"/>
        <family val="2"/>
        <scheme val="minor"/>
      </rPr>
      <t xml:space="preserve">es adolescentes et les jeunes femmes dans des contextes à forte prévalence;  les hommes dans des contextes à forte prévalence; les autres populations vulnérables, en relation avec la demande de financement. </t>
    </r>
    <r>
      <rPr>
        <sz val="11"/>
        <color theme="1"/>
        <rFont val="Arial"/>
        <family val="2"/>
      </rPr>
      <t xml:space="preserve">Sélectionnez la population clé concernée dans la liste déroulante prévue à côté de la cellule « Population cible ».  Si vous sélectionnez « autres populations vulnérables », veuillez préciser ci-dessous de quelle population il s'agit dans la section des observations. </t>
    </r>
  </si>
  <si>
    <t xml:space="preserve">Indicateur de couverture : Pourcentage de populations clés éligibles qui ont initié une PrEP antiretrovirale orale au cours des 12 derniers mois </t>
  </si>
  <si>
    <t>Prévention - populations clés - PrEP</t>
  </si>
  <si>
    <t xml:space="preserve">Pourcentage de populations clés éligibles qui ont initié une PrEP antiretrovirale orale au cours des 12 derniers mois </t>
  </si>
  <si>
    <t>Prévention -  Programmation et gestion du préservatif au niveau national</t>
  </si>
  <si>
    <t>Cible du pays :
1) Se rapporte au plan stratégique national ou à toute autre cible du pays approuvée plus récemment.
2) « # » correspond au nombre de personnes appartenant à la population clé spécifiée, censées recevoir une PrEP durant l'année indiquée
3) « % » correspond au pourcentage de personnes devant recevoir une PrEP dans l'effectif total estimé des populations clé spécifiée durant l'année indiquée</t>
  </si>
  <si>
    <t>PrEP pop. clés</t>
  </si>
  <si>
    <t>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If this is the case, specify in the comments box that line C1 refers to the total of both domestic and external resources.</t>
  </si>
  <si>
    <t>Country Target Already Covered:
Country target already covered is broken down into the target planned to be covered by domestic resources (line C1), and external resources (line C2). National private sector investments are to be included under domestic sources. In cases where part of the target during the year is covered by a current Global Fund grant (that ends prior to the start of the new implementation period), it can be included in the external resources category. 
Once C1 and C2 are filled in, the total of country target already covered is automatically calculated in line C3. Note that line C3 is locked and cannot be overridden. Therefore, please use line C1 to provide a total if the domestic and external breakdown of resources is not available. If this is the case, specify in the comments box that line C1 refers to the total of both domestic and external resources.</t>
  </si>
  <si>
    <t>To begin completing each table, specify the desired priority module/intervention by selecting from the drop-down list provided next to the "Priority Module" line. The corresponding coverage indicator will appear automatically once a module/intervention has been selected.  Blank cells highlighted in white require input. Cells highlighted in purple will then be filled automatically.
If submitting separate TB and HIV funding requests, gap analysis tables for TB/HIV interventions should be included in both the TB and HIV requests. In the case of a joint TB/HIV request, please complete the tables in the joint TB/HIV programmatic gap Excel file.
The following instructions provide detailed information on how to complete the gap table for each module/intervention. Note that separate tables are to be completed for each TB/HIV collaborative intervention. Remember, among the 3 priority modules listed above, complete tables for only the interventions/indicators that are relevant to the funding request.</t>
  </si>
  <si>
    <r>
      <t>Latest version updated October</t>
    </r>
    <r>
      <rPr>
        <sz val="11"/>
        <color rgb="FFFF0000"/>
        <rFont val="Arial"/>
        <family val="2"/>
      </rPr>
      <t xml:space="preserve"> 2019</t>
    </r>
  </si>
  <si>
    <t>Dernière version mise à jour octobre 2019</t>
  </si>
  <si>
    <t>Última versión actualizada octubre 2019</t>
  </si>
  <si>
    <t>Latest version updated October 2019</t>
  </si>
  <si>
    <t>Prévention - personnes qui s'injectent des drogues et leurs partenaires</t>
  </si>
  <si>
    <t>personnes qui s'injectent des drogues et leurs partenaires </t>
  </si>
  <si>
    <t>* Ces modules concernent les populations clés et vulnérables suivantes : les hommes qui ont des rapports sexuels avec d'autres hommes; les professionnel(le)s du sexe et leurs clients; les personnes transgenres ; personnes qui s'injectent des drogues et leurs partenaires  ; les personnes incarcérées ou se trouvant dans d'autres lieux fermés; les adolescentes et les jeunes femmes dans des contextes à forte prévalence;  les hommes dans des contextes à forte prévalence; les autres populations vulnérables.
** Ce module couvre les populations suivantes:  les hommes qui ont des rapports sexuels avec d'autres hommes; les professionnel(le)s du sexe et leurs clients; les personnes transgenres ; les personnes qui s'injectent des drogues et leurs partenaires ; les personnes incarcérées ou se trouvant dans d'autres lieux fermés ; les adolescentes et les jeunes femmes dans des contextes à forte prévalence;  les hommes dans des contextes à forte prévalence; les partenaires des personnes vivant avec le VIH et les autres populations vulnérables.</t>
  </si>
  <si>
    <t xml:space="preserve">Programmes de prévention pour les populations clés - ensemble de services définis
Remplissez un tableau distinct pour chacune des populations clés concernées, par exemple : les professionnel(le)s du sexe et leurs clients ; les hommes qui ont des rapports sexuels avec d'autres hommes ; les personnes transgenres ; personnes qui s'injectent des drogues et leurs partenaires  ; les personnes incarcérées ou se trouvant dans d'autres lieux fermés ; les adolescentes et les jeunes femmes dans des contextes à forte prévalence;  les hommes dans des contextes à forte prévalence; les autres populations vulnérables, en relation avec la demande de financement. Après avoir sélectionné ce module, sélectionnez la population clé souhaitée dans la liste déroulante prévue à côté de la cellule « Population cible ». Si vous sélectionnez « autres populations vulnérables », veuillez préciser de quelle population il s'agit dans la section des observations. </t>
  </si>
  <si>
    <t>Services de dépistage différenciés du VIH 
Remplissez un tableau distinct pour chacune des populations clés concernées, par exemple : les professionnel(le)s du sexe et leurs clients ; les hommes qui ont des rapports sexuels avec d'autres hommes ; les personnes transgenres ; personnes qui s'injectent des drogues et leurs partenaires  ; les personnes incarcérées ou se trouvant dans d'autres lieux fermés ; les adolescentes et les jeunes femmes dans des contextes à forte prévalence;  les hommes dans des contextes à forte prévalence; les autres populations vulnérables, en relation avec la demande de financement. Sélectionnez la population clé concernée dans la liste déroulante prévue à côté de la cellule « Population cible ».  Si vous sélectionnez « autres populations vulnérables », veuillez préciser ci-dessous de quelle population il s'agit dans la section des observations.</t>
  </si>
  <si>
    <t xml:space="preserve">Estimation des populations dans le besoin/à risque :
Correspond au nombre estimé de personnes qui s'injectent des drogues </t>
  </si>
  <si>
    <t>Indicateur de couverture : Pourcentage de personnes qui s'injectent des drogues suivant un traitement de substitution aux opiacés.</t>
  </si>
  <si>
    <t xml:space="preserve">Estimation des populations dans le besoin/à risque :
Se rapporte au nombre estimé de personnes qui s'injectent des drogues </t>
  </si>
  <si>
    <t>Cible du pays :
1) Se rapporte au plan stratégique national ou à toute autre cible du pays approuvée plus récemment
2) « # » correspond au nombre de personnes qui s'injectent des drogues censés recevoir un traitement substitutif aux opiacés
3) « % » correspond au pourcentage de personnes qui s'injectent des drogues recevant un traitement de substitution aux opiacés dans la population estimée des personnes qui s'injectent des drogues</t>
  </si>
  <si>
    <t xml:space="preserve">Cible du pays :
1) Se rapporte au plan stratégique national ou à toute autre cible du pays approuvée plus récemment
2) « # » correspond au nombre d'aiguilles et de seringues qu'il est prévu de distribuer chaque année dans le cadre du programme, en fonction de la couverture attendue des populations des personnes qui s'injectent des drogues et du nombre d'aiguilles et de seringues nécessaires par personne concernée.  </t>
  </si>
  <si>
    <t xml:space="preserve">Pourcentage de personnes qui s'injectent des drogues bénéficiant de programmes de distribution d'aiguilles et de seringues </t>
  </si>
  <si>
    <t xml:space="preserve">Pourcentage de personnes qui s'injectent des drogues suivant un traitement de substitution aux opiacés </t>
  </si>
  <si>
    <t>Programmes de prévention destinés aux personnes qui s'injectent des drogues et à leurs partenaires - Programmes de distribution d'aiguilles et de seringues</t>
  </si>
  <si>
    <t>Programmes de prévention destinés aux personnes qui s'injectent des drogues et à leurs partenaires - Traitements de substitution aux opiacés et autres traitements de la dépendance pour les usagers de drogues injectables</t>
  </si>
  <si>
    <t>Programmes de prévention pour les personnes qui s'injectent des drogues et leurs partenaires_Distribution d'aiguilles et de seringues</t>
  </si>
  <si>
    <r>
      <t xml:space="preserve">Please complete separate programmatic gap tables, found on the "Tables" worksheet, for priority modules that are relevant to the TB funding request. The following list specifies possible modules and corresponding relevant interventions that can be selected. Complete tables only for the modules or interventions that are supported and for which funding is being requested. Refer to the Modular Framework Handbook for a list of all modules, interventions with accompanying descriptions, and indicators. 
Priority Modules:
- TB care and prevention
          -&gt; Case detection and diagnosis
- MDR-TB
          -&gt; Case detection and diagnosis
          -&gt; Treatment
- TB/HIV
         </t>
    </r>
    <r>
      <rPr>
        <sz val="11"/>
        <color rgb="FFFF0000"/>
        <rFont val="Arial"/>
        <family val="2"/>
      </rPr>
      <t xml:space="preserve"> -&gt; Screening, testing and diagnosis
          -&gt; Treatment
          -&gt; TB Preventive Therapy (TPT)</t>
    </r>
  </si>
  <si>
    <t>TPT inititation among PLHIV</t>
  </si>
  <si>
    <t>Percentage of PLHIV on ART who initiated TB preventive therapy among those eligible during the reporting period</t>
  </si>
  <si>
    <t>TB.HIV collaborative interventions_TPT inititation among PLHIV</t>
  </si>
  <si>
    <t>Please complete separate programmatic gap tables for 3-6 priority modules in the HIV funding request. The following list specifies possible modules and corresponding relevant interventions. Complete tables only for the interventions/indicators that are supported and for which funding is being requested. Refer to the "Modular Framework Handbook" for a list of all modules, interventions with accompanying descriptions, and indicators. 
For guidance when completing this programmatic gap table, please refer to the Global Fund HIV Information Note, wherein the appropriate technical guidance documents are referenced. 
Priority Modules:
- Treatment, care and support
          -&gt; Differentiated ART service delivery and care
- TB/HIV
          -&gt; Screening, testing and diagnosis
          -&gt; Treatment
          -&gt; TB Preventive Therapy (TPT)
- PMTCT
          -&gt; Preventing vertical HIV transmission
- Prevention - key and vulnerable populations*
          -&gt; defined package of services 
          -&gt; PrEP
- Prevention programs for PWID and their partners
          -&gt; Needle and syringe programs
          -&gt; OST and other drug dependence treatment for PWIDs
- Prevention
          -&gt; voluntary male medical circumcision
          -&gt; national condom programming - all priority populations
- Differentiated HIV testing services**</t>
  </si>
  <si>
    <t>TB/HIV - TPT initiation among PLHIV</t>
  </si>
  <si>
    <t>Coverage Indicator:
Percentage of PLHIV on ART who initiated TB preventive therapy among those eligible during the reporting period</t>
  </si>
  <si>
    <t>Estimated population in need/at risk:
Refers to the estimated number of people living with HIV (PLHIV) enrolled on ART who are eligible for TB preventive therapy (TPT) during the period. 
This excludes PLHIV on TB treatment or being evaluated for active TB. Where possible, it should also exclude PLHIV who previously completed TPT within the timeframe recommended by national policy, as well as those PLHIV estimated to be clinically non-eligible due to co-morbidities and contraindications, including active hepatitis, chronic alcoholism, use of other medications that are potentially hepatotoxic such as nevirapine, and/or neuropathy.</t>
  </si>
  <si>
    <t>Country target:
1) refers to NSP or any other latest agreed country target
2) # refers to the number of PLHIV on ART who started on treatment for latent TB infection
3) % refers to the percentage of PLHIV on ART who started on treatment for latent TB infection among those eligible for TPT (see above).</t>
  </si>
  <si>
    <t xml:space="preserve">TB/VIH - Initiation du traitement préventif de la tuberculose (TPT) pour les PVVIH </t>
  </si>
  <si>
    <t>Tuberculosis/VIH - Inicio de terapia preventiva para tuberculosis en personas que viven con el VIH</t>
  </si>
  <si>
    <t xml:space="preserve">Indicateur de couverture:
Pourcentage de PVVIH sous traitement antirétroviral qui ont commencé la thérapie préventive de la tuberculose parmi ceux éligibles durant la période de rapportage </t>
  </si>
  <si>
    <t>Indicador de cobertura:
Porcentaje de personas que viven con el VIH recibiendo terapia antirretroviral que han iniciado la terapia preventiva de TB entre aquellos elegibles durante el período de reporte</t>
  </si>
  <si>
    <t>Population estimée dans le besoin / à risque:
Désigne le nombre estimé de personnes vivant avec le VIH et enrôlées dans le traitement antirétroviral qui sont éligibles pour un traitement préventif de la tuberculose pendant la période de rapportage.
Ceci exclut les PVVIH sous traitement antituberculeux ou qui sont en cours d'évaluation d’une tuberculose active. Dans la mesure du possible, cela devrait également exclure les PVVIH qui ont déjà terminé le TPT dans les délais recommandés par la politique nationale, ainsi que les PVVIH jugées cliniquement non éligibles en raison de comorbidités et de contre-indications, telles que l’hépatite active, l'alcoolisme chronique, l'utilisation d'autres médicaments comme les médicaments potentiellement hépatotoxiques (névirapine par exemple) et/ou la neuropathie</t>
  </si>
  <si>
    <t>Población estimada en necesidad/en riesgo:
Se refiere al número estimado de personas que viven con VIH que han iniciado tratamiento antirretroviral que son elegibles para terapia preventiva de TB durante el periodo.
Esto excluye a personas que viven con VIH que se encuentren en tratamiento o que están siendo evaluados para TB activa. Cuando sea posible, debería también excluir a personas que viven con VIH que hayan completado la terapia preventiva para tuberculosis en el tiempo establecido en las normas nacionales, así como también aquellas personas que viven con VIH estimadas no elegibles clínicamente debido comorbilidades y contraindicaciones, incluyendo hepatitis activa, alcoholismo crónico, uso de otros medicamentos que son potencialmente hepatotóxicos como la nevirapina y/o neuropatía.</t>
  </si>
  <si>
    <t xml:space="preserve">Country target:
1) refers to NSP or any other latest agreed country target
2) # se rapporte au nombre de PVVIH sous traitement antirétroviral qui ont commencé un traitement pour une infection tuberculeuse latente 
3) % refers to the percentage of PVVIH sous traitement antirétroviral qui ont commencé un traitement pour une infection tuberculeuse latente parmi ceux qui sont éligibles pour le TPT (voir ci-dessus). </t>
  </si>
  <si>
    <t>Meta del país:
1) Se refiere al Plan Estratégico Nacional (PEN) o a la última meta del país acordada.
2) # se refiere al número de personas que viven con VIH en tratamiento antirretroviral que iniciaron el tratamiento para la infección latente por tuberculosis.
3) % se refiere al porcentaje de personas que viven con VIH en tratamiento antirretroviral que iniciaron el tratamiento para la infección latente por tuberculosis entre aquellos elegibles para terapia preventiva de TB ( véase arriba).</t>
  </si>
  <si>
    <t>Observations/Hypothèses :
1) Indiquez la zone cible
2) Précisez qui sont les autres sources de financement</t>
  </si>
  <si>
    <r>
      <t xml:space="preserve">Por favor, complete separadamente las tablas de brecha programática para </t>
    </r>
    <r>
      <rPr>
        <sz val="11"/>
        <color rgb="FFFF0000"/>
        <rFont val="Arial"/>
        <family val="2"/>
      </rPr>
      <t xml:space="preserve">3-6 módulos prioritarios de su </t>
    </r>
    <r>
      <rPr>
        <sz val="11"/>
        <rFont val="Arial"/>
        <family val="2"/>
      </rPr>
      <t xml:space="preserve">solicitud de financiamiento para el VIH. La lista siguiente indica los módulos posibles  y las intervenciones pertinentes correspondientes. Complete las tablas solo para las </t>
    </r>
    <r>
      <rPr>
        <sz val="11"/>
        <color rgb="FFFF0000"/>
        <rFont val="Arial"/>
        <family val="2"/>
      </rPr>
      <t>intervenciones/indicadores</t>
    </r>
    <r>
      <rPr>
        <sz val="11"/>
        <rFont val="Arial"/>
        <family val="2"/>
      </rPr>
      <t xml:space="preserve"> incluidos en la solicitud de financiamiento.</t>
    </r>
    <r>
      <rPr>
        <sz val="11"/>
        <color rgb="FFFF0000"/>
        <rFont val="Arial"/>
        <family val="2"/>
      </rPr>
      <t xml:space="preserve"> Para consultar l</t>
    </r>
    <r>
      <rPr>
        <sz val="11"/>
        <rFont val="Arial"/>
        <family val="2"/>
      </rPr>
      <t xml:space="preserve">a lista de todos los módulos, las intervenciones con su correspondiente descripción y los indicadores, </t>
    </r>
    <r>
      <rPr>
        <sz val="11"/>
        <color rgb="FFFF0000"/>
        <rFont val="Arial"/>
        <family val="2"/>
      </rPr>
      <t>refiérase al</t>
    </r>
    <r>
      <rPr>
        <sz val="11"/>
        <rFont val="Arial"/>
        <family val="2"/>
      </rPr>
      <t xml:space="preserve"> Manual del Marco Modular. 
</t>
    </r>
    <r>
      <rPr>
        <sz val="11"/>
        <color rgb="FFFF0000"/>
        <rFont val="Arial"/>
        <family val="2"/>
      </rPr>
      <t xml:space="preserve">Para más información al completar esta tabla de brechas programáticas, por favor, refiérase a la nota informativa de VIH del Fondo Mundial, donde se incluyen referencias a las guías técnicas recomendadas.  
</t>
    </r>
    <r>
      <rPr>
        <sz val="11"/>
        <rFont val="Arial"/>
        <family val="2"/>
      </rPr>
      <t xml:space="preserve">
Módulos prioritarios:
- Tratamiento, atención y apoyo
          -&gt; Prestación de servicios diferenciados de</t>
    </r>
    <r>
      <rPr>
        <sz val="11"/>
        <color rgb="FFFF0000"/>
        <rFont val="Arial"/>
        <family val="2"/>
      </rPr>
      <t xml:space="preserve"> atención al VIH y </t>
    </r>
    <r>
      <rPr>
        <sz val="11"/>
        <rFont val="Arial"/>
        <family val="2"/>
      </rPr>
      <t>de tratamiento antirretroviral</t>
    </r>
    <r>
      <rPr>
        <sz val="11"/>
        <color rgb="FFFF0000"/>
        <rFont val="Arial"/>
        <family val="2"/>
      </rPr>
      <t xml:space="preserve"> </t>
    </r>
    <r>
      <rPr>
        <sz val="11"/>
        <rFont val="Arial"/>
        <family val="2"/>
      </rPr>
      <t xml:space="preserve">
- </t>
    </r>
    <r>
      <rPr>
        <sz val="11"/>
        <color rgb="FFFF0000"/>
        <rFont val="Arial"/>
        <family val="2"/>
      </rPr>
      <t>TB</t>
    </r>
    <r>
      <rPr>
        <sz val="11"/>
        <rFont val="Arial"/>
        <family val="2"/>
      </rPr>
      <t xml:space="preserve">/VIH
          </t>
    </r>
    <r>
      <rPr>
        <sz val="11"/>
        <color rgb="FFFF0000"/>
        <rFont val="Arial"/>
        <family val="2"/>
      </rPr>
      <t xml:space="preserve">-&gt; Tamizaje, pruebas y diagnóstico
          -&gt; Tratamiento
          -&gt; Terapia preventiva para tuberculosis </t>
    </r>
    <r>
      <rPr>
        <sz val="11"/>
        <rFont val="Arial"/>
        <family val="2"/>
      </rPr>
      <t xml:space="preserve">
- PTMI 
          -&gt; Prevención de la transmisión </t>
    </r>
    <r>
      <rPr>
        <sz val="11"/>
        <color rgb="FFFF0000"/>
        <rFont val="Arial"/>
        <family val="2"/>
      </rPr>
      <t>materno-infantil</t>
    </r>
    <r>
      <rPr>
        <sz val="11"/>
        <rFont val="Arial"/>
        <family val="2"/>
      </rPr>
      <t xml:space="preserve"> del VIH
</t>
    </r>
    <r>
      <rPr>
        <sz val="11"/>
        <color rgb="FFFF0000"/>
        <rFont val="Arial"/>
        <family val="2"/>
      </rPr>
      <t>- Prevención- poblaciones clave y vulnerables*
          -&gt; paquete definido de servicios 
          -&gt; PrEP</t>
    </r>
    <r>
      <rPr>
        <sz val="11"/>
        <rFont val="Arial"/>
        <family val="2"/>
      </rPr>
      <t xml:space="preserve">
- Programas de prevención para personas que se inyectan drogas y sus parejas
          -&gt; Programas de agujas y jeringuillas 
          -&gt; Terapia de sustitución de opiáceos y otros tratamientos para la drogodependencia de personas que se inyectan drogas
- </t>
    </r>
    <r>
      <rPr>
        <sz val="11"/>
        <color rgb="FFFF0000"/>
        <rFont val="Arial"/>
        <family val="2"/>
      </rPr>
      <t>Prevención</t>
    </r>
    <r>
      <rPr>
        <sz val="11"/>
        <rFont val="Arial"/>
        <family val="2"/>
      </rPr>
      <t xml:space="preserve"> 
          -&gt; circuncisión </t>
    </r>
    <r>
      <rPr>
        <sz val="11"/>
        <color rgb="FFFF0000"/>
        <rFont val="Arial"/>
        <family val="2"/>
      </rPr>
      <t>médica</t>
    </r>
    <r>
      <rPr>
        <sz val="11"/>
        <rFont val="Arial"/>
        <family val="2"/>
      </rPr>
      <t xml:space="preserve"> masculina </t>
    </r>
    <r>
      <rPr>
        <sz val="11"/>
        <color rgb="FFFF0000"/>
        <rFont val="Arial"/>
        <family val="2"/>
      </rPr>
      <t>voluntaria</t>
    </r>
    <r>
      <rPr>
        <sz val="11"/>
        <rFont val="Arial"/>
        <family val="2"/>
      </rPr>
      <t xml:space="preserve">
          -&gt;</t>
    </r>
    <r>
      <rPr>
        <sz val="11"/>
        <color rgb="FFFF0000"/>
        <rFont val="Arial"/>
        <family val="2"/>
      </rPr>
      <t xml:space="preserve"> Planificación nacional de distribución de condones - todas las poblaciones prioritarias
- Servicios diferenciados de pruebas de VIH**</t>
    </r>
  </si>
  <si>
    <t>Merci de bien vouloir remplir des tableaux séparés pour les modules prioritaires 3 à 6 dans la demande de financement relative au VIH. La liste suivante précise les modules possibles et les interventions correspondantes. Ne remplissez des tableaux que pour les interventions/indicateurs pouvant faire l'objet d'un soutien et pour lesquels un financement est demandé. Consultez le Manuel du cadre modulaire pour obtenir la liste de l'ensemble des modules et des interventions, avec leur description et leurs indicateurs respectifs. 
Pour obtenir des indications au moment de remplir ce tableau des déficits programmatiques, reportez-vous à la note d'information du Fonds mondial sur le VIH, dans laquelle vous trouverez des références aux documents d'orientation techniques appropriés. 
Modules prioritaires :
- Traitement, prise en charge et soutien
          -&gt; Prestation de services et prise en charge différenciées pour les traitements antirétroviraux
- TB/VIH
         -&gt; Dépistage, test et diagnostic
         -&gt; Traitement
         -&gt; Traitement préventif de la tuberculose (TPT)
- PTME
    -&gt; Prévention de la transmission verticale du VIH
- Programmes de prévention destinés aux populations clés*
          -&gt; Ensemble défini de services 
          -&gt; Prophylaxie préexposition (PrEP)
- Programmes de prévention destinés aux personnes qui s'injectent des drogues et à leurs partenaires
          -&gt; Programmes liés aux aiguilles et de seringues
          -&gt; Traitements de substitution aux opiacés et autres traitements de la dépendance pour les usagers de drogues injectables
- Prévention 
          -&gt; Circoncision médicale masculine volontaire
          -&gt; Programmmation nationale des préservatifs - toutes les populations prioritaires
- Services de dépistage différenciés du VIH**</t>
  </si>
  <si>
    <r>
      <t xml:space="preserve">Por favor, complete separadamente las tablas de brecha programático incluidas en la hoja de cálculo "Tables" para cada módulo prioritario relevante en la solicitud de financiamiento para la tuberculosis. La siguiente lista ofrece ejemplos de módulos y las intervenciones pertinentes correspondientes que se pueden seleccionar. Cumplimente las tablas solo para los módulos o intervenciones aprobados e incluidos en la solicitud de financiamiento. Consulte en el Manual del Marco Modular una lista de todos los módulos, las intervenciones con su correspondiente descripción y los indicadores. 
Los módulos prioritarios para la tuberculosis:
- Atención y prevención de la tuberculosis
          -&gt; Detección de casos y diagnóstico 
- TB-MDR 
          -&gt; Detección de casos y diagnóstico 
          -&gt; Tratamiento
- TB/VIH
        </t>
    </r>
    <r>
      <rPr>
        <sz val="11"/>
        <color rgb="FFFF0000"/>
        <rFont val="Calibri"/>
        <family val="2"/>
        <scheme val="minor"/>
      </rPr>
      <t xml:space="preserve">  -&gt; Tamizaje, pruebas y diagnóstico
             -&gt; Tratamiento
             -&gt; Terapia preventiva para tuberculosis</t>
    </r>
  </si>
  <si>
    <r>
      <t xml:space="preserve">Merci de bien vouloir remplir des tableaux séparés – tableaux que vous trouverez dans la feuille « Tables » – pour les modules prioritaires qui se rapportent à la demande de financement relative à la tuberculose. La liste suivante précise les modules possibles et les interventions correspondantes qui peuvent être sélectionnés. Ne remplissez des tableaux que pour les modules ou les interventions pouvant faire l'objet d'un soutien et pour lesquels un financement est demandé. Consultez le Manuel du cadre modulaire pour obtenir la liste de l'ensemble des modules et des interventions, avec leur description et leurs indicateurs. 
Modules prioritaires :
- Prévention et soins de la tuberculose
          -&gt; Dépistage et diagnostic des cas
- Tuberculose multirésistante
          -&gt; Détection et diagnostic des cas
          -&gt; Traitement
- Tuberculose/VIH
          </t>
    </r>
    <r>
      <rPr>
        <sz val="11"/>
        <color rgb="FFFF0000"/>
        <rFont val="Calibri"/>
        <family val="2"/>
        <scheme val="minor"/>
      </rPr>
      <t>-&gt; Dépistage, dépistage et diagnostic de la tuberculose
             -&gt; Traitement
             -&gt; Traitement préventif de la tuberculose (TPT)</t>
    </r>
  </si>
  <si>
    <t>Inicio de terapia preventiva para tuberculosis en personas que viven con el VIH</t>
  </si>
  <si>
    <t xml:space="preserve">Pourcentage de PVVIH sous traitement antirétroviral qui ont commencé la thérapie préventive de la tuberculose parmi ceux éligibles durant la période de rapportage </t>
  </si>
  <si>
    <t>Porcentaje de personas que viven con el VIH recibiendo terapia antirretroviral que han iniciado la terapia preventiva de TB entre aquellos elegibles durante el período de reporte</t>
  </si>
  <si>
    <t xml:space="preserve">Interventions conjointes TB.VIH_Initiation du traitement préventif de la tuberculose (TPT) pour les PVVIH </t>
  </si>
  <si>
    <t>Intervenciones conjuntas de tuberculosis y VIH. Inicio de terapia preventiva para tuberculosis en personas que viven con el VIH</t>
  </si>
  <si>
    <t xml:space="preserve">Initiation du traitement préventif de la tuberculose pour les PVVIH </t>
  </si>
  <si>
    <t>Traitement prise en charge et soutien_Prestation de services et prise en charge différenciées pour les traitements antirétroviraux</t>
  </si>
  <si>
    <t>Afganistán</t>
  </si>
  <si>
    <t>Albanie</t>
  </si>
  <si>
    <t>Algérie</t>
  </si>
  <si>
    <t>Argelia</t>
  </si>
  <si>
    <t>Andorre</t>
  </si>
  <si>
    <t>Antigua-et-Barbuda</t>
  </si>
  <si>
    <t>Antigua y Barbuda</t>
  </si>
  <si>
    <t>Argentine</t>
  </si>
  <si>
    <t>Arménie</t>
  </si>
  <si>
    <t>Australie</t>
  </si>
  <si>
    <t>Autriche</t>
  </si>
  <si>
    <t>Azerbaïdjan</t>
  </si>
  <si>
    <t>Azerbaiyán</t>
  </si>
  <si>
    <t>Bahamas (las)</t>
  </si>
  <si>
    <t>Bahreïn</t>
  </si>
  <si>
    <t>Bahrein</t>
  </si>
  <si>
    <t>Barbade</t>
  </si>
  <si>
    <t>Biélorussie</t>
  </si>
  <si>
    <t>Belarús</t>
  </si>
  <si>
    <t>Belgique</t>
  </si>
  <si>
    <t>Bélgica</t>
  </si>
  <si>
    <t>Belice</t>
  </si>
  <si>
    <t>Bénin</t>
  </si>
  <si>
    <t>Bhoutan</t>
  </si>
  <si>
    <t>Bhután</t>
  </si>
  <si>
    <t>Bolivie (Etat Plurinational)</t>
  </si>
  <si>
    <t>Bolivia (Estado Plurinacional)</t>
  </si>
  <si>
    <t>Bosnie-Herzégovine</t>
  </si>
  <si>
    <t>Bosnia y Herzegovina</t>
  </si>
  <si>
    <t>Brésil</t>
  </si>
  <si>
    <t>Brasil</t>
  </si>
  <si>
    <t>Brunéi Darussalam</t>
  </si>
  <si>
    <t>Bulgarie</t>
  </si>
  <si>
    <t>Cabo Verde</t>
  </si>
  <si>
    <t>Cambodge</t>
  </si>
  <si>
    <t>Camboya</t>
  </si>
  <si>
    <t>Cameroun</t>
  </si>
  <si>
    <t>Camerún</t>
  </si>
  <si>
    <t>Canadá</t>
  </si>
  <si>
    <t>République centrafricaine</t>
  </si>
  <si>
    <t>República Centroafricana</t>
  </si>
  <si>
    <t>Tchad</t>
  </si>
  <si>
    <t>Chili</t>
  </si>
  <si>
    <t>Chine</t>
  </si>
  <si>
    <t>Colombie</t>
  </si>
  <si>
    <t>Comores</t>
  </si>
  <si>
    <t>Comoras</t>
  </si>
  <si>
    <t>Congo (République démocratique)</t>
  </si>
  <si>
    <t>Congo (República Democrática)</t>
  </si>
  <si>
    <t>Îles Cook</t>
  </si>
  <si>
    <t>Islas Cook</t>
  </si>
  <si>
    <t>Croatie</t>
  </si>
  <si>
    <t>Croacia</t>
  </si>
  <si>
    <t>Curaçao</t>
  </si>
  <si>
    <t>Chypre</t>
  </si>
  <si>
    <t>Chipre</t>
  </si>
  <si>
    <t>République tchèque</t>
  </si>
  <si>
    <t>República Checa</t>
  </si>
  <si>
    <t>Danemark</t>
  </si>
  <si>
    <t>Dinamarca</t>
  </si>
  <si>
    <t>Dominique</t>
  </si>
  <si>
    <t>République dominicaine</t>
  </si>
  <si>
    <t>República Dominicana</t>
  </si>
  <si>
    <t>Équateur</t>
  </si>
  <si>
    <t>Égypte</t>
  </si>
  <si>
    <t>Egipto</t>
  </si>
  <si>
    <t>Salvador</t>
  </si>
  <si>
    <t>Guinée équatoriale</t>
  </si>
  <si>
    <t>Guinea Ecuatorial</t>
  </si>
  <si>
    <t>Érythrée</t>
  </si>
  <si>
    <t>Estonie</t>
  </si>
  <si>
    <t>Eswatini</t>
  </si>
  <si>
    <t>Éthiopie</t>
  </si>
  <si>
    <t>Etiopía</t>
  </si>
  <si>
    <t>Îles Féroé</t>
  </si>
  <si>
    <t>Islas Feroe</t>
  </si>
  <si>
    <t>Fidji</t>
  </si>
  <si>
    <t>Finlande</t>
  </si>
  <si>
    <t>Finlandia</t>
  </si>
  <si>
    <t>Francia</t>
  </si>
  <si>
    <t>Gabón</t>
  </si>
  <si>
    <t>Gambie</t>
  </si>
  <si>
    <t>Géorgie</t>
  </si>
  <si>
    <t>Allemagne</t>
  </si>
  <si>
    <t>Alemania</t>
  </si>
  <si>
    <t>Grèce</t>
  </si>
  <si>
    <t>Grecia</t>
  </si>
  <si>
    <t>Groenland</t>
  </si>
  <si>
    <t>Groenlandia</t>
  </si>
  <si>
    <t>Grenade</t>
  </si>
  <si>
    <t>Granada</t>
  </si>
  <si>
    <t>Guinée</t>
  </si>
  <si>
    <t>Guinée-Bissau</t>
  </si>
  <si>
    <t>Guinea Bissau</t>
  </si>
  <si>
    <t>Haïti</t>
  </si>
  <si>
    <t>Haití</t>
  </si>
  <si>
    <t>Saint-Siège (Vatican)</t>
  </si>
  <si>
    <t>Santa Sede</t>
  </si>
  <si>
    <t>Hongrie</t>
  </si>
  <si>
    <t>Hungría</t>
  </si>
  <si>
    <t>Islande</t>
  </si>
  <si>
    <t>Islandia</t>
  </si>
  <si>
    <t>Inde</t>
  </si>
  <si>
    <t>Indonésie</t>
  </si>
  <si>
    <t>Iran</t>
  </si>
  <si>
    <t>Irán (República Islámica)</t>
  </si>
  <si>
    <t>Irak</t>
  </si>
  <si>
    <t>Irlande</t>
  </si>
  <si>
    <t>Irlanda</t>
  </si>
  <si>
    <t>Israël</t>
  </si>
  <si>
    <t>Italie</t>
  </si>
  <si>
    <t>Italia</t>
  </si>
  <si>
    <t>Jamaïque</t>
  </si>
  <si>
    <t>Japon</t>
  </si>
  <si>
    <t>Japón</t>
  </si>
  <si>
    <t>Jordanie</t>
  </si>
  <si>
    <t>Jordania</t>
  </si>
  <si>
    <t>Kazajstán</t>
  </si>
  <si>
    <t>Corée du Nord</t>
  </si>
  <si>
    <t>Corea (República Popular Democrática)</t>
  </si>
  <si>
    <t>Corée du Sud</t>
  </si>
  <si>
    <t>Corea (lRepública)</t>
  </si>
  <si>
    <t>Koweït</t>
  </si>
  <si>
    <t>Kirghizistan</t>
  </si>
  <si>
    <t>Kirguistán</t>
  </si>
  <si>
    <t>Laos</t>
  </si>
  <si>
    <t>Lao, (República Democrática Popular)</t>
  </si>
  <si>
    <t>Lettonie</t>
  </si>
  <si>
    <t>Letonia</t>
  </si>
  <si>
    <t>Liban</t>
  </si>
  <si>
    <t>Líbano</t>
  </si>
  <si>
    <t>Libye</t>
  </si>
  <si>
    <t>Libia</t>
  </si>
  <si>
    <t>Lituanie</t>
  </si>
  <si>
    <t>Lituania</t>
  </si>
  <si>
    <t>Luxemburgo</t>
  </si>
  <si>
    <t>Malaisie</t>
  </si>
  <si>
    <t>Malasia</t>
  </si>
  <si>
    <t>Maldivas</t>
  </si>
  <si>
    <t>Malí</t>
  </si>
  <si>
    <t>Malte</t>
  </si>
  <si>
    <t>Îles Marshall</t>
  </si>
  <si>
    <t>Islas Marshall</t>
  </si>
  <si>
    <t>Mauritanie</t>
  </si>
  <si>
    <t>Maurice</t>
  </si>
  <si>
    <t>Mauricio</t>
  </si>
  <si>
    <t>Mexique</t>
  </si>
  <si>
    <t>México</t>
  </si>
  <si>
    <t>Micronésie</t>
  </si>
  <si>
    <t>Micronesia (Estados Federados)</t>
  </si>
  <si>
    <t>Moldavie</t>
  </si>
  <si>
    <t>Moldova (lRepública)</t>
  </si>
  <si>
    <t>Mónaco</t>
  </si>
  <si>
    <t>Mongolie</t>
  </si>
  <si>
    <t>Monténégro</t>
  </si>
  <si>
    <t>Maroc</t>
  </si>
  <si>
    <t>Marruecos</t>
  </si>
  <si>
    <t>Birmanie</t>
  </si>
  <si>
    <t>Namibie</t>
  </si>
  <si>
    <t>Népal</t>
  </si>
  <si>
    <t>Pays-Bas</t>
  </si>
  <si>
    <t>Países Bajos</t>
  </si>
  <si>
    <t>Nouvelle-Zélande</t>
  </si>
  <si>
    <t>Nueva Zelandia</t>
  </si>
  <si>
    <t>Níger</t>
  </si>
  <si>
    <t>North Macedonia</t>
  </si>
  <si>
    <t>Macédoine du Nord</t>
  </si>
  <si>
    <t>Macedonia del Norte</t>
  </si>
  <si>
    <t>Norvège</t>
  </si>
  <si>
    <t>Noruega</t>
  </si>
  <si>
    <t>Omán</t>
  </si>
  <si>
    <t>Pakistán</t>
  </si>
  <si>
    <t>Palaos</t>
  </si>
  <si>
    <t>Palestina (Estado)</t>
  </si>
  <si>
    <t>Panamá</t>
  </si>
  <si>
    <t>Papouasie-Nouvelle-Guinée</t>
  </si>
  <si>
    <t>Papua Nueva Guinea</t>
  </si>
  <si>
    <t>Pérou</t>
  </si>
  <si>
    <t>Perú</t>
  </si>
  <si>
    <t>Filipinas</t>
  </si>
  <si>
    <t>Pologne</t>
  </si>
  <si>
    <t>Polonia</t>
  </si>
  <si>
    <t>Roumanie</t>
  </si>
  <si>
    <t>Rumania</t>
  </si>
  <si>
    <t>Russie</t>
  </si>
  <si>
    <t>Rusia (Federación)</t>
  </si>
  <si>
    <t>Saint-Christophe-et-Niévès</t>
  </si>
  <si>
    <t>Saint Kitts y Nevis</t>
  </si>
  <si>
    <t>Sainte-Lucie</t>
  </si>
  <si>
    <t>Santa Lucía</t>
  </si>
  <si>
    <t>Saint-Vincent-et-les Grenadines</t>
  </si>
  <si>
    <t>San Vicente y las Granadinas</t>
  </si>
  <si>
    <t>Saint-Marin</t>
  </si>
  <si>
    <t>Sao Tomé-et-Principe</t>
  </si>
  <si>
    <t>Santo Tomé y Príncipe</t>
  </si>
  <si>
    <t>Arabie saoudite</t>
  </si>
  <si>
    <t>Arabia Saudita</t>
  </si>
  <si>
    <t>Sénégal</t>
  </si>
  <si>
    <t>Serbie</t>
  </si>
  <si>
    <t>Sierra leona</t>
  </si>
  <si>
    <t>Singapour</t>
  </si>
  <si>
    <t>Singapur</t>
  </si>
  <si>
    <t>Sint Maarten</t>
  </si>
  <si>
    <t>Sint Maarten (parte neerlandesa)</t>
  </si>
  <si>
    <t>Slovaquie</t>
  </si>
  <si>
    <t>Eslovaquia</t>
  </si>
  <si>
    <t>Slovénie</t>
  </si>
  <si>
    <t>Eslovenia</t>
  </si>
  <si>
    <t>Salomon</t>
  </si>
  <si>
    <t>Islas Salomón</t>
  </si>
  <si>
    <t>Somalie</t>
  </si>
  <si>
    <t>Afrique du Sud</t>
  </si>
  <si>
    <t>Sudáfrica</t>
  </si>
  <si>
    <t>Soudan du Sud</t>
  </si>
  <si>
    <t>Sudán del Sur</t>
  </si>
  <si>
    <t>Espagne</t>
  </si>
  <si>
    <t>España</t>
  </si>
  <si>
    <t>Soudan</t>
  </si>
  <si>
    <t>Sudán</t>
  </si>
  <si>
    <t>Suède</t>
  </si>
  <si>
    <t>Suecia</t>
  </si>
  <si>
    <t>Suisse</t>
  </si>
  <si>
    <t>Suiza</t>
  </si>
  <si>
    <t>Syrie</t>
  </si>
  <si>
    <t>Siria (República Árabe)</t>
  </si>
  <si>
    <t>Taïwan</t>
  </si>
  <si>
    <t>Taiwán</t>
  </si>
  <si>
    <t>Tadjikistan</t>
  </si>
  <si>
    <t>Tayikistán</t>
  </si>
  <si>
    <t>Tanzanie (République Unie)</t>
  </si>
  <si>
    <t>Tanzania (República Unida)</t>
  </si>
  <si>
    <t>Thaïlande</t>
  </si>
  <si>
    <t>Tailandia</t>
  </si>
  <si>
    <t>Timor oriental</t>
  </si>
  <si>
    <t>Trinité-et-Tobago</t>
  </si>
  <si>
    <t>Trinidad y Tabago</t>
  </si>
  <si>
    <t>Tunisie</t>
  </si>
  <si>
    <t>Túnez</t>
  </si>
  <si>
    <t>Turquie</t>
  </si>
  <si>
    <t>Turquía</t>
  </si>
  <si>
    <t>Turkménistan</t>
  </si>
  <si>
    <t>Turkmenistán</t>
  </si>
  <si>
    <t>Ouganda</t>
  </si>
  <si>
    <t>Ucrania</t>
  </si>
  <si>
    <t>Émirats arabes unis</t>
  </si>
  <si>
    <t>Emiratos Árabes Unidos</t>
  </si>
  <si>
    <t>Royaume-Uni</t>
  </si>
  <si>
    <t>Reino Unido de Gran Bretaña e Irlanda del Norte</t>
  </si>
  <si>
    <t>États-Unis</t>
  </si>
  <si>
    <t>Estados Unidos de América</t>
  </si>
  <si>
    <t>Ouzbékistan</t>
  </si>
  <si>
    <t>Uzbekistán</t>
  </si>
  <si>
    <t>Viêt Nam</t>
  </si>
  <si>
    <t>Sahara occidental</t>
  </si>
  <si>
    <t>Sahara Occidental</t>
  </si>
  <si>
    <t>Yémen</t>
  </si>
  <si>
    <t>Zambie</t>
  </si>
  <si>
    <t xml:space="preserve"> Last updated: 31 October 2019</t>
  </si>
  <si>
    <t>Treatment Care and Support_Differentiated ART Service Delivery and care</t>
  </si>
  <si>
    <t xml:space="preserve"> , </t>
  </si>
  <si>
    <t xml:space="preserve">Government of Mozambique does not currently invest domestic resources in AGYW comprehensive prevention programming. However, the government invests significant resources in AGYW-friendly health services (SAAJ). </t>
  </si>
  <si>
    <t>Government of Mozambique does not currently fund harm reduction programs for PWID with domestic resources</t>
  </si>
  <si>
    <t xml:space="preserve">Estimates for total adult population in need are from Spectrum 5.87 final output provincial AIM models, adults 15+, 2021-2023.  </t>
  </si>
  <si>
    <t>Adolescent girls and young women in high prevalence settings</t>
  </si>
  <si>
    <t>FDC and PEPFAR Programmatic Data</t>
  </si>
  <si>
    <t>Ministry of Health SIS-MA</t>
  </si>
  <si>
    <t>NTP Performance Report of 2019</t>
  </si>
  <si>
    <t xml:space="preserve">Estimated total TB incident cases of Mozambique as per Global TB Report 2019 are 162,000. This figure has not changed in recent years, so the assumption of a constant number in 2021, 2022 and 2023 has been used here. It is anticipated that the results of the TB prevalence survey (currently being validated will be available to guide grant-making. </t>
  </si>
  <si>
    <t xml:space="preserve">TB case notification targets as per the NTP's National Strategic Plan (2020 - 2023). Note: targets are currently still being validated by the program. </t>
  </si>
  <si>
    <t>NTP Performance Report 2019</t>
  </si>
  <si>
    <t xml:space="preserve">Estimated MDR/RR TB incident cases of Mozambique as per Global TB Report 2019. This figure has not changed in recent years, so the assumption of a constant number in 2021, 2022 and 2023 has been used here. It is anticipated that the results of the TB prevalence survey (currently being validated will be available to guide grant-making. </t>
  </si>
  <si>
    <t xml:space="preserve">RR/MDR case notification targets as per the NTP's National Strategic Plan (2020 - 2023). Note: targets are currently still being validated by the program. </t>
  </si>
  <si>
    <t>Estimated TB incident cases of Mozambique as per Global TB Report 2019.</t>
  </si>
  <si>
    <t>Estimated incident co-infected cases of Mozambique as per Global TB Report 2019</t>
  </si>
  <si>
    <t>These are NSP targets of co-infected cases to be on ART - which is at least 96% of the notified cases who should be on ART.</t>
  </si>
  <si>
    <t>These are NSP targets of RR/MDR TB patients to be put on SLD.</t>
  </si>
  <si>
    <t xml:space="preserve">Government of Mozambique does not fund TB case finding with domestic resources. However, the government does make important contributions to finance human resources for health and infrastructure that go into TB case detection and diagnosis. </t>
  </si>
  <si>
    <t xml:space="preserve">The government of Mozambique is expected to contribute a total of US$15 million (US$5 million per year) over 2021-2023 for adult and pediatric ART.  In addition, the country invests in human resources to provide ART services.  All government funding was applied to the purchase of adult ART.  </t>
  </si>
  <si>
    <t>2019 MISAU HIV/AIDS programmatic data ( March 2020 from the national HMIS-SIS-MA)</t>
  </si>
  <si>
    <t xml:space="preserve">The country national targets intend to scale-up ART coverage to achieve a pediatric ART coverage of 100% by the end of 2023 and an overall (pediatric and adult) ART coverage of 77% by that time.  Target setting for PEV V 2021-2025 is ongoing. These targets come from preliminary PEN V working national targets 2020-2025, which are not yet completed or finalized. </t>
  </si>
  <si>
    <t>Estimate based on adjusted 2017 Census data for population 15+ (14,900,376), minus the adult population on HIV ART (1,113,075).</t>
  </si>
  <si>
    <t xml:space="preserve">Country investment in purchase of test kits is estimated at US$5 million per year for a total of 15 million. A unit cost of US$1.54 per rapid test kit has been used estimate the total number of tests. A 4.4% (2019) overall HIV positivity rate is applied (2 tests used for positive client, and 1 tests per negative client) to calculate the estimated number of individuals tested based on the country contribution.        </t>
  </si>
  <si>
    <t>number of condoms distributed by the program (male and female) in2019</t>
  </si>
  <si>
    <t xml:space="preserve">The Government of Mozambique does not currently invest domestic resources in self test kits. However, the government is contributing 5 million per year over the three-year period for HIV testing and KPs may access and receive HIV testing  services  in the public sector which is largely supported by government in terms of human resources and infrastructure. </t>
  </si>
  <si>
    <t xml:space="preserve">90% coverage used as presumptive target. PEV IV target setting ongoing. </t>
  </si>
  <si>
    <t xml:space="preserve">The Global Fund allocation combined with domestic and external resources will be used to fully support Program targets for 2021-2023 which aims to cover about 55% of  injection drug users by 2023.  </t>
  </si>
  <si>
    <t xml:space="preserve">Government of Mozambique does not currently invest domestic resources in KP programming. However, key populations are expected to access and utilize health services in the public sector for HIV testing, PrEP and treatment which is largely supported by government in terms of human resources and infra-structure. </t>
  </si>
  <si>
    <t>This table includes reaching all KPs including female sex workers, men who have sex with men, injection drug users and prisoners reached with a defined package of services</t>
  </si>
  <si>
    <t>Key population population size was validated in March 2020 based data triangulation process. A total of 1.08% of adult female population is estimated as FSW; 0.0.08% of individuals are estimated as injection drug users and 0.56% of men 15+ are estimated to have sex with other men; and 18,551 people incarcerated in prisons 2019. See Mozambique TB-HIV Essential Data Table. Estimating the Size of Key Populations 2020 (Portuguese). Slide 5. Online at https://bit.ly/3eP1b10</t>
  </si>
  <si>
    <t>PEPFAR is expected to provide support to reach 34,468 KPs (18,484 FSWs, 8,241 MSM, 155 IDUs and 7,588 prisoners) each year based on COP20 planning targets and expected level targets for 2021-2023.</t>
  </si>
  <si>
    <t xml:space="preserve">The GF allocation request will be used to  finance needles and syringe needs for 1,243 IDUS in 2021;  3483 IDUs in 2022 and 6,635 IDUS in 2023 </t>
  </si>
  <si>
    <t>Total estimated population eligible for PrEP in 73 targeted districts</t>
  </si>
  <si>
    <t xml:space="preserve">Country targets are based on PEPFAR contributuions and GF contributions. There still is no national policy for PrEP. The guidelines and program targets are being developed   </t>
  </si>
  <si>
    <t xml:space="preserve">Government of Mozambique does not currently invest domestic resources in PrEP. However, the government invests significant resources in health services in the public sector where PrEP will be supported and provides human resources and infra-structure at the HCFs. </t>
  </si>
  <si>
    <t xml:space="preserve">An above allocation investment of US$15,178,337 is requested to meet more ambitious country targets of 75%, 77% and 81% for adult ART coverage in 2021,2022, and 2023 respectively. </t>
  </si>
  <si>
    <t xml:space="preserve">Estimates for total pediatric population in need of ARVs are from Spectrum 5.87 final output provincial AIM models, children 0-14, 2021-2023. Spectrum estimates show a wide confidence interval [110,000 - 210000]. This is why national targets appear higher than estimated need.  </t>
  </si>
  <si>
    <t xml:space="preserve">PEPFAR is expected to contribute US$ 72 million for Adult ART over three years 2021-2023. This estimate is based on the COP20 funding level and an expectation for flat funding for 2022 and 2023.  PEPFAR is not covering pediatric ARVs. An average cost of US$214.13 has been applied.  </t>
  </si>
  <si>
    <t xml:space="preserve">The Global Fund allocation request of US$89,529,118  will be used to fully procure pediatric ARVs needed to reach country targets in 2021-2023. </t>
  </si>
  <si>
    <t>AGYW</t>
  </si>
  <si>
    <t>According to Quantification exercise performed in May 2020</t>
  </si>
  <si>
    <t xml:space="preserve">These will be procured through the Government of Mozambqiue's Central Medical Store—Central de Medicamentos e Artigos Medicos (CMAM). This is according to a quanitification and forecasting exercise performed in May 2020. Note: these are all male condoms (Preservativo Masculino (No Logo 52 mm non-colored)). The Government of Mozambique does not procure female condoms. </t>
  </si>
  <si>
    <t>Combined contriution of CMAM and GHSC-PSM to male condoms in Mozambique</t>
  </si>
  <si>
    <t xml:space="preserve">Mozambique's National Condom Strategy Mozambique 2019. Page 21. Online at https://bit.ly/2VA6ZT2. says the total condom need is 148006445 in 2021, 161115033 in 2022, and 174223622 in 2023. The strategy does not dissaggregate needs by male and female condoms. Based on quantification, about 3.2% of total condom need will be for female condoms. This same proportion has been applied here, to the Condom Strategy targets. </t>
  </si>
  <si>
    <t xml:space="preserve">50% of the national gap in male condoms will be covered by the Global Fund allocation. </t>
  </si>
  <si>
    <t xml:space="preserve">50% of the national gap in female condoms will be covered by the Global Fund allocation. </t>
  </si>
  <si>
    <t>A substantial PAAR is made for condom and lubricant programming ($42,673,892.87) which includes filling the remaining 50% of the national gap for male and female condomrs, as well as fully funding Mozambique's National Condom Strategy (Online at https://bit.ly/2VA6ZT2), which is estimated to require a total investment of $52.2 million over the 2021-2023 period ($8.2 million for commodities, $41 million for demand creation, and $3 million for management and supervisory activities).</t>
  </si>
  <si>
    <t xml:space="preserve">Through PEPFAR'sThe USAID Global Health Supply Chain Program-Procurement and Supply Management (GHSC-PSM) project, Mozambique will receive 128,186,629 male condoms and 1877562 female condoms in 2021, and 37,815,000 male condoms in 2022. It is worth noting that UNFPA contributed $628.047.84 for male condoms and $225,120.00 for female condoms in 2020, but this is not expected to continue during the grant period.  </t>
  </si>
  <si>
    <t xml:space="preserve">No PAAR is made for pediatric ARVs, as the country's full need is expected to be covered by the allocation. </t>
  </si>
  <si>
    <t>PEPFAR</t>
  </si>
  <si>
    <t>No PAAR is made for PrEP since the country's full need is expected to be covered between PEPFAR's substantial investment, and the Global Fund allocation amount which will fill the small gap.</t>
  </si>
  <si>
    <t xml:space="preserve">The GF allocation request of US$194,379,033 combined with  domestic and external resources of US$ 87 million will support full procurement of adult ARVs needed to reach country targets in 2021-2023. </t>
  </si>
  <si>
    <t>2020 MISAU SIS-MA programmatic data (April 2020)</t>
  </si>
  <si>
    <t xml:space="preserve">Country targets are based on international guidance which suggests 80% coverage of key population.  The defined package of services for MSM and FSW include participation in at least 3 educational sessions which include counselling for safe sex practices, and GBV prevention session, individual risk assessment and the distribution of condoms and lubricant prior to being considered reached. Referral is offered for HIV counseling and testing (90% expected to test), invitation for partner testing; linkage to ART if test positive, diagnosis and treatment of STIs; screening for TB;  screening for cervical cancer / prostate cancer;  offering a method of family planning, and offer PrEP according to national standards.  Follow-up sessions are conducted every 3-months.   </t>
  </si>
  <si>
    <t xml:space="preserve">Targets are based on the number of test kits to be distributed in the targeted populations by year (not by number of people). The assumption is that each test distributed will be used to test one person. An additional self test kit will be distributed to partners of KPs and other high risk individuals. </t>
  </si>
  <si>
    <t xml:space="preserve">The Global Fund allocation request for the purchase of self test kits will be used to fill 46%, 41% and 4% of the financing gap toward achieving country self testing targets in 2021,2022, and 2023 respectively. </t>
  </si>
  <si>
    <t xml:space="preserve">The Global Fund allocation request combined with external resources will be used to support 49%, 41% and 4% of self test kits needed to reach country targets in 2021, 2022 and 2023 respectively. </t>
  </si>
  <si>
    <t>An above allocation request of $250,000 is made to purchase additional needles and syringes for 2810 drug users to be covered in the PAAR</t>
  </si>
  <si>
    <t>Country target is for 96% of the TB patients targeted in NSP  should have documented HIV sta</t>
  </si>
  <si>
    <t xml:space="preserve">The USG is expected to contribute to ensuring TB patients have a documented HIV status and are  notified through providing support for a TB Local Response Project in 4 provinces of Mozambique namely Zambezia, Nampula, Sofala and Tete. The project is ongoing and continue till 2024. Note: this project is a community engagement project. They will refer the presumptive cases to the health facilities. The confirmatory tests at the health facility will be funded by Global Fund.  </t>
  </si>
  <si>
    <t xml:space="preserve">The USG is expected to contribute to the notification of RR/MDR TB patients through providing support for a TB Local Response Project in 4 provinces of Mozambique namely Zambezia, Nampula, Sofala and Tete. Note: this project is a community engagement project. They will refer the presumptive cases to the health facilities. The confirmatory tests at the health facility will be funded by Global Fund. </t>
  </si>
  <si>
    <t>Estimated RR/MDR TB cases in Mozambique as per Global TB Report 2019, at least 96% should be on second line drug treatment (SLD)</t>
  </si>
  <si>
    <t>The USG is expected to contribute to RR/MDR patients to begin second line drug treatment through support of TB Local Response Project in 4 provinces of Mozambique namely Zambezia, Nampula, Sofala and Tete.</t>
  </si>
  <si>
    <t xml:space="preserve">The USG is expected to contribute to ensuring co-infected patients are notified and begin or are on ART through providing support for TB Local Response Project in 4 provinces of Mozambique namely Zambezia, Nampula, Sofala and Tete. </t>
  </si>
  <si>
    <t xml:space="preserve">The USG is expected to contribute to the notification of allforms of TB patients through providing support for a TB Local Response Project in 4 provinces of Mozambique namely Zambezia, Nampula, Sofala and Tete. The project is ongoing and continue till 2024. Note: this project is a community engagement project. They will refer the presumptive cases to the health facilities. The confirmatory tests at the health facility will be funded by Global Fund.  </t>
  </si>
  <si>
    <t>PEPFAR is expected to contribute US$ 72 million for adult and pediatric ARVs over the three-year period of 2021-2023. This estimate is based on COP20 funding level of US$24 million in COP20 and the expectation of flat funding for 2022 and 2023. Cost of ARVs including warehousing and distribution is estimated at US$64.62 per person per year for first line ART regimen.</t>
  </si>
  <si>
    <t xml:space="preserve">The GF allocation request for US$ 89,529,118 will be used to fill the full financing gap toward achieving country pediatric targets in 2021, 2022, and 2023 respectively. </t>
  </si>
  <si>
    <t xml:space="preserve">The Global Fund allocation request of US$12,570,763 combined with domestic and external resources of US$23.5 million will be used to support full procurement of rapid test kits needs to reach country testing targets for 2021-2023. </t>
  </si>
  <si>
    <t xml:space="preserve">The Global Fund allocation request, combined with external resources will be used to fund reaching 44% of MSM, 67% of FSW, 55% of PWIDs and 86% of prisoners in 2023 in the country. </t>
  </si>
  <si>
    <t xml:space="preserve">The Global Fund request combined with domestic and external resources will be used to fill 63% of the gap toward achieving country AGYW reach targets of 75% saturation in 2023. </t>
  </si>
  <si>
    <t>FDC 2019 Program data</t>
  </si>
  <si>
    <t xml:space="preserve">Total estimated population for girls age10-24 years old in need of services in 78 districts. Population estimates (Census 2017) </t>
  </si>
  <si>
    <t>This GAP table addresses Self-Testing among priority populations</t>
  </si>
  <si>
    <t xml:space="preserve">Total estimated targeted priority population of 1,327,050 people residing in selected high prevalence districts and include: 167,841 AGYWs 15-24 years old; 262,328 adolescent and young men 15-24 years old; 127,344 KPs (MSM, FSW, transgender and PWID), 500,015 men in high prevalence settings (miners,long haul truck drivers, prisoners, military) and 269,533 women 15+ who are partners of military,police or HIV+ people.   </t>
  </si>
  <si>
    <t xml:space="preserve">Unitad will contribute by purchasing 64,000 self test kits and US$170,240 toward programatic costs in 2021. Also, ther are matching funds that will be used for programmatic costs and supply chain distribution costs but not for the purchase of self-test kits  </t>
  </si>
  <si>
    <t>An above allocation investment of US$3,641,020 is requested to support procurment of an additional 67,668 self test kits in 2021,  194,817 in 2022 and 1,106,320 self test kits in 2023 to reach 64.4% of total self test kit needs. Please note that need in this table is based on population in need (section A) and not on self tests needed for the population.</t>
  </si>
  <si>
    <t xml:space="preserve">Baseline data was obtained through correspondence with MSF, the only harm reduction partner in Mozambique at the time of writing. MSF acknowledges that this was below the target recommended by WHO of 200/person/year (as they reached about 900 PWID in 2019). During last year, as activities were consolidated, the focus of distribution was the drop-in-center but progressively, they have been promoting different platforms of distribution especially through community outreach with peer educators. It is expected that NSP distribution will be substantially increased in 2020, and then even more so through the new Global Fund grant. </t>
  </si>
  <si>
    <t xml:space="preserve">MSF programmatic data for needles distributed </t>
  </si>
  <si>
    <t>Key population population size was validated in March 2020 based data triangulation process. A total of  0.08% of individuals are estimated as injection drug users.  See Mozambique TB-HIV Essential Data Table. Estimating the Size of Key Populations 2020 (Portuguese). Slide 6. Online at https://bit.ly/3eP1b10</t>
  </si>
  <si>
    <t>The number of needles per person per year is based on the amount recommended by WHO which is 200 per person per year, plus 50% more.  The 2014 BBS among injection drug users reported that 60% of users inject daily; 40% were reported as casual injectors. Experience from the MSF, MISAU and UNIDOS pilot project in Mafalala (see Lesson 9 in funding request form) showed that PWID enrolled in the program inject about 5 times per day. The need is actually considerably higher than the planned amount to be distributed per person per year.</t>
  </si>
  <si>
    <t>MSF, and FHI360/PEPFAR (pilot project in Mafalala) are the only major donors for harm reduction. MSF is the only one funding for NSP, OST, HCV and Naloxone. PEPFAR provides limited support for testing, linkage and treatment for drug users, but they do not provide funds for NSP or OST. In 2019 MSF distributed 37,000 needles and syringes. We have carried this assumption * 0.75 based on both the fact that MSF and PEPFAR will withdrawing from Harm Reduction in September 2021</t>
  </si>
  <si>
    <t>PEPFAR is expected to provide PrEP for 55,000 individuals including  serodiscordant couples, high risk women in ANC, MSMs and FSWs in COP20. Targets and expected to increase by 5% 2022 and 2023.</t>
  </si>
  <si>
    <t>The Global Fund allocation request will contribute to reaching NTP notification targets for RR/MDR TB.</t>
  </si>
  <si>
    <t>The Global Fund allocation request will contribute to reaching NTP targets for the notification of all forms of TB.</t>
  </si>
  <si>
    <t>The Global Fund allocation request will contribute to reaching NTP targets to ensure that 96% of TB patients have a known HIV status.</t>
  </si>
  <si>
    <t>The Global Fund allocation request will contribute to reaching NTP targets to ensure that at least 96% of TB co-infected patients are on ART.</t>
  </si>
  <si>
    <t>The Global Fund allocation request will contribute  to NTP targets for RR/MDR TB patients to begin second line treatment.</t>
  </si>
  <si>
    <t>Baseline coverage is PEPFAR Program data PrEP_CURR 2019. Priority populations included in PrEP targets are key populations (MSM and FSW), AGYW, serodiscordant couples, and uptake through ANC</t>
  </si>
  <si>
    <t xml:space="preserve">The Global Fund proposed allocation amount will be used to provide PrEP to more than 1000 new people each year including 100 MSM, 222 FSWs and 678 AGYWs in 2021 with an increase of 5% each year. PrEP services will be provided in non-ADJUDA health care facilities.  MSMs will be selected among those reached by FDC, who test negative, agree to 6-month PrEP use, and recieve services at one of the health facilities in 11 targeted districts (estimated that 3118 MSMs will be eligible in the 11 districts 2021). FSWs will be selected among those reached by FDC who test negative,agree to 6-month PrEP use and use a helath facility in one of 23 intervention districts (estimated 8275 FSWs will be eligible in the 23 districts). Eligible AGYWs will test negative, report having two or more partners in the last year or test positive for an STI and seek services in one of the HFs in 31 targetd districts for AGYW PrEP (guidelines are still in development for AGYW eligiblity) .   </t>
  </si>
  <si>
    <t xml:space="preserve">A PAAR of $9,378,343.26 is requested for TB care and prevention, largely focused on finding the missing people with TB. This PAAR request includes $3 million to expand mobile TB screening and testing services to other key populations like refugees and IDPs in conflict areas of Cabo Delgado and Tete, remotely located population, fishermen communities and population living along international borders. </t>
  </si>
  <si>
    <t>A PAAR of $5 million is requested to support the expansion of regional labs by setting new such labs under standards in Zambezia and Gaza Provinces. These labs will support TB testing by diagnosing resistance beyond Rifampicin through 1st and 2nd line LPA and LC. This is critical to scale up the diagnostic network for DR-TB. A further $2 million PAAR is requested to support genome sequencing of MTB directly from sputum to identify genetic diversity, especially in co-infected RR/MDR TB cases and RR/MDR cases with FQ resistance, at the existing National Reference Lab of Maputo.</t>
  </si>
  <si>
    <t xml:space="preserve">The government of Mozambique is expected to contribute a total of US$15 million (US$5 million per year) over 2021-2023 for adult and pediatric ART. For the calculation of the number of adults expected to be supported by the Government’s contribution, US$5 million per year has been applied to adult ART. Cost of ARVs including warehousing and distribution is estimated at US$64.62 per person per year for first line ART regimen. In addition to providing funds for ARV purchase, the country invests in human resources needed to provide ART at health facilities.  </t>
  </si>
  <si>
    <t xml:space="preserve">The GF proposed allocation request of US$194,379,033 will be used to fill 71%, 73% and 74% of the financing gap for adult ARVs in 2021,2022, 2023 respectively. Part of the target in 2021 will be achieved with drugs purchased in 2020 to increase buffer stock (US$52,175,619) to cover an estimated 808,672 adults in 2021.  The cost per person is estimated at US$64.62.   </t>
  </si>
  <si>
    <t xml:space="preserve">New C&amp;T M&amp;E tools were introduced in Q4, 2019 with all health facilities entered by Feb. 2020. We believe the March-2020 data is the most accurate representation of adult patients currently active on ART. 53% of adults living with HIV are estimated to be on treatment   </t>
  </si>
  <si>
    <t xml:space="preserve">The country national target intends to scale-up ART coverage to an adult ART coverage of 76% by the end of 2023 and an overall (pediatric and adult) ART coverage of 77% by that time. Target setting for PEV V 2021-2025 is ongoing. These targets come from preliminary PEN V working national targets 2020-2025, which are not yet completed and finalized. </t>
  </si>
  <si>
    <t>New C&amp;T M&amp;E tools were introduced in Q4, 2019 with all health facilities entered by Feb. 2020.  We believe the March-2020 data is the most accurate representation of pediatric patients currently active on ART. The 2020 baseline corresponds to an estimated coverage of 48.3%.</t>
  </si>
  <si>
    <t>All priority populations for HTS (key and vulnerable populations such as FSW, MSM, PWUD, prisoners, mine workers, truck drivers, AGYW, adolescent boys and young men, pregnant and breastfeeding women, men in high-prevalence settings)</t>
  </si>
  <si>
    <t xml:space="preserve">The targets include testing for key populations and other vulnerable populations. Country targets include plans to test 7,145,122 people in 2021; 7,945,310 people in 2022 and 8,283,369 people in 2023. These targets are based on a strategic targeted testing approach that includes more emphasis on index testing and testing among higher risk populations to achieve a higher yield. Additionally, country targets include ambitious retesting for breastfeeding women in order to address the high rate of MTCT, with an additional 905,395 tests in 2021;1,032,848 in 2022, and 1,140,630 in 2023 (this will redue yield). Note: self-tests are not included in the targets as they are considered a screening tool. Individuals with a positive self-test must be confirmed using the national testing algorithm before being counted. </t>
  </si>
  <si>
    <t xml:space="preserve">PEPFAR is expected to contribute US$ 8.5 million for rapid test kits for ANC testing over 3 years 2020-2023. This estimate is based on the COP20 funding level of US$ 2,863,780 for 2021 and the expectation for flat funding levels for 2022 and 2023.  A unit cost of US$1.54 per rapid test kit has been used to estimate number of kits covered and  a 4.4% (2017) overall HIV positivity rate is applied (2 tests used for positive client, and 1 test per negative client) to calculate the estimated number of individuals tested based on the country contribution.        </t>
  </si>
  <si>
    <t xml:space="preserve">The GF allocation request of US$12,570,763 for will be used to fill , 40%, 46% and 49% of the financing gap toward achieving country testing  targets in 2021,2022, and 2023 respectively. The target includes all key and vulnerable populations as well as retesting for pregnant and breastfeeding women. A buffer stock of RTKs purchased in 2020 will the used for testing in 2021.  </t>
  </si>
  <si>
    <t xml:space="preserve">An above allocation request of US$9,244,015.84 is requested to achieve HIV testing coverage levels required to achieve the ambitious ART scale-up scenario (81% by 2023), plus additional retesting for pregnant and breast-feeding. </t>
  </si>
  <si>
    <t xml:space="preserve">An above allocation of $4,307,803.92 is requested to reach an additional 13,839 MSM (to achieve the recommended 80% national coverage). 
An above allocation of $2,632,761.02 is requested to reach an additional 10,905 FSW (to achieve the recommended 80% national coverage).
An above allocation of $1,229,600 is requested to reach an additional 2,810 PWID (to achieve the recommended 80% national coverage).  
No PAAR is made for Prisoners, as the full need is expected to be covered by the allocation. </t>
  </si>
  <si>
    <t xml:space="preserve">The Global Fund proposed allocation will be used to reach and maintain: 1)1,243 PWUD in 2021, 3,483 PWUD in 2022, and 6,635 PWID by 2023; 2) 32,870 FSWs in 2021, 36,141 FSWs in 2022, 39,411 FSWs in 2023; 3)4,793 MSM in 2021, 6,556 MSM in 2,022 and 8,320 MSMs, in 2023, and 4) 7015 prisoners in 2021, 7694 prisoners in 2022 and 8,372 prisoners in 2023. The estimated cost to reach a FSW is US$39.60; MSM is US$64 and US$79.90 to reach an injection drug user. The numbers above are cumulative. For example, for PWiD there will be 1,243 new PWiD enrolled in the harm reduction program in 2021, an additional 2,240 new PWiD will be enrolled in 2022, plus the 1,243 already in the program, and in 2023, 3,152 new PWID will be enrolled in the program plus the existing 3,483 for the total of 6, 635.   </t>
  </si>
  <si>
    <t xml:space="preserve">PEPFAR is expected to contribute US$105 million for AGYW DREAMS-related activities over 3 years 2020-2023. This estimate is based on the COP20 funding level of US$35 million to cover 170,852 AGYW  in 2021 and the expectation for flat funding and level targets. Rapariga Biz will reach an additional 481,271 AGYWs each year  2021-2023 (assuming flat funding and flat targets 2022 and 2023). </t>
  </si>
  <si>
    <t xml:space="preserve">In the absence of PEN V targets (national strategic planning ongoing) we assume target saturation of 75% for high burden districts (COP guidance). MISAU has prioritized 70 districts (all are included in the 78 intervention 78 districts) as part of its acceleration plan (high population districts). These districts include about 58% of the country's population. These assumptions were used to calculate the targeted coverage in priority high burden districts. </t>
  </si>
  <si>
    <t xml:space="preserve">The proposed Global Fund allocation request aims to cover 999,908 AGYWs by 2023 (year three of current grant) and fill 38% of the financing gap toward achieving the total country target of 75% saturation for 10-24-year-olds in high priority  districts.  </t>
  </si>
  <si>
    <t xml:space="preserve">A PAAR is made for $6,926,300 to expand the layered and holistic package of care for vulnerable AGYW aged 10-24 years, in and out of school, to an additional 8 high-burden districts. This will expand coverage from the allocation request, which covers 78 districts, to a total of 86 districts. Combined with other partners the comprehensive program will be offered in 114 districts in Mozambique – about 71% of all districts in the country.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</si>
</sst>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 #,##0_-;\-* #,##0_-;_-* &quot;-&quot;??_-;_-@_-"/>
    <numFmt numFmtId="166" formatCode="_ * #,##0.00_ ;_ * \-#,##0.00_ ;_ * &quot;-&quot;??_ ;_ @_ "/>
  </numFmts>
  <fonts count="70">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Arial"/>
      <family val="2"/>
    </font>
    <font>
      <sz val="11"/>
      <color theme="1"/>
      <name val="Georgia"/>
      <family val="1"/>
    </font>
    <font>
      <b/>
      <sz val="11"/>
      <color theme="1"/>
      <name val="Arial"/>
      <family val="2"/>
    </font>
    <font>
      <b/>
      <sz val="14"/>
      <name val="Arial"/>
      <family val="2"/>
    </font>
    <font>
      <b/>
      <sz val="14"/>
      <color rgb="FFFF0000"/>
      <name val="Arial"/>
      <family val="2"/>
    </font>
    <font>
      <b/>
      <sz val="10"/>
      <color rgb="FFFF0000"/>
      <name val="Arial"/>
      <family val="2"/>
    </font>
    <font>
      <b/>
      <sz val="11"/>
      <name val="Arial"/>
      <family val="2"/>
    </font>
    <font>
      <b/>
      <u/>
      <sz val="11"/>
      <name val="Arial"/>
      <family val="2"/>
    </font>
    <font>
      <sz val="11"/>
      <name val="Arial"/>
      <family val="2"/>
    </font>
    <font>
      <b/>
      <sz val="11"/>
      <color rgb="FFFF0000"/>
      <name val="Arial"/>
      <family val="2"/>
    </font>
    <font>
      <b/>
      <sz val="9"/>
      <name val="Arial"/>
      <family val="2"/>
    </font>
    <font>
      <sz val="9"/>
      <name val="Arial"/>
      <family val="2"/>
    </font>
    <font>
      <sz val="9"/>
      <color rgb="FFFF0000"/>
      <name val="Arial"/>
      <family val="2"/>
    </font>
    <font>
      <b/>
      <i/>
      <sz val="12"/>
      <color rgb="FFFF0000"/>
      <name val="Arial"/>
      <family val="2"/>
    </font>
    <font>
      <b/>
      <sz val="14"/>
      <color theme="1"/>
      <name val="Arial"/>
      <family val="2"/>
    </font>
    <font>
      <b/>
      <sz val="12"/>
      <color theme="1"/>
      <name val="Arial"/>
      <family val="2"/>
    </font>
    <font>
      <b/>
      <sz val="11"/>
      <color rgb="FF0000FF"/>
      <name val="Arial"/>
      <family val="2"/>
    </font>
    <font>
      <sz val="11"/>
      <color rgb="FF0000FF"/>
      <name val="Arial"/>
      <family val="2"/>
    </font>
    <font>
      <i/>
      <sz val="11"/>
      <name val="Arial"/>
      <family val="2"/>
    </font>
    <font>
      <i/>
      <sz val="11"/>
      <color theme="1"/>
      <name val="Arial"/>
      <family val="2"/>
    </font>
    <font>
      <sz val="11"/>
      <color rgb="FFFF0000"/>
      <name val="Arial"/>
      <family val="2"/>
    </font>
    <font>
      <sz val="10"/>
      <color rgb="FFFF0000"/>
      <name val="Arial"/>
      <family val="2"/>
    </font>
    <font>
      <b/>
      <i/>
      <sz val="18"/>
      <color rgb="FFFF0000"/>
      <name val="Arial"/>
      <family val="2"/>
    </font>
    <font>
      <b/>
      <sz val="14"/>
      <color rgb="FF000000"/>
      <name val="Arial"/>
      <family val="2"/>
    </font>
    <font>
      <b/>
      <sz val="12"/>
      <color rgb="FF000000"/>
      <name val="Arial"/>
      <family val="2"/>
    </font>
    <font>
      <b/>
      <sz val="11"/>
      <color rgb="FF000000"/>
      <name val="Arial"/>
      <family val="2"/>
    </font>
    <font>
      <i/>
      <sz val="11"/>
      <color theme="1"/>
      <name val="Calibri"/>
      <family val="2"/>
      <scheme val="minor"/>
    </font>
    <font>
      <b/>
      <sz val="12"/>
      <name val="Arial"/>
      <family val="2"/>
    </font>
    <font>
      <sz val="11"/>
      <color rgb="FFC00000"/>
      <name val="Calibri"/>
      <family val="2"/>
      <scheme val="minor"/>
    </font>
    <font>
      <sz val="11"/>
      <color rgb="FFFF0000"/>
      <name val="Calibri"/>
      <family val="2"/>
      <scheme val="minor"/>
    </font>
    <font>
      <b/>
      <sz val="11"/>
      <color theme="1"/>
      <name val="Calibri"/>
      <family val="2"/>
      <scheme val="minor"/>
    </font>
    <font>
      <b/>
      <sz val="11"/>
      <color theme="3"/>
      <name val="Arial"/>
      <family val="2"/>
    </font>
    <font>
      <sz val="11"/>
      <color rgb="FF7030A0"/>
      <name val="Arial"/>
      <family val="2"/>
    </font>
    <font>
      <b/>
      <sz val="11"/>
      <color rgb="FF7030A0"/>
      <name val="Arial"/>
      <family val="2"/>
    </font>
    <font>
      <sz val="12"/>
      <name val="Arial"/>
      <family val="2"/>
    </font>
    <font>
      <sz val="11"/>
      <color theme="9" tint="-0.249977111117893"/>
      <name val="Calibri"/>
      <family val="2"/>
      <scheme val="minor"/>
    </font>
    <font>
      <b/>
      <sz val="11"/>
      <name val="Calibri"/>
      <family val="2"/>
      <scheme val="minor"/>
    </font>
    <font>
      <sz val="11"/>
      <color rgb="FFFFC000"/>
      <name val="Arial"/>
      <family val="2"/>
    </font>
    <font>
      <u/>
      <sz val="11"/>
      <color theme="10"/>
      <name val="Arial"/>
      <family val="2"/>
    </font>
    <font>
      <sz val="11"/>
      <name val="Calibri"/>
      <family val="2"/>
      <scheme val="minor"/>
    </font>
    <font>
      <sz val="11"/>
      <color theme="1"/>
      <name val="Calibri"/>
      <family val="2"/>
    </font>
    <font>
      <b/>
      <sz val="11"/>
      <color theme="1"/>
      <name val="Calibri"/>
      <family val="2"/>
    </font>
    <font>
      <i/>
      <sz val="11"/>
      <color theme="1"/>
      <name val="Calibri"/>
      <family val="2"/>
    </font>
    <font>
      <sz val="11"/>
      <color rgb="FFF79646" tint="-0.249977111117893"/>
      <name val="Calibri"/>
      <family val="2"/>
    </font>
    <font>
      <sz val="11"/>
      <color rgb="FF000000"/>
      <name val="Calibri"/>
      <family val="2"/>
    </font>
    <font>
      <b/>
      <sz val="11"/>
      <color theme="1"/>
      <name val="Calibri"/>
      <family val="2"/>
      <charset val="204"/>
      <scheme val="minor"/>
    </font>
    <font>
      <i/>
      <sz val="11"/>
      <color theme="1"/>
      <name val="Calibri"/>
      <family val="2"/>
      <charset val="204"/>
    </font>
    <font>
      <b/>
      <sz val="9"/>
      <color indexed="81"/>
      <name val="Tahoma"/>
      <family val="2"/>
    </font>
    <font>
      <sz val="9"/>
      <color indexed="81"/>
      <name val="Tahoma"/>
      <family val="2"/>
    </font>
    <font>
      <i/>
      <sz val="11"/>
      <color rgb="FF7030A0"/>
      <name val="Arial"/>
      <family val="2"/>
    </font>
    <font>
      <sz val="11"/>
      <name val="Calibri"/>
      <family val="2"/>
    </font>
    <font>
      <b/>
      <sz val="18"/>
      <color theme="1"/>
      <name val="Arial"/>
      <family val="2"/>
    </font>
    <font>
      <b/>
      <sz val="18"/>
      <color theme="0"/>
      <name val="Arial"/>
      <family val="2"/>
    </font>
    <font>
      <b/>
      <sz val="11"/>
      <color rgb="FFFF0000"/>
      <name val="Calibri"/>
      <family val="2"/>
      <scheme val="minor"/>
    </font>
    <font>
      <sz val="11"/>
      <color rgb="FFFF0000"/>
      <name val="Calibri"/>
      <family val="2"/>
    </font>
    <font>
      <sz val="12"/>
      <color theme="1"/>
      <name val="Calibri"/>
      <family val="2"/>
      <scheme val="minor"/>
    </font>
  </fonts>
  <fills count="27">
    <fill>
      <patternFill patternType="none"/>
    </fill>
    <fill>
      <patternFill patternType="gray125"/>
    </fill>
    <fill>
      <patternFill patternType="solid">
        <fgColor theme="9" tint="0.599963377788628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6795556505021"/>
        <bgColor indexed="64"/>
      </patternFill>
    </fill>
    <fill>
      <patternFill patternType="solid">
        <fgColor theme="1"/>
        <bgColor indexed="64"/>
      </patternFill>
    </fill>
    <fill>
      <patternFill patternType="solid">
        <fgColor theme="4" tint="0.59999389629810485"/>
        <bgColor indexed="64"/>
      </patternFill>
    </fill>
    <fill>
      <patternFill patternType="solid">
        <fgColor rgb="FFFCD5B4"/>
        <bgColor rgb="FF000000"/>
      </patternFill>
    </fill>
    <fill>
      <patternFill patternType="solid">
        <fgColor rgb="FFD9D9D9"/>
        <bgColor rgb="FF000000"/>
      </patternFill>
    </fill>
    <fill>
      <patternFill patternType="solid">
        <fgColor rgb="FFBFBFBF"/>
        <bgColor rgb="FF000000"/>
      </patternFill>
    </fill>
    <fill>
      <patternFill patternType="solid">
        <fgColor theme="0" tint="-0.14999847407452621"/>
        <bgColor rgb="FF000000"/>
      </patternFill>
    </fill>
    <fill>
      <patternFill patternType="solid">
        <fgColor theme="7" tint="0.79998168889431442"/>
        <bgColor indexed="64"/>
      </patternFill>
    </fill>
    <fill>
      <patternFill patternType="solid">
        <fgColor theme="0"/>
        <bgColor rgb="FF000000"/>
      </patternFill>
    </fill>
    <fill>
      <patternFill patternType="solid">
        <fgColor theme="7" tint="0.79998168889431442"/>
        <bgColor rgb="FF000000"/>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theme="0" tint="-0.34998626667073579"/>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rgb="FFE4DFEC"/>
        <bgColor indexed="64"/>
      </patternFill>
    </fill>
    <fill>
      <patternFill patternType="solid">
        <fgColor rgb="FFE4DFEC"/>
        <bgColor rgb="FF000000"/>
      </patternFill>
    </fill>
    <fill>
      <patternFill patternType="solid">
        <fgColor theme="6" tint="0.39997558519241921"/>
        <bgColor indexed="64"/>
      </patternFill>
    </fill>
    <fill>
      <patternFill patternType="solid">
        <fgColor rgb="FFD9E1F2"/>
        <bgColor indexed="64"/>
      </patternFill>
    </fill>
    <fill>
      <patternFill patternType="solid">
        <fgColor rgb="FF003F72"/>
        <bgColor indexed="64"/>
      </patternFill>
    </fill>
  </fills>
  <borders count="52">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top style="thin">
        <color auto="1"/>
      </top>
      <bottom style="medium">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diagonal/>
    </border>
    <border>
      <left style="medium">
        <color auto="1"/>
      </left>
      <right/>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right/>
      <top/>
      <bottom style="thin">
        <color auto="1"/>
      </bottom>
      <diagonal/>
    </border>
    <border>
      <left/>
      <right/>
      <top style="medium">
        <color auto="1"/>
      </top>
      <bottom/>
      <diagonal/>
    </border>
    <border>
      <left style="medium">
        <color auto="1"/>
      </left>
      <right style="medium">
        <color auto="1"/>
      </right>
      <top style="medium">
        <color auto="1"/>
      </top>
      <bottom/>
      <diagonal/>
    </border>
    <border>
      <left style="medium">
        <color auto="1"/>
      </left>
      <right/>
      <top/>
      <bottom/>
      <diagonal/>
    </border>
    <border>
      <left style="medium">
        <color auto="1"/>
      </left>
      <right style="medium">
        <color auto="1"/>
      </right>
      <top/>
      <bottom/>
      <diagonal/>
    </border>
    <border>
      <left/>
      <right/>
      <top style="medium">
        <color auto="1"/>
      </top>
      <bottom style="thin">
        <color auto="1"/>
      </bottom>
      <diagonal/>
    </border>
    <border>
      <left style="thin">
        <color auto="1"/>
      </left>
      <right/>
      <top/>
      <bottom style="thin">
        <color auto="1"/>
      </bottom>
      <diagonal/>
    </border>
    <border>
      <left/>
      <right style="medium">
        <color auto="1"/>
      </right>
      <top style="medium">
        <color auto="1"/>
      </top>
      <bottom style="thin">
        <color auto="1"/>
      </bottom>
      <diagonal/>
    </border>
    <border>
      <left/>
      <right/>
      <top style="thin">
        <color auto="1"/>
      </top>
      <bottom/>
      <diagonal/>
    </border>
    <border>
      <left/>
      <right style="medium">
        <color auto="1"/>
      </right>
      <top/>
      <bottom/>
      <diagonal/>
    </border>
    <border>
      <left/>
      <right style="medium">
        <color auto="1"/>
      </right>
      <top/>
      <bottom style="thin">
        <color auto="1"/>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bottom/>
      <diagonal/>
    </border>
    <border>
      <left style="medium">
        <color auto="1"/>
      </left>
      <right/>
      <top/>
      <bottom style="medium">
        <color auto="1"/>
      </bottom>
      <diagonal/>
    </border>
    <border>
      <left style="medium">
        <color auto="1"/>
      </left>
      <right/>
      <top style="medium">
        <color auto="1"/>
      </top>
      <bottom style="thin">
        <color auto="1"/>
      </bottom>
      <diagonal/>
    </border>
    <border>
      <left style="medium">
        <color auto="1"/>
      </left>
      <right style="thin">
        <color auto="1"/>
      </right>
      <top style="medium">
        <color auto="1"/>
      </top>
      <bottom/>
      <diagonal/>
    </border>
    <border>
      <left style="medium">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bottom style="medium">
        <color auto="1"/>
      </bottom>
      <diagonal/>
    </border>
    <border>
      <left style="medium">
        <color rgb="FF80A0B8"/>
      </left>
      <right style="medium">
        <color rgb="FF80A0B8"/>
      </right>
      <top style="medium">
        <color rgb="FF80A0B8"/>
      </top>
      <bottom style="medium">
        <color rgb="FF80A0B8"/>
      </bottom>
      <diagonal/>
    </border>
    <border>
      <left style="medium">
        <color rgb="FF80A0B8"/>
      </left>
      <right/>
      <top style="medium">
        <color rgb="FF80A0B8"/>
      </top>
      <bottom style="medium">
        <color rgb="FF80A0B8"/>
      </bottom>
      <diagonal/>
    </border>
    <border>
      <left/>
      <right/>
      <top style="medium">
        <color rgb="FF80A0B8"/>
      </top>
      <bottom style="medium">
        <color rgb="FF80A0B8"/>
      </bottom>
      <diagonal/>
    </border>
    <border>
      <left/>
      <right style="medium">
        <color rgb="FF80A0B8"/>
      </right>
      <top style="medium">
        <color rgb="FF80A0B8"/>
      </top>
      <bottom style="medium">
        <color rgb="FF80A0B8"/>
      </bottom>
      <diagonal/>
    </border>
  </borders>
  <cellStyleXfs count="10">
    <xf numFmtId="0" fontId="0" fillId="0" borderId="0"/>
    <xf numFmtId="9" fontId="14" fillId="0" borderId="0" applyFont="0" applyFill="0" applyBorder="0" applyAlignment="0" applyProtection="0"/>
    <xf numFmtId="164" fontId="14" fillId="0" borderId="0" applyFont="0" applyFill="0" applyBorder="0" applyAlignment="0" applyProtection="0"/>
    <xf numFmtId="0" fontId="52" fillId="0" borderId="0" applyNumberFormat="0" applyFill="0" applyBorder="0" applyAlignment="0" applyProtection="0"/>
    <xf numFmtId="0" fontId="14" fillId="0" borderId="0"/>
    <xf numFmtId="0" fontId="69" fillId="0" borderId="0"/>
    <xf numFmtId="166" fontId="69" fillId="0" borderId="0" applyFont="0" applyFill="0" applyBorder="0" applyAlignment="0" applyProtection="0"/>
    <xf numFmtId="9" fontId="69" fillId="0" borderId="0" applyFont="0" applyFill="0" applyBorder="0" applyAlignment="0" applyProtection="0"/>
    <xf numFmtId="0" fontId="69" fillId="0" borderId="0"/>
    <xf numFmtId="166" fontId="69" fillId="0" borderId="0" applyFont="0" applyFill="0" applyBorder="0" applyAlignment="0" applyProtection="0"/>
  </cellStyleXfs>
  <cellXfs count="455">
    <xf numFmtId="0" fontId="0" fillId="0" borderId="0" xfId="0"/>
    <xf numFmtId="0" fontId="19" fillId="0" borderId="0" xfId="0" applyFont="1" applyBorder="1" applyAlignment="1">
      <alignment vertical="center" wrapText="1"/>
    </xf>
    <xf numFmtId="0" fontId="17" fillId="0" borderId="0" xfId="0" applyFont="1" applyBorder="1" applyAlignment="1">
      <alignment vertical="center" wrapText="1"/>
    </xf>
    <xf numFmtId="0" fontId="17" fillId="0" borderId="0" xfId="0" applyFont="1" applyFill="1" applyBorder="1" applyAlignment="1">
      <alignment horizontal="left" vertical="center" wrapText="1"/>
    </xf>
    <xf numFmtId="0" fontId="18" fillId="0" borderId="0" xfId="0" applyFont="1" applyFill="1" applyBorder="1" applyAlignment="1">
      <alignment horizontal="center" vertical="center" wrapText="1"/>
    </xf>
    <xf numFmtId="0" fontId="0" fillId="3" borderId="13" xfId="0" applyFont="1" applyFill="1" applyBorder="1" applyAlignment="1" applyProtection="1">
      <alignment vertical="center" wrapText="1"/>
      <protection locked="0"/>
    </xf>
    <xf numFmtId="0" fontId="0" fillId="3" borderId="5" xfId="0" applyFont="1" applyFill="1" applyBorder="1" applyAlignment="1" applyProtection="1">
      <alignment horizontal="center" vertical="center" wrapText="1"/>
      <protection locked="0"/>
    </xf>
    <xf numFmtId="0" fontId="0" fillId="3" borderId="8" xfId="0" applyFont="1" applyFill="1" applyBorder="1" applyAlignment="1" applyProtection="1">
      <alignment horizontal="center" vertical="center" wrapText="1"/>
      <protection locked="0"/>
    </xf>
    <xf numFmtId="0" fontId="0" fillId="0" borderId="0" xfId="0" applyAlignment="1">
      <alignment vertical="top"/>
    </xf>
    <xf numFmtId="0" fontId="0" fillId="3" borderId="5" xfId="0" applyFill="1" applyBorder="1" applyAlignment="1" applyProtection="1">
      <alignment horizontal="left" vertical="top"/>
    </xf>
    <xf numFmtId="0" fontId="0" fillId="0" borderId="0" xfId="0" applyAlignment="1" applyProtection="1">
      <alignment horizontal="left" vertical="top"/>
    </xf>
    <xf numFmtId="0" fontId="0" fillId="0" borderId="0" xfId="0" applyAlignment="1" applyProtection="1">
      <alignment vertical="top"/>
    </xf>
    <xf numFmtId="0" fontId="0" fillId="0" borderId="0" xfId="0" applyAlignment="1" applyProtection="1">
      <alignment horizontal="center" vertical="top"/>
    </xf>
    <xf numFmtId="0" fontId="0" fillId="3" borderId="8" xfId="0" applyFill="1" applyBorder="1" applyAlignment="1" applyProtection="1">
      <alignment horizontal="left" vertical="top"/>
    </xf>
    <xf numFmtId="0" fontId="0" fillId="8" borderId="0" xfId="0" applyFill="1" applyBorder="1" applyAlignment="1" applyProtection="1">
      <alignment horizontal="left" vertical="top"/>
    </xf>
    <xf numFmtId="0" fontId="0" fillId="8" borderId="0" xfId="0" applyFill="1" applyAlignment="1">
      <alignment vertical="top"/>
    </xf>
    <xf numFmtId="0" fontId="0" fillId="5" borderId="0" xfId="0" applyFill="1" applyAlignment="1">
      <alignment vertical="top"/>
    </xf>
    <xf numFmtId="0" fontId="0" fillId="0" borderId="0" xfId="0" applyFill="1" applyAlignment="1">
      <alignment vertical="top"/>
    </xf>
    <xf numFmtId="0" fontId="0" fillId="0" borderId="0" xfId="0" applyFill="1" applyAlignment="1" applyProtection="1">
      <alignment horizontal="center" vertical="top"/>
    </xf>
    <xf numFmtId="0" fontId="0" fillId="0" borderId="0" xfId="0" applyFont="1" applyAlignment="1">
      <alignment wrapText="1"/>
    </xf>
    <xf numFmtId="0" fontId="15" fillId="0" borderId="0" xfId="0" applyFont="1" applyAlignment="1" applyProtection="1">
      <alignment wrapText="1"/>
      <protection locked="0"/>
    </xf>
    <xf numFmtId="0" fontId="32" fillId="3" borderId="5" xfId="0" applyFont="1" applyFill="1" applyBorder="1" applyAlignment="1" applyProtection="1">
      <alignment horizontal="left" vertical="center" wrapText="1"/>
      <protection locked="0"/>
    </xf>
    <xf numFmtId="0" fontId="16" fillId="3" borderId="22" xfId="0" applyFont="1" applyFill="1" applyBorder="1" applyAlignment="1" applyProtection="1">
      <alignment horizontal="center" vertical="center" wrapText="1"/>
      <protection locked="0"/>
    </xf>
    <xf numFmtId="9" fontId="0" fillId="6" borderId="5" xfId="1" applyFont="1" applyFill="1" applyBorder="1" applyAlignment="1" applyProtection="1">
      <alignment horizontal="right" vertical="center" wrapText="1"/>
    </xf>
    <xf numFmtId="0" fontId="18" fillId="0" borderId="0" xfId="0" applyFont="1" applyFill="1" applyBorder="1" applyAlignment="1" applyProtection="1">
      <alignment horizontal="center" vertical="center" wrapText="1"/>
    </xf>
    <xf numFmtId="0" fontId="19" fillId="0" borderId="0" xfId="0" applyFont="1" applyBorder="1" applyAlignment="1" applyProtection="1">
      <alignment vertical="center" wrapText="1"/>
    </xf>
    <xf numFmtId="0" fontId="17" fillId="0" borderId="0" xfId="0" applyFont="1" applyBorder="1" applyAlignment="1" applyProtection="1">
      <alignment vertical="center" wrapText="1"/>
    </xf>
    <xf numFmtId="0" fontId="0" fillId="0" borderId="0" xfId="0" applyFont="1" applyProtection="1"/>
    <xf numFmtId="0" fontId="16" fillId="4" borderId="14" xfId="0" applyFont="1" applyFill="1" applyBorder="1" applyAlignment="1" applyProtection="1">
      <alignment horizontal="left" vertical="center" wrapText="1"/>
      <protection locked="0"/>
    </xf>
    <xf numFmtId="0" fontId="33" fillId="3" borderId="11" xfId="0" applyFont="1" applyFill="1" applyBorder="1" applyAlignment="1" applyProtection="1">
      <alignment horizontal="left" vertical="center" wrapText="1"/>
      <protection locked="0"/>
    </xf>
    <xf numFmtId="0" fontId="16" fillId="3" borderId="15" xfId="0" applyFont="1" applyFill="1" applyBorder="1" applyAlignment="1" applyProtection="1">
      <alignment horizontal="left" vertical="center" wrapText="1"/>
      <protection locked="0"/>
    </xf>
    <xf numFmtId="0" fontId="16" fillId="4" borderId="13" xfId="0" applyFont="1" applyFill="1" applyBorder="1" applyAlignment="1" applyProtection="1">
      <alignment horizontal="left" vertical="center"/>
      <protection locked="0"/>
    </xf>
    <xf numFmtId="0" fontId="16" fillId="4" borderId="7" xfId="0" applyFont="1" applyFill="1" applyBorder="1" applyAlignment="1" applyProtection="1">
      <alignment horizontal="left" vertical="center"/>
      <protection locked="0"/>
    </xf>
    <xf numFmtId="0" fontId="16" fillId="4" borderId="14" xfId="0" applyFont="1" applyFill="1" applyBorder="1" applyAlignment="1" applyProtection="1">
      <alignment horizontal="left" vertical="center"/>
      <protection locked="0"/>
    </xf>
    <xf numFmtId="0" fontId="20" fillId="4" borderId="13" xfId="0" applyFont="1" applyFill="1" applyBorder="1" applyAlignment="1" applyProtection="1">
      <alignment horizontal="left" vertical="center"/>
      <protection locked="0"/>
    </xf>
    <xf numFmtId="0" fontId="20" fillId="4" borderId="7" xfId="0" applyFont="1" applyFill="1" applyBorder="1" applyAlignment="1" applyProtection="1">
      <alignment horizontal="left" vertical="center"/>
      <protection locked="0"/>
    </xf>
    <xf numFmtId="0" fontId="20" fillId="4" borderId="14" xfId="0" applyFont="1" applyFill="1" applyBorder="1" applyAlignment="1" applyProtection="1">
      <alignment horizontal="left" vertical="center"/>
      <protection locked="0"/>
    </xf>
    <xf numFmtId="0" fontId="33" fillId="7" borderId="2" xfId="0" applyFont="1" applyFill="1" applyBorder="1" applyAlignment="1" applyProtection="1">
      <alignment vertical="center" wrapText="1"/>
      <protection locked="0"/>
    </xf>
    <xf numFmtId="0" fontId="33" fillId="7" borderId="1" xfId="0" applyFont="1" applyFill="1" applyBorder="1" applyAlignment="1" applyProtection="1">
      <alignment vertical="center" wrapText="1"/>
      <protection locked="0"/>
    </xf>
    <xf numFmtId="0" fontId="33" fillId="7" borderId="3" xfId="0" applyFont="1" applyFill="1" applyBorder="1" applyAlignment="1" applyProtection="1">
      <alignment vertical="center" wrapText="1"/>
      <protection locked="0"/>
    </xf>
    <xf numFmtId="0" fontId="32" fillId="3" borderId="15" xfId="0" applyFont="1" applyFill="1" applyBorder="1" applyAlignment="1" applyProtection="1">
      <alignment vertical="center" wrapText="1"/>
      <protection locked="0"/>
    </xf>
    <xf numFmtId="0" fontId="32" fillId="3" borderId="6" xfId="0" applyFont="1" applyFill="1" applyBorder="1" applyAlignment="1" applyProtection="1">
      <alignment horizontal="left" vertical="center" wrapText="1"/>
      <protection locked="0"/>
    </xf>
    <xf numFmtId="0" fontId="16" fillId="3" borderId="13" xfId="0" applyFont="1" applyFill="1" applyBorder="1" applyAlignment="1" applyProtection="1">
      <alignment horizontal="left" vertical="center"/>
      <protection locked="0"/>
    </xf>
    <xf numFmtId="0" fontId="13" fillId="0" borderId="0" xfId="0" applyFont="1"/>
    <xf numFmtId="0" fontId="42" fillId="0" borderId="0" xfId="0" applyFont="1"/>
    <xf numFmtId="0" fontId="40" fillId="0" borderId="0" xfId="0" applyFont="1"/>
    <xf numFmtId="0" fontId="44" fillId="0" borderId="0" xfId="0" applyFont="1"/>
    <xf numFmtId="4" fontId="0" fillId="0" borderId="0" xfId="0" applyNumberFormat="1" applyFont="1" applyProtection="1"/>
    <xf numFmtId="0" fontId="0" fillId="5" borderId="0" xfId="0" applyFont="1" applyFill="1" applyAlignment="1" applyProtection="1">
      <alignment wrapText="1"/>
      <protection locked="0"/>
    </xf>
    <xf numFmtId="0" fontId="22" fillId="5" borderId="5" xfId="0" applyFont="1" applyFill="1" applyBorder="1" applyAlignment="1" applyProtection="1">
      <alignment vertical="center" wrapText="1"/>
      <protection locked="0"/>
    </xf>
    <xf numFmtId="0" fontId="15" fillId="5" borderId="0" xfId="0" applyFont="1" applyFill="1" applyBorder="1" applyAlignment="1" applyProtection="1">
      <alignment wrapText="1"/>
      <protection locked="0"/>
    </xf>
    <xf numFmtId="0" fontId="15" fillId="5" borderId="16" xfId="0" applyFont="1" applyFill="1" applyBorder="1" applyAlignment="1" applyProtection="1">
      <alignment wrapText="1"/>
      <protection locked="0"/>
    </xf>
    <xf numFmtId="0" fontId="33" fillId="5" borderId="5" xfId="0" applyFont="1" applyFill="1" applyBorder="1" applyAlignment="1" applyProtection="1">
      <alignment horizontal="center" vertical="center" wrapText="1"/>
      <protection locked="0"/>
    </xf>
    <xf numFmtId="0" fontId="0" fillId="5" borderId="5" xfId="0" applyFont="1" applyFill="1" applyBorder="1" applyAlignment="1" applyProtection="1">
      <alignment horizontal="right" vertical="center" wrapText="1"/>
      <protection locked="0"/>
    </xf>
    <xf numFmtId="0" fontId="0" fillId="5" borderId="5" xfId="0" applyNumberFormat="1" applyFont="1" applyFill="1" applyBorder="1" applyAlignment="1" applyProtection="1">
      <alignment horizontal="right" vertical="center" wrapText="1"/>
      <protection locked="0"/>
    </xf>
    <xf numFmtId="0" fontId="0" fillId="5" borderId="16" xfId="0" applyFont="1" applyFill="1" applyBorder="1" applyAlignment="1" applyProtection="1">
      <alignment horizontal="left" vertical="center" wrapText="1"/>
      <protection locked="0"/>
    </xf>
    <xf numFmtId="3" fontId="0" fillId="5" borderId="5" xfId="0" applyNumberFormat="1" applyFont="1" applyFill="1" applyBorder="1" applyAlignment="1" applyProtection="1">
      <alignment horizontal="right" vertical="center" wrapText="1"/>
      <protection locked="0"/>
    </xf>
    <xf numFmtId="0" fontId="0" fillId="5" borderId="37" xfId="0" applyFont="1" applyFill="1" applyBorder="1" applyAlignment="1" applyProtection="1">
      <alignment horizontal="left" vertical="center" wrapText="1"/>
      <protection locked="0"/>
    </xf>
    <xf numFmtId="9" fontId="0" fillId="5" borderId="5" xfId="1" applyFont="1" applyFill="1" applyBorder="1" applyAlignment="1" applyProtection="1">
      <alignment horizontal="right" vertical="center" wrapText="1"/>
    </xf>
    <xf numFmtId="9" fontId="0" fillId="13" borderId="5" xfId="1" applyFont="1" applyFill="1" applyBorder="1" applyAlignment="1" applyProtection="1">
      <alignment horizontal="right" vertical="center" wrapText="1"/>
    </xf>
    <xf numFmtId="0" fontId="0" fillId="13" borderId="5" xfId="1" applyNumberFormat="1" applyFont="1" applyFill="1" applyBorder="1" applyAlignment="1" applyProtection="1">
      <alignment horizontal="right" vertical="center" wrapText="1"/>
    </xf>
    <xf numFmtId="3" fontId="0" fillId="13" borderId="5" xfId="0" applyNumberFormat="1" applyFont="1" applyFill="1" applyBorder="1" applyAlignment="1" applyProtection="1">
      <alignment horizontal="right" vertical="center" wrapText="1"/>
    </xf>
    <xf numFmtId="3" fontId="0" fillId="13" borderId="5" xfId="0" applyNumberFormat="1" applyFont="1" applyFill="1" applyBorder="1" applyAlignment="1" applyProtection="1">
      <alignment horizontal="right" vertical="center" wrapText="1"/>
      <protection locked="0"/>
    </xf>
    <xf numFmtId="0" fontId="31" fillId="5" borderId="16" xfId="0" applyFont="1" applyFill="1" applyBorder="1" applyAlignment="1" applyProtection="1">
      <alignment vertical="center" wrapText="1"/>
      <protection locked="0"/>
    </xf>
    <xf numFmtId="0" fontId="0" fillId="5" borderId="36" xfId="0" applyFont="1" applyFill="1" applyBorder="1" applyAlignment="1" applyProtection="1">
      <alignment horizontal="center" vertical="center" wrapText="1"/>
      <protection locked="0"/>
    </xf>
    <xf numFmtId="3" fontId="22" fillId="5" borderId="5" xfId="0" applyNumberFormat="1" applyFont="1" applyFill="1" applyBorder="1" applyAlignment="1" applyProtection="1">
      <alignment horizontal="right" vertical="center" wrapText="1"/>
      <protection locked="0"/>
    </xf>
    <xf numFmtId="9" fontId="22" fillId="15" borderId="5" xfId="1" applyFont="1" applyFill="1" applyBorder="1" applyAlignment="1" applyProtection="1">
      <alignment horizontal="right" vertical="center" wrapText="1"/>
    </xf>
    <xf numFmtId="0" fontId="22" fillId="15" borderId="5" xfId="1" applyNumberFormat="1" applyFont="1" applyFill="1" applyBorder="1" applyAlignment="1" applyProtection="1">
      <alignment horizontal="right" vertical="center" wrapText="1"/>
    </xf>
    <xf numFmtId="3" fontId="22" fillId="15" borderId="5" xfId="0" applyNumberFormat="1" applyFont="1" applyFill="1" applyBorder="1" applyAlignment="1" applyProtection="1">
      <alignment horizontal="right" vertical="center" wrapText="1"/>
    </xf>
    <xf numFmtId="3" fontId="22" fillId="15" borderId="4" xfId="0" applyNumberFormat="1" applyFont="1" applyFill="1" applyBorder="1" applyAlignment="1" applyProtection="1">
      <alignment horizontal="right" vertical="center" wrapText="1"/>
    </xf>
    <xf numFmtId="0" fontId="0" fillId="5" borderId="16" xfId="0" applyFont="1" applyFill="1" applyBorder="1" applyAlignment="1" applyProtection="1">
      <alignment vertical="center" wrapText="1"/>
      <protection locked="0"/>
    </xf>
    <xf numFmtId="0" fontId="0" fillId="5" borderId="37" xfId="0" applyFont="1" applyFill="1" applyBorder="1" applyAlignment="1" applyProtection="1">
      <alignment horizontal="center" vertical="center" wrapText="1"/>
      <protection locked="0"/>
    </xf>
    <xf numFmtId="0" fontId="10" fillId="0" borderId="0" xfId="0" applyFont="1"/>
    <xf numFmtId="0" fontId="44" fillId="0" borderId="0" xfId="0" applyFont="1" applyFill="1"/>
    <xf numFmtId="0" fontId="34" fillId="5" borderId="26" xfId="0" applyFont="1" applyFill="1" applyBorder="1" applyAlignment="1" applyProtection="1">
      <alignment horizontal="center" vertical="center" wrapText="1"/>
      <protection locked="0"/>
    </xf>
    <xf numFmtId="0" fontId="34" fillId="5" borderId="19" xfId="0" applyFont="1" applyFill="1" applyBorder="1" applyAlignment="1" applyProtection="1">
      <alignment horizontal="center" vertical="center" wrapText="1"/>
      <protection locked="0"/>
    </xf>
    <xf numFmtId="0" fontId="34" fillId="5" borderId="26" xfId="0" applyFont="1" applyFill="1" applyBorder="1" applyAlignment="1" applyProtection="1">
      <alignment horizontal="left" vertical="center" wrapText="1"/>
      <protection locked="0"/>
    </xf>
    <xf numFmtId="0" fontId="34" fillId="5" borderId="19" xfId="0" applyFont="1" applyFill="1" applyBorder="1" applyAlignment="1" applyProtection="1">
      <alignment horizontal="left" vertical="center" wrapText="1"/>
      <protection locked="0"/>
    </xf>
    <xf numFmtId="0" fontId="20" fillId="3" borderId="15" xfId="0" applyFont="1" applyFill="1" applyBorder="1" applyAlignment="1" applyProtection="1">
      <alignment horizontal="left" vertical="center" wrapText="1"/>
      <protection locked="0"/>
    </xf>
    <xf numFmtId="0" fontId="14" fillId="0" borderId="0" xfId="0" applyFont="1" applyAlignment="1" applyProtection="1">
      <alignment vertical="center"/>
    </xf>
    <xf numFmtId="0" fontId="50" fillId="0" borderId="0" xfId="0" applyFont="1" applyFill="1"/>
    <xf numFmtId="0" fontId="0" fillId="0" borderId="0" xfId="0" applyFont="1" applyAlignment="1" applyProtection="1">
      <alignment vertical="top" wrapText="1"/>
    </xf>
    <xf numFmtId="0" fontId="51" fillId="5" borderId="0" xfId="0" applyFont="1" applyFill="1" applyAlignment="1" applyProtection="1">
      <alignment vertical="top" wrapText="1"/>
    </xf>
    <xf numFmtId="3" fontId="22" fillId="14" borderId="5" xfId="0" applyNumberFormat="1" applyFont="1" applyFill="1" applyBorder="1" applyAlignment="1" applyProtection="1">
      <alignment horizontal="right" vertical="center" wrapText="1"/>
      <protection locked="0"/>
    </xf>
    <xf numFmtId="3" fontId="22" fillId="15" borderId="5" xfId="1" applyNumberFormat="1" applyFont="1" applyFill="1" applyBorder="1" applyAlignment="1" applyProtection="1">
      <alignment horizontal="right" vertical="center" wrapText="1"/>
    </xf>
    <xf numFmtId="0" fontId="0" fillId="16" borderId="5" xfId="0" applyFill="1" applyBorder="1" applyAlignment="1" applyProtection="1">
      <alignment horizontal="left" vertical="top"/>
    </xf>
    <xf numFmtId="0" fontId="0" fillId="16" borderId="6" xfId="0" applyFill="1" applyBorder="1" applyAlignment="1" applyProtection="1">
      <alignment horizontal="left" vertical="top"/>
    </xf>
    <xf numFmtId="0" fontId="0" fillId="19" borderId="0" xfId="0" applyFill="1" applyAlignment="1">
      <alignment vertical="top"/>
    </xf>
    <xf numFmtId="0" fontId="0" fillId="4" borderId="0" xfId="0" applyFill="1" applyAlignment="1">
      <alignment vertical="top"/>
    </xf>
    <xf numFmtId="0" fontId="14" fillId="3" borderId="5" xfId="4" applyFill="1" applyBorder="1" applyAlignment="1" applyProtection="1">
      <alignment horizontal="left" vertical="top"/>
    </xf>
    <xf numFmtId="0" fontId="14" fillId="3" borderId="6" xfId="4" applyFill="1" applyBorder="1" applyAlignment="1" applyProtection="1">
      <alignment horizontal="left" vertical="top"/>
    </xf>
    <xf numFmtId="0" fontId="53" fillId="18" borderId="0" xfId="0" applyFont="1" applyFill="1"/>
    <xf numFmtId="0" fontId="9" fillId="0" borderId="0" xfId="0" applyFont="1"/>
    <xf numFmtId="0" fontId="0" fillId="3" borderId="5" xfId="4" applyFont="1" applyFill="1" applyBorder="1" applyAlignment="1" applyProtection="1">
      <alignment horizontal="left" vertical="top"/>
    </xf>
    <xf numFmtId="0" fontId="9" fillId="0" borderId="0" xfId="0" applyFont="1" applyFill="1"/>
    <xf numFmtId="0" fontId="0" fillId="0" borderId="0" xfId="0" applyFill="1" applyBorder="1"/>
    <xf numFmtId="0" fontId="0" fillId="0" borderId="27" xfId="0" applyFill="1" applyBorder="1"/>
    <xf numFmtId="0" fontId="0" fillId="0" borderId="0" xfId="0" applyFill="1"/>
    <xf numFmtId="0" fontId="8" fillId="0" borderId="0" xfId="0" applyFont="1"/>
    <xf numFmtId="0" fontId="58" fillId="0" borderId="0" xfId="0" applyFont="1"/>
    <xf numFmtId="0" fontId="0" fillId="17" borderId="0" xfId="0" applyFill="1" applyAlignment="1">
      <alignment vertical="top"/>
    </xf>
    <xf numFmtId="0" fontId="13" fillId="4" borderId="0" xfId="0" applyFont="1" applyFill="1"/>
    <xf numFmtId="0" fontId="59" fillId="0" borderId="0" xfId="0" applyFont="1"/>
    <xf numFmtId="0" fontId="34" fillId="17" borderId="0" xfId="0" applyFont="1" applyFill="1" applyAlignment="1">
      <alignment vertical="top"/>
    </xf>
    <xf numFmtId="0" fontId="0" fillId="20" borderId="0" xfId="0" applyFill="1" applyAlignment="1">
      <alignment vertical="top"/>
    </xf>
    <xf numFmtId="0" fontId="14" fillId="20" borderId="0" xfId="4" applyFill="1" applyAlignment="1">
      <alignment vertical="top"/>
    </xf>
    <xf numFmtId="0" fontId="22" fillId="20" borderId="0" xfId="4" applyFont="1" applyFill="1" applyAlignment="1">
      <alignment vertical="top"/>
    </xf>
    <xf numFmtId="0" fontId="12" fillId="0" borderId="0" xfId="0" applyFont="1" applyFill="1"/>
    <xf numFmtId="0" fontId="13" fillId="0" borderId="0" xfId="0" applyFont="1" applyFill="1"/>
    <xf numFmtId="0" fontId="8" fillId="0" borderId="0" xfId="0" applyFont="1" applyFill="1"/>
    <xf numFmtId="0" fontId="9" fillId="20" borderId="0" xfId="0" applyFont="1" applyFill="1"/>
    <xf numFmtId="0" fontId="8" fillId="20" borderId="0" xfId="0" applyFont="1" applyFill="1"/>
    <xf numFmtId="0" fontId="40" fillId="20" borderId="0" xfId="0" applyFont="1" applyFill="1"/>
    <xf numFmtId="0" fontId="13" fillId="20" borderId="0" xfId="0" applyFont="1" applyFill="1"/>
    <xf numFmtId="0" fontId="60" fillId="20" borderId="0" xfId="0" applyFont="1" applyFill="1"/>
    <xf numFmtId="0" fontId="0" fillId="20" borderId="35" xfId="0" applyFill="1" applyBorder="1"/>
    <xf numFmtId="0" fontId="0" fillId="20" borderId="0" xfId="0" applyFill="1"/>
    <xf numFmtId="0" fontId="0" fillId="5" borderId="26" xfId="0" applyFont="1" applyFill="1" applyBorder="1" applyAlignment="1" applyProtection="1">
      <alignment horizontal="center" vertical="center" wrapText="1"/>
      <protection locked="0"/>
    </xf>
    <xf numFmtId="0" fontId="0" fillId="5" borderId="19" xfId="0" applyFont="1" applyFill="1" applyBorder="1" applyAlignment="1" applyProtection="1">
      <alignment horizontal="center" vertical="center" wrapText="1"/>
      <protection locked="0"/>
    </xf>
    <xf numFmtId="0" fontId="31" fillId="5" borderId="26" xfId="0" applyFont="1" applyFill="1" applyBorder="1" applyAlignment="1" applyProtection="1">
      <alignment horizontal="center" vertical="center" wrapText="1"/>
      <protection locked="0"/>
    </xf>
    <xf numFmtId="0" fontId="31" fillId="5" borderId="19" xfId="0" applyFont="1" applyFill="1" applyBorder="1" applyAlignment="1" applyProtection="1">
      <alignment horizontal="center" vertical="center" wrapText="1"/>
      <protection locked="0"/>
    </xf>
    <xf numFmtId="0" fontId="0" fillId="21" borderId="0" xfId="0" applyFill="1" applyAlignment="1">
      <alignment vertical="top"/>
    </xf>
    <xf numFmtId="0" fontId="22" fillId="21" borderId="0" xfId="0" applyFont="1" applyFill="1" applyAlignment="1">
      <alignment vertical="top"/>
    </xf>
    <xf numFmtId="0" fontId="22" fillId="21" borderId="0" xfId="0" applyFont="1" applyFill="1" applyAlignment="1">
      <alignment horizontal="center" vertical="top"/>
    </xf>
    <xf numFmtId="0" fontId="0" fillId="5" borderId="0" xfId="0" applyFill="1"/>
    <xf numFmtId="0" fontId="45" fillId="5" borderId="5" xfId="0" applyFont="1" applyFill="1" applyBorder="1"/>
    <xf numFmtId="0" fontId="20" fillId="4" borderId="7" xfId="0" applyFont="1" applyFill="1" applyBorder="1" applyAlignment="1" applyProtection="1">
      <alignment horizontal="left" vertical="center" wrapText="1"/>
    </xf>
    <xf numFmtId="0" fontId="7" fillId="0" borderId="0" xfId="0" quotePrefix="1" applyFont="1"/>
    <xf numFmtId="0" fontId="0" fillId="0" borderId="0" xfId="0" applyFont="1" applyAlignment="1" applyProtection="1">
      <alignment wrapText="1"/>
    </xf>
    <xf numFmtId="0" fontId="40" fillId="5" borderId="5" xfId="0" applyFont="1" applyFill="1" applyBorder="1" applyProtection="1">
      <protection locked="0"/>
    </xf>
    <xf numFmtId="0" fontId="17" fillId="0" borderId="0" xfId="0" applyFont="1" applyFill="1" applyBorder="1" applyAlignment="1" applyProtection="1">
      <alignment horizontal="left" vertical="center" wrapText="1"/>
    </xf>
    <xf numFmtId="0" fontId="15" fillId="0" borderId="0" xfId="0" applyFont="1" applyAlignment="1" applyProtection="1">
      <alignment wrapText="1"/>
    </xf>
    <xf numFmtId="0" fontId="28" fillId="2" borderId="1" xfId="0" applyFont="1" applyFill="1" applyBorder="1" applyAlignment="1" applyProtection="1">
      <alignment horizontal="left" vertical="center"/>
    </xf>
    <xf numFmtId="0" fontId="28" fillId="2" borderId="2" xfId="0" applyFont="1" applyFill="1" applyBorder="1" applyAlignment="1" applyProtection="1">
      <alignment horizontal="left" vertical="center"/>
    </xf>
    <xf numFmtId="0" fontId="28" fillId="2" borderId="3" xfId="0" applyFont="1" applyFill="1" applyBorder="1" applyAlignment="1" applyProtection="1">
      <alignment horizontal="left" vertical="center"/>
    </xf>
    <xf numFmtId="0" fontId="29" fillId="3" borderId="18" xfId="0" applyFont="1" applyFill="1" applyBorder="1" applyAlignment="1" applyProtection="1">
      <alignment horizontal="left" vertical="center"/>
    </xf>
    <xf numFmtId="0" fontId="0" fillId="3" borderId="4" xfId="0" applyFont="1" applyFill="1" applyBorder="1" applyAlignment="1" applyProtection="1">
      <alignment horizontal="left" vertical="center"/>
    </xf>
    <xf numFmtId="0" fontId="0" fillId="3" borderId="33" xfId="0" applyFont="1" applyFill="1" applyBorder="1" applyAlignment="1" applyProtection="1">
      <alignment horizontal="left" vertical="center"/>
    </xf>
    <xf numFmtId="0" fontId="0" fillId="3" borderId="34" xfId="0" applyFont="1" applyFill="1" applyBorder="1" applyAlignment="1" applyProtection="1">
      <alignment horizontal="left" vertical="center"/>
    </xf>
    <xf numFmtId="0" fontId="16" fillId="3" borderId="15" xfId="0" applyFont="1" applyFill="1" applyBorder="1" applyAlignment="1" applyProtection="1">
      <alignment horizontal="left" vertical="center" wrapText="1"/>
    </xf>
    <xf numFmtId="0" fontId="20" fillId="3" borderId="15" xfId="0" applyFont="1" applyFill="1" applyBorder="1" applyAlignment="1" applyProtection="1">
      <alignment horizontal="left" vertical="center" wrapText="1"/>
    </xf>
    <xf numFmtId="0" fontId="20" fillId="4" borderId="13" xfId="0" applyFont="1" applyFill="1" applyBorder="1" applyAlignment="1" applyProtection="1">
      <alignment horizontal="left" vertical="center"/>
    </xf>
    <xf numFmtId="0" fontId="20" fillId="4" borderId="7" xfId="0" applyFont="1" applyFill="1" applyBorder="1" applyAlignment="1" applyProtection="1">
      <alignment horizontal="left" vertical="center"/>
    </xf>
    <xf numFmtId="0" fontId="20" fillId="4" borderId="14" xfId="0" applyFont="1" applyFill="1" applyBorder="1" applyAlignment="1" applyProtection="1">
      <alignment horizontal="left" vertical="center"/>
    </xf>
    <xf numFmtId="0" fontId="32" fillId="3" borderId="15" xfId="0" applyFont="1" applyFill="1" applyBorder="1" applyAlignment="1" applyProtection="1">
      <alignment vertical="center" wrapText="1"/>
    </xf>
    <xf numFmtId="0" fontId="32" fillId="3" borderId="5" xfId="0" applyFont="1" applyFill="1" applyBorder="1" applyAlignment="1" applyProtection="1">
      <alignment horizontal="left" vertical="center" wrapText="1"/>
    </xf>
    <xf numFmtId="0" fontId="32" fillId="3" borderId="6" xfId="0" applyFont="1" applyFill="1" applyBorder="1" applyAlignment="1" applyProtection="1">
      <alignment horizontal="left" vertical="center" wrapText="1"/>
    </xf>
    <xf numFmtId="0" fontId="33" fillId="3" borderId="11" xfId="0" applyFont="1" applyFill="1" applyBorder="1" applyAlignment="1" applyProtection="1">
      <alignment horizontal="left" vertical="center" wrapText="1"/>
    </xf>
    <xf numFmtId="0" fontId="33" fillId="7" borderId="1" xfId="0" applyFont="1" applyFill="1" applyBorder="1" applyAlignment="1" applyProtection="1">
      <alignment vertical="center" wrapText="1"/>
    </xf>
    <xf numFmtId="0" fontId="33" fillId="7" borderId="2" xfId="0" applyFont="1" applyFill="1" applyBorder="1" applyAlignment="1" applyProtection="1">
      <alignment vertical="center" wrapText="1"/>
    </xf>
    <xf numFmtId="0" fontId="33" fillId="7" borderId="3" xfId="0" applyFont="1" applyFill="1" applyBorder="1" applyAlignment="1" applyProtection="1">
      <alignment vertical="center" wrapText="1"/>
    </xf>
    <xf numFmtId="0" fontId="16" fillId="3" borderId="22" xfId="0" applyFont="1" applyFill="1" applyBorder="1" applyAlignment="1" applyProtection="1">
      <alignment horizontal="center" vertical="center" wrapText="1"/>
    </xf>
    <xf numFmtId="0" fontId="16" fillId="4" borderId="13" xfId="0" applyFont="1" applyFill="1" applyBorder="1" applyAlignment="1" applyProtection="1">
      <alignment horizontal="left" vertical="center"/>
    </xf>
    <xf numFmtId="0" fontId="16" fillId="4" borderId="7" xfId="0" applyFont="1" applyFill="1" applyBorder="1" applyAlignment="1" applyProtection="1">
      <alignment horizontal="left" vertical="center" wrapText="1"/>
    </xf>
    <xf numFmtId="0" fontId="16" fillId="4" borderId="14" xfId="0" applyFont="1" applyFill="1" applyBorder="1" applyAlignment="1" applyProtection="1">
      <alignment horizontal="left" vertical="center" wrapText="1"/>
    </xf>
    <xf numFmtId="0" fontId="0" fillId="3" borderId="13" xfId="0" applyFont="1" applyFill="1" applyBorder="1" applyAlignment="1" applyProtection="1">
      <alignment vertical="center" wrapText="1"/>
    </xf>
    <xf numFmtId="0" fontId="0" fillId="3" borderId="5" xfId="0" applyFont="1" applyFill="1" applyBorder="1" applyAlignment="1" applyProtection="1">
      <alignment horizontal="center" vertical="center" wrapText="1"/>
    </xf>
    <xf numFmtId="0" fontId="0" fillId="3" borderId="8"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xf>
    <xf numFmtId="0" fontId="16" fillId="4" borderId="14" xfId="0" applyFont="1" applyFill="1" applyBorder="1" applyAlignment="1" applyProtection="1">
      <alignment horizontal="left" vertical="center"/>
    </xf>
    <xf numFmtId="0" fontId="16" fillId="3" borderId="13" xfId="0" applyFont="1" applyFill="1" applyBorder="1" applyAlignment="1" applyProtection="1">
      <alignment horizontal="left" vertical="center"/>
    </xf>
    <xf numFmtId="0" fontId="0" fillId="5" borderId="0" xfId="0" applyFont="1" applyFill="1" applyAlignment="1" applyProtection="1">
      <alignment wrapText="1"/>
    </xf>
    <xf numFmtId="0" fontId="0" fillId="5" borderId="30" xfId="0" applyFont="1" applyFill="1" applyBorder="1" applyAlignment="1" applyProtection="1">
      <alignment wrapText="1"/>
    </xf>
    <xf numFmtId="0" fontId="0" fillId="5" borderId="0" xfId="0" applyFont="1" applyFill="1" applyBorder="1" applyAlignment="1" applyProtection="1">
      <alignment wrapText="1"/>
    </xf>
    <xf numFmtId="0" fontId="0" fillId="5" borderId="36" xfId="0" applyFont="1" applyFill="1" applyBorder="1" applyAlignment="1" applyProtection="1">
      <alignment wrapText="1"/>
    </xf>
    <xf numFmtId="0" fontId="16" fillId="4" borderId="7" xfId="0" applyFont="1" applyFill="1" applyBorder="1" applyAlignment="1" applyProtection="1">
      <alignment vertical="center" wrapText="1"/>
    </xf>
    <xf numFmtId="0" fontId="16" fillId="4" borderId="14" xfId="0" applyFont="1" applyFill="1" applyBorder="1" applyAlignment="1" applyProtection="1">
      <alignment vertical="center" wrapText="1"/>
    </xf>
    <xf numFmtId="0" fontId="15" fillId="5" borderId="0" xfId="0" applyFont="1" applyFill="1" applyAlignment="1" applyProtection="1">
      <alignment wrapText="1"/>
    </xf>
    <xf numFmtId="2" fontId="0" fillId="5" borderId="5" xfId="1" applyNumberFormat="1" applyFont="1" applyFill="1" applyBorder="1" applyAlignment="1" applyProtection="1">
      <alignment horizontal="right" vertical="center" wrapText="1"/>
      <protection locked="0"/>
    </xf>
    <xf numFmtId="0" fontId="23" fillId="0" borderId="0" xfId="0" applyFont="1" applyAlignment="1" applyProtection="1">
      <alignment horizontal="center" vertical="center" wrapText="1"/>
    </xf>
    <xf numFmtId="0" fontId="29" fillId="3" borderId="24" xfId="0" applyFont="1" applyFill="1" applyBorder="1" applyAlignment="1" applyProtection="1">
      <alignment horizontal="left" vertical="center"/>
    </xf>
    <xf numFmtId="0" fontId="0" fillId="3" borderId="32" xfId="0" applyFont="1" applyFill="1" applyBorder="1" applyAlignment="1" applyProtection="1">
      <alignment horizontal="left" vertical="center"/>
    </xf>
    <xf numFmtId="0" fontId="0" fillId="0" borderId="0" xfId="0" applyFont="1" applyAlignment="1" applyProtection="1">
      <alignment vertical="center" wrapText="1"/>
    </xf>
    <xf numFmtId="0" fontId="22" fillId="3" borderId="13" xfId="0" applyFont="1" applyFill="1" applyBorder="1" applyAlignment="1" applyProtection="1">
      <alignment vertical="center" wrapText="1"/>
    </xf>
    <xf numFmtId="0" fontId="22" fillId="3" borderId="15" xfId="0" applyFont="1" applyFill="1" applyBorder="1" applyAlignment="1" applyProtection="1">
      <alignment vertical="center" wrapText="1"/>
    </xf>
    <xf numFmtId="0" fontId="34" fillId="0" borderId="0" xfId="0" applyFont="1" applyAlignment="1" applyProtection="1">
      <alignment vertical="center" wrapText="1"/>
    </xf>
    <xf numFmtId="0" fontId="19" fillId="0" borderId="0" xfId="0" applyFont="1" applyFill="1" applyBorder="1" applyAlignment="1" applyProtection="1">
      <alignment vertical="center" wrapText="1"/>
    </xf>
    <xf numFmtId="0" fontId="17" fillId="0" borderId="0" xfId="0" applyFont="1" applyFill="1" applyBorder="1" applyAlignment="1" applyProtection="1">
      <alignment vertical="center" wrapText="1"/>
    </xf>
    <xf numFmtId="0" fontId="0" fillId="0" borderId="0" xfId="0" applyFont="1" applyFill="1" applyBorder="1" applyAlignment="1" applyProtection="1">
      <alignment wrapText="1"/>
    </xf>
    <xf numFmtId="0" fontId="0" fillId="0" borderId="0" xfId="0" applyFont="1" applyFill="1" applyBorder="1" applyAlignment="1" applyProtection="1">
      <alignment horizontal="left" vertical="center" wrapText="1"/>
    </xf>
    <xf numFmtId="0" fontId="37" fillId="9" borderId="2" xfId="0" applyFont="1" applyFill="1" applyBorder="1" applyAlignment="1" applyProtection="1">
      <alignment horizontal="left" vertical="center"/>
    </xf>
    <xf numFmtId="0" fontId="37" fillId="9" borderId="3" xfId="0" applyFont="1" applyFill="1" applyBorder="1" applyAlignment="1" applyProtection="1">
      <alignment horizontal="left" vertical="center"/>
    </xf>
    <xf numFmtId="0" fontId="38" fillId="10" borderId="42" xfId="0" applyFont="1" applyFill="1" applyBorder="1" applyAlignment="1" applyProtection="1">
      <alignment horizontal="left" vertical="center"/>
    </xf>
    <xf numFmtId="0" fontId="0" fillId="10" borderId="32" xfId="0" applyFont="1" applyFill="1" applyBorder="1" applyAlignment="1" applyProtection="1">
      <alignment horizontal="left" vertical="center"/>
    </xf>
    <xf numFmtId="0" fontId="0" fillId="10" borderId="34" xfId="0" applyFont="1" applyFill="1" applyBorder="1" applyAlignment="1" applyProtection="1">
      <alignment horizontal="left" vertical="center"/>
    </xf>
    <xf numFmtId="0" fontId="46" fillId="13" borderId="6" xfId="0" applyFont="1" applyFill="1" applyBorder="1" applyAlignment="1" applyProtection="1">
      <alignment horizontal="left" vertical="center"/>
    </xf>
    <xf numFmtId="0" fontId="46" fillId="13" borderId="7" xfId="0" applyFont="1" applyFill="1" applyBorder="1" applyAlignment="1" applyProtection="1">
      <alignment horizontal="left" vertical="center" wrapText="1"/>
    </xf>
    <xf numFmtId="0" fontId="46" fillId="13" borderId="14" xfId="0" applyFont="1" applyFill="1" applyBorder="1" applyAlignment="1" applyProtection="1">
      <alignment horizontal="left" vertical="center" wrapText="1"/>
    </xf>
    <xf numFmtId="0" fontId="20" fillId="11" borderId="7" xfId="0" applyFont="1" applyFill="1" applyBorder="1" applyAlignment="1" applyProtection="1">
      <alignment horizontal="left" vertical="center"/>
    </xf>
    <xf numFmtId="0" fontId="20" fillId="11" borderId="14" xfId="0" applyFont="1" applyFill="1" applyBorder="1" applyAlignment="1" applyProtection="1">
      <alignment horizontal="left" vertical="center"/>
    </xf>
    <xf numFmtId="0" fontId="39" fillId="11" borderId="7" xfId="0" applyFont="1" applyFill="1" applyBorder="1" applyAlignment="1" applyProtection="1">
      <alignment horizontal="left" vertical="center"/>
    </xf>
    <xf numFmtId="0" fontId="39" fillId="11" borderId="14" xfId="0" applyFont="1" applyFill="1" applyBorder="1" applyAlignment="1" applyProtection="1">
      <alignment horizontal="left" vertical="center"/>
    </xf>
    <xf numFmtId="0" fontId="22" fillId="10" borderId="5" xfId="0" applyFont="1" applyFill="1" applyBorder="1" applyAlignment="1" applyProtection="1">
      <alignment horizontal="center" vertical="center" wrapText="1"/>
    </xf>
    <xf numFmtId="0" fontId="34" fillId="0" borderId="0" xfId="0" applyFont="1" applyFill="1" applyBorder="1" applyAlignment="1" applyProtection="1">
      <alignment wrapText="1"/>
    </xf>
    <xf numFmtId="0" fontId="22" fillId="10" borderId="13" xfId="0" applyFont="1" applyFill="1" applyBorder="1" applyAlignment="1" applyProtection="1">
      <alignment vertical="center" wrapText="1"/>
    </xf>
    <xf numFmtId="0" fontId="22" fillId="10" borderId="15" xfId="0" applyFont="1" applyFill="1" applyBorder="1" applyAlignment="1" applyProtection="1">
      <alignment vertical="center" wrapText="1"/>
    </xf>
    <xf numFmtId="0" fontId="22" fillId="10" borderId="8" xfId="0" applyFont="1" applyFill="1" applyBorder="1" applyAlignment="1" applyProtection="1">
      <alignment horizontal="center" vertical="center" wrapText="1"/>
    </xf>
    <xf numFmtId="0" fontId="20" fillId="11" borderId="13" xfId="0" applyFont="1" applyFill="1" applyBorder="1" applyAlignment="1" applyProtection="1">
      <alignment horizontal="left" vertical="center"/>
    </xf>
    <xf numFmtId="0" fontId="30" fillId="11" borderId="14" xfId="0" applyFont="1" applyFill="1" applyBorder="1" applyAlignment="1" applyProtection="1">
      <alignment horizontal="left" vertical="center"/>
    </xf>
    <xf numFmtId="0" fontId="34" fillId="0" borderId="0" xfId="0" applyFont="1" applyFill="1" applyBorder="1" applyAlignment="1" applyProtection="1">
      <alignment vertical="top" wrapText="1"/>
    </xf>
    <xf numFmtId="0" fontId="20" fillId="11" borderId="24" xfId="0" applyFont="1" applyFill="1" applyBorder="1" applyAlignment="1" applyProtection="1">
      <alignment horizontal="left" vertical="center"/>
    </xf>
    <xf numFmtId="0" fontId="20" fillId="11" borderId="27" xfId="0" applyFont="1" applyFill="1" applyBorder="1" applyAlignment="1" applyProtection="1">
      <alignment horizontal="left" vertical="center"/>
    </xf>
    <xf numFmtId="0" fontId="30" fillId="11" borderId="37" xfId="0" applyFont="1" applyFill="1" applyBorder="1" applyAlignment="1" applyProtection="1">
      <alignment horizontal="left" vertical="center"/>
    </xf>
    <xf numFmtId="0" fontId="22" fillId="10" borderId="4" xfId="0" applyFont="1" applyFill="1" applyBorder="1" applyAlignment="1" applyProtection="1">
      <alignment horizontal="center" vertical="center" wrapText="1"/>
    </xf>
    <xf numFmtId="0" fontId="20" fillId="11" borderId="7" xfId="0" applyFont="1" applyFill="1" applyBorder="1" applyAlignment="1" applyProtection="1">
      <alignment horizontal="left" vertical="center" wrapText="1"/>
    </xf>
    <xf numFmtId="0" fontId="30" fillId="11" borderId="14" xfId="0" applyFont="1" applyFill="1" applyBorder="1" applyAlignment="1" applyProtection="1">
      <alignment horizontal="left" vertical="center" wrapText="1"/>
    </xf>
    <xf numFmtId="0" fontId="22" fillId="12" borderId="9" xfId="0" applyFont="1" applyFill="1" applyBorder="1" applyAlignment="1" applyProtection="1">
      <alignment horizontal="center" vertical="center" wrapText="1"/>
    </xf>
    <xf numFmtId="0" fontId="22" fillId="12" borderId="8" xfId="0" applyFont="1" applyFill="1" applyBorder="1" applyAlignment="1" applyProtection="1">
      <alignment horizontal="center" vertical="center" wrapText="1"/>
    </xf>
    <xf numFmtId="3" fontId="22" fillId="13" borderId="4" xfId="0" applyNumberFormat="1" applyFont="1" applyFill="1" applyBorder="1" applyAlignment="1" applyProtection="1">
      <alignment horizontal="right" vertical="center" wrapText="1"/>
    </xf>
    <xf numFmtId="3" fontId="22" fillId="13" borderId="5" xfId="0" applyNumberFormat="1" applyFont="1" applyFill="1" applyBorder="1" applyAlignment="1" applyProtection="1">
      <alignment horizontal="right" vertical="center" wrapText="1"/>
    </xf>
    <xf numFmtId="9" fontId="0" fillId="22" borderId="5" xfId="1" applyFont="1" applyFill="1" applyBorder="1" applyAlignment="1" applyProtection="1">
      <alignment horizontal="right" vertical="center" wrapText="1"/>
    </xf>
    <xf numFmtId="0" fontId="22" fillId="13" borderId="7" xfId="0" applyFont="1" applyFill="1" applyBorder="1" applyAlignment="1" applyProtection="1">
      <alignment horizontal="left" vertical="center" wrapText="1"/>
    </xf>
    <xf numFmtId="0" fontId="22" fillId="13" borderId="14" xfId="0" applyFont="1" applyFill="1" applyBorder="1" applyAlignment="1" applyProtection="1">
      <alignment horizontal="left" vertical="center" wrapText="1"/>
    </xf>
    <xf numFmtId="0" fontId="22" fillId="12" borderId="5" xfId="0" applyFont="1" applyFill="1" applyBorder="1" applyAlignment="1" applyProtection="1">
      <alignment horizontal="center" vertical="center" wrapText="1"/>
    </xf>
    <xf numFmtId="0" fontId="51" fillId="0" borderId="0" xfId="0" applyFont="1" applyFill="1" applyBorder="1" applyAlignment="1" applyProtection="1">
      <alignment wrapText="1"/>
    </xf>
    <xf numFmtId="3" fontId="22" fillId="14" borderId="5" xfId="1" applyNumberFormat="1" applyFont="1" applyFill="1" applyBorder="1" applyAlignment="1" applyProtection="1">
      <alignment horizontal="right" vertical="center" wrapText="1"/>
      <protection locked="0"/>
    </xf>
    <xf numFmtId="3" fontId="22" fillId="23" borderId="5" xfId="2" applyNumberFormat="1" applyFont="1" applyFill="1" applyBorder="1" applyAlignment="1" applyProtection="1">
      <alignment horizontal="right" vertical="center" wrapText="1"/>
    </xf>
    <xf numFmtId="3" fontId="22" fillId="23" borderId="5" xfId="0" applyNumberFormat="1" applyFont="1" applyFill="1" applyBorder="1" applyAlignment="1" applyProtection="1">
      <alignment horizontal="right" vertical="center" wrapText="1"/>
    </xf>
    <xf numFmtId="4" fontId="20" fillId="5" borderId="0" xfId="0" applyNumberFormat="1" applyFont="1" applyFill="1" applyBorder="1" applyAlignment="1" applyProtection="1">
      <alignment vertical="center" wrapText="1"/>
    </xf>
    <xf numFmtId="0" fontId="29" fillId="3" borderId="42" xfId="0" applyFont="1" applyFill="1" applyBorder="1" applyAlignment="1" applyProtection="1">
      <alignment horizontal="left" vertical="center"/>
    </xf>
    <xf numFmtId="0" fontId="16" fillId="3" borderId="15" xfId="0" applyFont="1" applyFill="1" applyBorder="1" applyAlignment="1" applyProtection="1">
      <alignment vertical="center" wrapText="1"/>
    </xf>
    <xf numFmtId="0" fontId="33" fillId="3" borderId="44" xfId="0" applyFont="1" applyFill="1" applyBorder="1" applyAlignment="1" applyProtection="1">
      <alignment vertical="center" wrapText="1"/>
    </xf>
    <xf numFmtId="0" fontId="33" fillId="7" borderId="1" xfId="0" applyFont="1" applyFill="1" applyBorder="1" applyAlignment="1" applyProtection="1">
      <alignment horizontal="left" vertical="center" wrapText="1"/>
    </xf>
    <xf numFmtId="0" fontId="33" fillId="7" borderId="2" xfId="0" applyFont="1" applyFill="1" applyBorder="1" applyAlignment="1" applyProtection="1">
      <alignment horizontal="left" vertical="center" wrapText="1"/>
    </xf>
    <xf numFmtId="0" fontId="33" fillId="7" borderId="3" xfId="0" applyFont="1" applyFill="1" applyBorder="1" applyAlignment="1" applyProtection="1">
      <alignment horizontal="left" vertical="center" wrapText="1"/>
    </xf>
    <xf numFmtId="0" fontId="16" fillId="3" borderId="20" xfId="0" applyFont="1" applyFill="1" applyBorder="1" applyAlignment="1" applyProtection="1">
      <alignment vertical="center" wrapText="1"/>
    </xf>
    <xf numFmtId="0" fontId="16" fillId="3" borderId="21" xfId="0" applyFont="1" applyFill="1" applyBorder="1" applyAlignment="1" applyProtection="1">
      <alignment vertical="center" wrapText="1"/>
    </xf>
    <xf numFmtId="0" fontId="16" fillId="3" borderId="24" xfId="0" applyFont="1" applyFill="1" applyBorder="1" applyAlignment="1" applyProtection="1">
      <alignment vertical="center" wrapText="1"/>
    </xf>
    <xf numFmtId="0" fontId="16" fillId="3" borderId="9" xfId="0" applyFont="1" applyFill="1" applyBorder="1" applyAlignment="1" applyProtection="1">
      <alignment vertical="center" wrapText="1"/>
    </xf>
    <xf numFmtId="0" fontId="0" fillId="3" borderId="45" xfId="0" applyFont="1" applyFill="1" applyBorder="1" applyAlignment="1" applyProtection="1">
      <alignment horizontal="center" vertical="center" wrapText="1"/>
    </xf>
    <xf numFmtId="9" fontId="0" fillId="13" borderId="46" xfId="1" applyFont="1" applyFill="1" applyBorder="1" applyAlignment="1" applyProtection="1">
      <alignment horizontal="right" vertical="center" wrapText="1"/>
    </xf>
    <xf numFmtId="0" fontId="20" fillId="4" borderId="14" xfId="0" applyFont="1" applyFill="1" applyBorder="1" applyAlignment="1" applyProtection="1">
      <alignment horizontal="left" vertical="center" wrapText="1"/>
    </xf>
    <xf numFmtId="3" fontId="0" fillId="22" borderId="5" xfId="0" applyNumberFormat="1" applyFont="1" applyFill="1" applyBorder="1" applyAlignment="1" applyProtection="1">
      <alignment horizontal="right" vertical="center" wrapText="1"/>
    </xf>
    <xf numFmtId="3" fontId="0" fillId="3" borderId="5" xfId="0" applyNumberFormat="1" applyFont="1" applyFill="1" applyBorder="1" applyAlignment="1" applyProtection="1">
      <alignment horizontal="right" vertical="center" wrapText="1"/>
    </xf>
    <xf numFmtId="0" fontId="0" fillId="24" borderId="4" xfId="0" applyFont="1" applyFill="1" applyBorder="1" applyAlignment="1" applyProtection="1">
      <alignment horizontal="center" vertical="center" wrapText="1"/>
    </xf>
    <xf numFmtId="3" fontId="0" fillId="24" borderId="4" xfId="0" applyNumberFormat="1" applyFont="1" applyFill="1" applyBorder="1" applyAlignment="1" applyProtection="1">
      <alignment horizontal="right" vertical="center" wrapText="1"/>
    </xf>
    <xf numFmtId="0" fontId="0" fillId="24" borderId="5" xfId="0" applyFont="1" applyFill="1" applyBorder="1" applyAlignment="1" applyProtection="1">
      <alignment horizontal="center" vertical="center" wrapText="1"/>
    </xf>
    <xf numFmtId="9" fontId="0" fillId="24" borderId="5" xfId="1" applyFont="1" applyFill="1" applyBorder="1" applyAlignment="1" applyProtection="1">
      <alignment horizontal="right" vertical="center" wrapText="1"/>
    </xf>
    <xf numFmtId="0" fontId="28" fillId="2" borderId="2" xfId="0" applyFont="1" applyFill="1" applyBorder="1" applyAlignment="1" applyProtection="1">
      <alignment vertical="center" wrapText="1"/>
    </xf>
    <xf numFmtId="0" fontId="28" fillId="2" borderId="3" xfId="0" applyFont="1" applyFill="1" applyBorder="1" applyAlignment="1" applyProtection="1">
      <alignment vertical="center" wrapText="1"/>
    </xf>
    <xf numFmtId="0" fontId="15" fillId="5" borderId="0" xfId="0" applyFont="1" applyFill="1" applyAlignment="1" applyProtection="1">
      <alignment wrapText="1"/>
      <protection locked="0"/>
    </xf>
    <xf numFmtId="0" fontId="20" fillId="4" borderId="7" xfId="0" applyFont="1" applyFill="1" applyBorder="1" applyAlignment="1" applyProtection="1">
      <alignment vertical="center" wrapText="1"/>
    </xf>
    <xf numFmtId="0" fontId="20" fillId="4" borderId="14" xfId="0" applyFont="1" applyFill="1" applyBorder="1" applyAlignment="1" applyProtection="1">
      <alignment vertical="center" wrapText="1"/>
    </xf>
    <xf numFmtId="0" fontId="16" fillId="4" borderId="7" xfId="0" applyFont="1" applyFill="1" applyBorder="1" applyAlignment="1" applyProtection="1">
      <alignment vertical="center"/>
    </xf>
    <xf numFmtId="0" fontId="16" fillId="4" borderId="14" xfId="0" applyFont="1" applyFill="1" applyBorder="1" applyAlignment="1" applyProtection="1">
      <alignment vertical="center"/>
    </xf>
    <xf numFmtId="0" fontId="6" fillId="0" borderId="0" xfId="0" applyFont="1"/>
    <xf numFmtId="0" fontId="6" fillId="4" borderId="0" xfId="0" applyFont="1" applyFill="1" applyAlignment="1"/>
    <xf numFmtId="0" fontId="6" fillId="0" borderId="0" xfId="0" applyFont="1" applyFill="1"/>
    <xf numFmtId="0" fontId="0" fillId="4" borderId="5" xfId="0" applyFill="1" applyBorder="1" applyAlignment="1" applyProtection="1">
      <alignment horizontal="left" vertical="top"/>
    </xf>
    <xf numFmtId="0" fontId="0" fillId="4" borderId="8" xfId="0" applyFill="1" applyBorder="1" applyAlignment="1" applyProtection="1">
      <alignment horizontal="left" vertical="top"/>
    </xf>
    <xf numFmtId="0" fontId="0" fillId="3" borderId="0" xfId="0" applyFill="1" applyAlignment="1">
      <alignment vertical="top"/>
    </xf>
    <xf numFmtId="0" fontId="0" fillId="0" borderId="0" xfId="0" applyFill="1" applyAlignment="1">
      <alignment vertical="top" wrapText="1"/>
    </xf>
    <xf numFmtId="0" fontId="0" fillId="20" borderId="0" xfId="0" applyFont="1" applyFill="1" applyAlignment="1">
      <alignment vertical="center"/>
    </xf>
    <xf numFmtId="4" fontId="34" fillId="0" borderId="0" xfId="0" applyNumberFormat="1" applyFont="1" applyProtection="1"/>
    <xf numFmtId="0" fontId="14" fillId="0" borderId="0" xfId="0" applyFont="1" applyAlignment="1" applyProtection="1">
      <alignment vertical="center" wrapText="1"/>
    </xf>
    <xf numFmtId="0" fontId="0" fillId="0" borderId="0" xfId="0" applyAlignment="1">
      <alignment vertical="top" wrapText="1"/>
    </xf>
    <xf numFmtId="0" fontId="0" fillId="5" borderId="0" xfId="0" applyFont="1" applyFill="1" applyBorder="1" applyAlignment="1" applyProtection="1">
      <alignment wrapText="1"/>
      <protection locked="0"/>
    </xf>
    <xf numFmtId="0" fontId="0" fillId="17" borderId="0" xfId="0" applyFill="1" applyAlignment="1">
      <alignment vertical="top" wrapText="1"/>
    </xf>
    <xf numFmtId="0" fontId="22" fillId="0" borderId="0" xfId="0" applyFont="1" applyFill="1" applyAlignment="1">
      <alignment vertical="top"/>
    </xf>
    <xf numFmtId="0" fontId="64" fillId="0" borderId="0" xfId="0" applyFont="1" applyFill="1" applyAlignment="1">
      <alignment vertical="top"/>
    </xf>
    <xf numFmtId="0" fontId="22" fillId="0" borderId="27" xfId="0" applyFont="1" applyFill="1" applyBorder="1" applyAlignment="1">
      <alignment vertical="top"/>
    </xf>
    <xf numFmtId="0" fontId="5" fillId="17" borderId="0" xfId="0" applyFont="1" applyFill="1"/>
    <xf numFmtId="0" fontId="14" fillId="0" borderId="6" xfId="4" applyFill="1" applyBorder="1" applyAlignment="1" applyProtection="1">
      <alignment horizontal="left" vertical="top"/>
    </xf>
    <xf numFmtId="0" fontId="22" fillId="17" borderId="0" xfId="0" applyFont="1" applyFill="1" applyAlignment="1">
      <alignment vertical="top"/>
    </xf>
    <xf numFmtId="0" fontId="22" fillId="17" borderId="0" xfId="0" applyFont="1" applyFill="1" applyAlignment="1">
      <alignment vertical="top" wrapText="1"/>
    </xf>
    <xf numFmtId="0" fontId="52" fillId="17" borderId="0" xfId="3" applyFill="1" applyAlignment="1">
      <alignment vertical="top" wrapText="1"/>
    </xf>
    <xf numFmtId="0" fontId="22" fillId="0" borderId="0" xfId="0" applyFont="1" applyFill="1" applyAlignment="1"/>
    <xf numFmtId="0" fontId="53" fillId="0" borderId="0" xfId="0" applyFont="1" applyFill="1"/>
    <xf numFmtId="0" fontId="64" fillId="0" borderId="0" xfId="0" applyFont="1" applyFill="1"/>
    <xf numFmtId="0" fontId="53" fillId="17" borderId="0" xfId="0" applyFont="1" applyFill="1"/>
    <xf numFmtId="0" fontId="4" fillId="0" borderId="0" xfId="0" applyFont="1" applyFill="1"/>
    <xf numFmtId="0" fontId="50" fillId="17" borderId="0" xfId="0" applyFont="1" applyFill="1"/>
    <xf numFmtId="0" fontId="4" fillId="17" borderId="0" xfId="0" applyFont="1" applyFill="1"/>
    <xf numFmtId="165" fontId="22" fillId="14" borderId="5" xfId="2" applyNumberFormat="1" applyFont="1" applyFill="1" applyBorder="1" applyAlignment="1" applyProtection="1">
      <alignment horizontal="right" vertical="center" wrapText="1"/>
      <protection locked="0"/>
    </xf>
    <xf numFmtId="165" fontId="0" fillId="5" borderId="5" xfId="2" applyNumberFormat="1" applyFont="1" applyFill="1" applyBorder="1" applyAlignment="1" applyProtection="1">
      <alignment horizontal="right" vertical="center" wrapText="1"/>
      <protection locked="0"/>
    </xf>
    <xf numFmtId="0" fontId="22" fillId="0" borderId="0" xfId="0" applyFont="1" applyFill="1"/>
    <xf numFmtId="0" fontId="54" fillId="20" borderId="0" xfId="0" applyFont="1" applyFill="1" applyAlignment="1">
      <alignment vertical="top"/>
    </xf>
    <xf numFmtId="0" fontId="16" fillId="4" borderId="13" xfId="0" applyFont="1" applyFill="1" applyBorder="1" applyAlignment="1" applyProtection="1">
      <alignment vertical="center"/>
      <protection locked="0"/>
    </xf>
    <xf numFmtId="0" fontId="16" fillId="4" borderId="7" xfId="0" applyFont="1" applyFill="1" applyBorder="1" applyAlignment="1" applyProtection="1">
      <alignment vertical="center"/>
      <protection locked="0"/>
    </xf>
    <xf numFmtId="0" fontId="22" fillId="0" borderId="0" xfId="0" applyFont="1" applyFill="1" applyAlignment="1">
      <alignment vertical="top" wrapText="1"/>
    </xf>
    <xf numFmtId="0" fontId="54" fillId="20" borderId="0" xfId="0" applyFont="1" applyFill="1" applyAlignment="1">
      <alignment vertical="top" wrapText="1"/>
    </xf>
    <xf numFmtId="0" fontId="11" fillId="25" borderId="5" xfId="0" applyFont="1" applyFill="1" applyBorder="1"/>
    <xf numFmtId="0" fontId="65" fillId="5" borderId="0" xfId="0" applyFont="1" applyFill="1" applyAlignment="1"/>
    <xf numFmtId="0" fontId="28" fillId="5" borderId="0" xfId="0" applyFont="1" applyFill="1" applyAlignment="1"/>
    <xf numFmtId="0" fontId="0" fillId="0" borderId="0" xfId="0" applyFont="1" applyBorder="1" applyAlignment="1" applyProtection="1">
      <alignment vertical="top" wrapText="1"/>
    </xf>
    <xf numFmtId="4" fontId="0" fillId="0" borderId="0" xfId="0" applyNumberFormat="1" applyFont="1" applyBorder="1" applyAlignment="1" applyProtection="1">
      <alignment vertical="top" wrapText="1"/>
    </xf>
    <xf numFmtId="0" fontId="25" fillId="8" borderId="48" xfId="0" applyFont="1" applyFill="1" applyBorder="1" applyAlignment="1" applyProtection="1">
      <alignment horizontal="left" vertical="center" wrapText="1"/>
    </xf>
    <xf numFmtId="0" fontId="26" fillId="8" borderId="48" xfId="0" applyFont="1" applyFill="1" applyBorder="1" applyAlignment="1" applyProtection="1">
      <alignment horizontal="center" vertical="center" wrapText="1"/>
    </xf>
    <xf numFmtId="0" fontId="22" fillId="25" borderId="48" xfId="0" applyFont="1" applyFill="1" applyBorder="1" applyAlignment="1" applyProtection="1">
      <alignment horizontal="left" vertical="center" wrapText="1"/>
    </xf>
    <xf numFmtId="0" fontId="64" fillId="0" borderId="0" xfId="0" applyFont="1" applyFill="1" applyAlignment="1">
      <alignment vertical="top" wrapText="1"/>
    </xf>
    <xf numFmtId="0" fontId="52" fillId="0" borderId="0" xfId="3" applyFill="1" applyAlignment="1">
      <alignment vertical="top" wrapText="1"/>
    </xf>
    <xf numFmtId="0" fontId="22" fillId="0" borderId="0" xfId="0" applyFont="1" applyFill="1" applyAlignment="1">
      <alignment horizontal="left" vertical="top" wrapText="1"/>
    </xf>
    <xf numFmtId="0" fontId="0" fillId="0" borderId="0" xfId="0" applyFont="1" applyFill="1" applyAlignment="1">
      <alignment vertical="top" wrapText="1"/>
    </xf>
    <xf numFmtId="0" fontId="0" fillId="17" borderId="0" xfId="0" applyFont="1" applyFill="1" applyAlignment="1">
      <alignment vertical="top" wrapText="1"/>
    </xf>
    <xf numFmtId="0" fontId="53" fillId="0" borderId="0" xfId="0" applyFont="1" applyFill="1" applyAlignment="1"/>
    <xf numFmtId="0" fontId="43" fillId="0" borderId="0" xfId="0" applyFont="1" applyFill="1"/>
    <xf numFmtId="0" fontId="43" fillId="20" borderId="0" xfId="0" applyFont="1" applyFill="1"/>
    <xf numFmtId="0" fontId="3" fillId="0" borderId="0" xfId="0" applyFont="1" applyFill="1"/>
    <xf numFmtId="0" fontId="3" fillId="20" borderId="0" xfId="0" applyFont="1" applyFill="1"/>
    <xf numFmtId="0" fontId="67" fillId="0" borderId="0" xfId="0" applyFont="1" applyFill="1"/>
    <xf numFmtId="0" fontId="43" fillId="20" borderId="0" xfId="0" applyFont="1" applyFill="1" applyAlignment="1"/>
    <xf numFmtId="0" fontId="34" fillId="0" borderId="0" xfId="0" applyFont="1" applyFill="1" applyAlignment="1">
      <alignment vertical="top"/>
    </xf>
    <xf numFmtId="0" fontId="22" fillId="20" borderId="0" xfId="0" applyFont="1" applyFill="1" applyAlignment="1">
      <alignment vertical="top"/>
    </xf>
    <xf numFmtId="0" fontId="43" fillId="0" borderId="0" xfId="0" applyFont="1" applyAlignment="1">
      <alignment vertical="top" wrapText="1"/>
    </xf>
    <xf numFmtId="0" fontId="0" fillId="0" borderId="0" xfId="0" applyFont="1" applyAlignment="1">
      <alignment vertical="top" wrapText="1"/>
    </xf>
    <xf numFmtId="0" fontId="43" fillId="0" borderId="5" xfId="0" applyFont="1" applyBorder="1"/>
    <xf numFmtId="0" fontId="43" fillId="0" borderId="5" xfId="0" applyFont="1" applyBorder="1" applyAlignment="1">
      <alignment wrapText="1"/>
    </xf>
    <xf numFmtId="0" fontId="43" fillId="0" borderId="5" xfId="0" applyFont="1" applyBorder="1" applyAlignment="1">
      <alignment vertical="top" wrapText="1"/>
    </xf>
    <xf numFmtId="0" fontId="43" fillId="0" borderId="5" xfId="0" applyFont="1" applyBorder="1" applyAlignment="1">
      <alignment vertical="top"/>
    </xf>
    <xf numFmtId="0" fontId="68" fillId="20" borderId="0" xfId="0" applyFont="1" applyFill="1"/>
    <xf numFmtId="0" fontId="0" fillId="0" borderId="5" xfId="0" applyFont="1" applyBorder="1" applyAlignment="1">
      <alignment wrapText="1"/>
    </xf>
    <xf numFmtId="0" fontId="0" fillId="0" borderId="5" xfId="0" applyFont="1" applyBorder="1" applyAlignment="1">
      <alignment vertical="top" wrapText="1"/>
    </xf>
    <xf numFmtId="0" fontId="0" fillId="0" borderId="5" xfId="0" applyFont="1" applyBorder="1" applyAlignment="1">
      <alignment vertical="center" wrapText="1"/>
    </xf>
    <xf numFmtId="0" fontId="43" fillId="0" borderId="5" xfId="0" applyFont="1" applyBorder="1" applyAlignment="1">
      <alignment vertical="center" wrapText="1"/>
    </xf>
    <xf numFmtId="0" fontId="0" fillId="0" borderId="5" xfId="0" applyFont="1" applyBorder="1" applyAlignment="1">
      <alignment vertical="top"/>
    </xf>
    <xf numFmtId="0" fontId="34" fillId="0" borderId="5" xfId="0" applyFont="1" applyBorder="1" applyAlignment="1">
      <alignment vertical="top"/>
    </xf>
    <xf numFmtId="0" fontId="55" fillId="0" borderId="0" xfId="0" applyFont="1" applyFill="1"/>
    <xf numFmtId="0" fontId="43" fillId="0" borderId="0" xfId="0" applyFont="1"/>
    <xf numFmtId="0" fontId="64" fillId="0" borderId="0" xfId="0" applyFont="1" applyFill="1"/>
    <xf numFmtId="0" fontId="43" fillId="0" borderId="0" xfId="0" applyFont="1" applyBorder="1"/>
    <xf numFmtId="0" fontId="2" fillId="0" borderId="0" xfId="0" applyFont="1"/>
    <xf numFmtId="0" fontId="0" fillId="0" borderId="0" xfId="0" applyFont="1"/>
    <xf numFmtId="3" fontId="22" fillId="5" borderId="5" xfId="0" applyNumberFormat="1" applyFont="1" applyFill="1" applyBorder="1" applyAlignment="1" applyProtection="1">
      <alignment vertical="center" wrapText="1"/>
      <protection locked="0"/>
    </xf>
    <xf numFmtId="9" fontId="22" fillId="5" borderId="5" xfId="0" applyNumberFormat="1" applyFont="1" applyFill="1" applyBorder="1" applyAlignment="1" applyProtection="1">
      <alignment vertical="center" wrapText="1"/>
      <protection locked="0"/>
    </xf>
    <xf numFmtId="0" fontId="34" fillId="5" borderId="26" xfId="0" applyFont="1" applyFill="1" applyBorder="1" applyAlignment="1" applyProtection="1">
      <alignment horizontal="center" vertical="center" wrapText="1"/>
      <protection locked="0"/>
    </xf>
    <xf numFmtId="0" fontId="0" fillId="5" borderId="37" xfId="0" applyFont="1" applyFill="1" applyBorder="1" applyAlignment="1" applyProtection="1">
      <alignment horizontal="left" vertical="center" wrapText="1"/>
      <protection locked="0"/>
    </xf>
    <xf numFmtId="0" fontId="31" fillId="5" borderId="16" xfId="0" applyFont="1" applyFill="1" applyBorder="1" applyAlignment="1" applyProtection="1">
      <alignment vertical="center" wrapText="1"/>
      <protection locked="0"/>
    </xf>
    <xf numFmtId="3" fontId="22" fillId="5" borderId="5" xfId="0" applyNumberFormat="1" applyFont="1" applyFill="1" applyBorder="1" applyAlignment="1" applyProtection="1">
      <alignment horizontal="right" vertical="center" wrapText="1"/>
      <protection locked="0"/>
    </xf>
    <xf numFmtId="9" fontId="15" fillId="5" borderId="0" xfId="0" applyNumberFormat="1" applyFont="1" applyFill="1" applyBorder="1" applyAlignment="1" applyProtection="1">
      <alignment wrapText="1"/>
      <protection locked="0"/>
    </xf>
    <xf numFmtId="0" fontId="22" fillId="5" borderId="0" xfId="0" applyFont="1" applyFill="1" applyAlignment="1">
      <alignment horizontal="left" vertical="top" wrapText="1"/>
    </xf>
    <xf numFmtId="4" fontId="22" fillId="0" borderId="48" xfId="0" applyNumberFormat="1" applyFont="1" applyBorder="1" applyAlignment="1" applyProtection="1">
      <alignment horizontal="left" vertical="center" wrapText="1"/>
    </xf>
    <xf numFmtId="4" fontId="22" fillId="0" borderId="48" xfId="0" applyNumberFormat="1" applyFont="1" applyFill="1" applyBorder="1" applyAlignment="1" applyProtection="1">
      <alignment vertical="center" wrapText="1"/>
    </xf>
    <xf numFmtId="4" fontId="36" fillId="5" borderId="48" xfId="0" applyNumberFormat="1" applyFont="1" applyFill="1" applyBorder="1" applyAlignment="1" applyProtection="1">
      <alignment horizontal="center" vertical="center" wrapText="1"/>
    </xf>
    <xf numFmtId="4" fontId="20" fillId="3" borderId="48" xfId="0" applyNumberFormat="1" applyFont="1" applyFill="1" applyBorder="1" applyAlignment="1" applyProtection="1">
      <alignment horizontal="left" vertical="center"/>
    </xf>
    <xf numFmtId="0" fontId="22" fillId="3" borderId="48" xfId="0" applyFont="1" applyFill="1" applyBorder="1" applyAlignment="1" applyProtection="1">
      <alignment horizontal="left" vertical="center" wrapText="1"/>
    </xf>
    <xf numFmtId="4" fontId="29" fillId="25" borderId="48" xfId="0" applyNumberFormat="1" applyFont="1" applyFill="1" applyBorder="1" applyAlignment="1" applyProtection="1">
      <alignment horizontal="left" vertical="center"/>
    </xf>
    <xf numFmtId="0" fontId="29" fillId="25" borderId="48" xfId="0" applyFont="1" applyFill="1" applyBorder="1" applyAlignment="1" applyProtection="1">
      <alignment horizontal="left" vertical="center" wrapText="1"/>
    </xf>
    <xf numFmtId="0" fontId="41" fillId="25" borderId="48" xfId="0" applyFont="1" applyFill="1" applyBorder="1" applyAlignment="1" applyProtection="1">
      <alignment horizontal="left" vertical="center" wrapText="1"/>
    </xf>
    <xf numFmtId="0" fontId="52" fillId="0" borderId="48" xfId="3" applyFill="1" applyBorder="1" applyAlignment="1" applyProtection="1">
      <alignment horizontal="left" vertical="center" wrapText="1"/>
    </xf>
    <xf numFmtId="0" fontId="22" fillId="0" borderId="48" xfId="0" applyFont="1" applyFill="1" applyBorder="1" applyAlignment="1" applyProtection="1">
      <alignment horizontal="left" vertical="center" wrapText="1"/>
    </xf>
    <xf numFmtId="0" fontId="22" fillId="0" borderId="48" xfId="0" applyFont="1" applyBorder="1" applyAlignment="1" applyProtection="1">
      <alignment horizontal="left" vertical="center" wrapText="1"/>
    </xf>
    <xf numFmtId="0" fontId="22" fillId="3" borderId="48" xfId="0" applyFont="1" applyFill="1" applyBorder="1" applyAlignment="1" applyProtection="1">
      <alignment horizontal="left" vertical="top" wrapText="1"/>
    </xf>
    <xf numFmtId="0" fontId="22" fillId="5" borderId="48" xfId="0" applyFont="1" applyFill="1" applyBorder="1" applyAlignment="1" applyProtection="1">
      <alignment horizontal="left" vertical="center" wrapText="1"/>
    </xf>
    <xf numFmtId="4" fontId="22" fillId="0" borderId="48" xfId="0" applyNumberFormat="1" applyFont="1" applyBorder="1" applyAlignment="1" applyProtection="1">
      <alignment vertical="center" wrapText="1"/>
    </xf>
    <xf numFmtId="0" fontId="41" fillId="10" borderId="48" xfId="0" applyFont="1" applyFill="1" applyBorder="1" applyAlignment="1" applyProtection="1">
      <alignment horizontal="left" vertical="center" wrapText="1"/>
    </xf>
    <xf numFmtId="0" fontId="20" fillId="10" borderId="48" xfId="0" applyFont="1" applyFill="1" applyBorder="1" applyAlignment="1" applyProtection="1">
      <alignment horizontal="left" vertical="center" wrapText="1"/>
    </xf>
    <xf numFmtId="0" fontId="52" fillId="5" borderId="48" xfId="3" applyFill="1" applyBorder="1" applyAlignment="1" applyProtection="1">
      <alignment horizontal="left" vertical="center" wrapText="1"/>
    </xf>
    <xf numFmtId="0" fontId="20" fillId="4" borderId="48" xfId="0" applyFont="1" applyFill="1" applyBorder="1" applyAlignment="1" applyProtection="1">
      <alignment horizontal="left" vertical="center" wrapText="1"/>
    </xf>
    <xf numFmtId="0" fontId="22" fillId="3" borderId="49" xfId="0" applyFont="1" applyFill="1" applyBorder="1" applyAlignment="1" applyProtection="1">
      <alignment horizontal="left" vertical="center" wrapText="1"/>
    </xf>
    <xf numFmtId="0" fontId="22" fillId="3" borderId="50" xfId="0" applyFont="1" applyFill="1" applyBorder="1" applyAlignment="1" applyProtection="1">
      <alignment horizontal="left" vertical="center" wrapText="1"/>
    </xf>
    <xf numFmtId="0" fontId="22" fillId="3" borderId="51" xfId="0" applyFont="1" applyFill="1" applyBorder="1" applyAlignment="1" applyProtection="1">
      <alignment horizontal="left" vertical="center" wrapText="1"/>
    </xf>
    <xf numFmtId="0" fontId="20" fillId="3" borderId="48" xfId="0" applyFont="1" applyFill="1" applyBorder="1" applyAlignment="1" applyProtection="1">
      <alignment horizontal="left" vertical="center" wrapText="1"/>
    </xf>
    <xf numFmtId="4" fontId="20" fillId="5" borderId="48" xfId="0" applyNumberFormat="1" applyFont="1" applyFill="1" applyBorder="1" applyAlignment="1" applyProtection="1">
      <alignment horizontal="left" vertical="center" wrapText="1"/>
    </xf>
    <xf numFmtId="0" fontId="24" fillId="5" borderId="48" xfId="0" applyFont="1" applyFill="1" applyBorder="1" applyAlignment="1" applyProtection="1">
      <alignment horizontal="center" vertical="center" wrapText="1"/>
      <protection locked="0"/>
    </xf>
    <xf numFmtId="4" fontId="66" fillId="26" borderId="48" xfId="0" applyNumberFormat="1" applyFont="1" applyFill="1" applyBorder="1" applyAlignment="1" applyProtection="1">
      <alignment horizontal="center" vertical="center" wrapText="1"/>
    </xf>
    <xf numFmtId="0" fontId="22" fillId="3" borderId="48" xfId="0" applyFont="1" applyFill="1" applyBorder="1" applyAlignment="1" applyProtection="1">
      <alignment vertical="center" wrapText="1"/>
    </xf>
    <xf numFmtId="0" fontId="23" fillId="0" borderId="48" xfId="0" applyFont="1" applyFill="1" applyBorder="1" applyAlignment="1" applyProtection="1">
      <alignment horizontal="center" vertical="center" wrapText="1"/>
    </xf>
    <xf numFmtId="4" fontId="22" fillId="3" borderId="48" xfId="0" applyNumberFormat="1" applyFont="1" applyFill="1" applyBorder="1" applyAlignment="1" applyProtection="1">
      <alignment horizontal="left" vertical="center" wrapText="1"/>
    </xf>
    <xf numFmtId="4" fontId="52" fillId="3" borderId="48" xfId="3" applyNumberFormat="1" applyFill="1" applyBorder="1" applyAlignment="1" applyProtection="1">
      <alignment horizontal="left" vertical="center" wrapText="1"/>
    </xf>
    <xf numFmtId="0" fontId="25" fillId="25" borderId="48" xfId="0" applyFont="1" applyFill="1" applyBorder="1" applyAlignment="1" applyProtection="1">
      <alignment horizontal="center" vertical="center" wrapText="1"/>
    </xf>
    <xf numFmtId="0" fontId="22" fillId="3" borderId="25" xfId="0" applyFont="1" applyFill="1" applyBorder="1" applyAlignment="1" applyProtection="1">
      <alignment horizontal="left" vertical="center" wrapText="1"/>
    </xf>
    <xf numFmtId="0" fontId="22" fillId="3" borderId="38" xfId="0" applyFont="1" applyFill="1" applyBorder="1" applyAlignment="1" applyProtection="1">
      <alignment horizontal="left" vertical="center" wrapText="1"/>
    </xf>
    <xf numFmtId="0" fontId="0" fillId="5" borderId="26" xfId="0" applyFont="1" applyFill="1" applyBorder="1" applyAlignment="1" applyProtection="1">
      <alignment horizontal="left" vertical="center" wrapText="1"/>
      <protection locked="0"/>
    </xf>
    <xf numFmtId="0" fontId="0" fillId="5" borderId="19" xfId="0" applyFont="1" applyFill="1" applyBorder="1" applyAlignment="1" applyProtection="1">
      <alignment horizontal="left" vertical="center" wrapText="1"/>
      <protection locked="0"/>
    </xf>
    <xf numFmtId="0" fontId="22" fillId="3" borderId="18" xfId="0" applyFont="1" applyFill="1" applyBorder="1" applyAlignment="1" applyProtection="1">
      <alignment horizontal="left" vertical="center" wrapText="1"/>
    </xf>
    <xf numFmtId="0" fontId="0" fillId="3" borderId="25" xfId="0" applyFont="1" applyFill="1" applyBorder="1" applyAlignment="1" applyProtection="1">
      <alignment horizontal="left" vertical="center" wrapText="1"/>
    </xf>
    <xf numFmtId="0" fontId="0" fillId="3" borderId="18" xfId="0" applyFont="1" applyFill="1" applyBorder="1" applyAlignment="1" applyProtection="1">
      <alignment horizontal="left" vertical="center" wrapText="1"/>
    </xf>
    <xf numFmtId="0" fontId="46" fillId="5" borderId="6" xfId="0" applyFont="1" applyFill="1" applyBorder="1" applyAlignment="1" applyProtection="1">
      <alignment horizontal="left" vertical="center" wrapText="1"/>
      <protection locked="0"/>
    </xf>
    <xf numFmtId="0" fontId="46" fillId="5" borderId="7" xfId="0" applyFont="1" applyFill="1" applyBorder="1" applyAlignment="1" applyProtection="1">
      <alignment horizontal="left" vertical="center" wrapText="1"/>
      <protection locked="0"/>
    </xf>
    <xf numFmtId="0" fontId="46" fillId="5" borderId="14" xfId="0" applyFont="1" applyFill="1" applyBorder="1" applyAlignment="1" applyProtection="1">
      <alignment horizontal="left" vertical="center" wrapText="1"/>
      <protection locked="0"/>
    </xf>
    <xf numFmtId="0" fontId="46" fillId="13" borderId="6" xfId="0" applyFont="1" applyFill="1" applyBorder="1" applyAlignment="1" applyProtection="1">
      <alignment horizontal="left" vertical="center" wrapText="1"/>
    </xf>
    <xf numFmtId="0" fontId="46" fillId="13" borderId="7" xfId="0" applyFont="1" applyFill="1" applyBorder="1" applyAlignment="1" applyProtection="1">
      <alignment horizontal="left" vertical="center" wrapText="1"/>
    </xf>
    <xf numFmtId="0" fontId="46" fillId="13" borderId="14" xfId="0" applyFont="1" applyFill="1" applyBorder="1" applyAlignment="1" applyProtection="1">
      <alignment horizontal="left" vertical="center" wrapText="1"/>
    </xf>
    <xf numFmtId="0" fontId="63" fillId="5" borderId="17" xfId="0" applyFont="1" applyFill="1" applyBorder="1" applyAlignment="1" applyProtection="1">
      <alignment horizontal="left" vertical="center" wrapText="1"/>
      <protection locked="0"/>
    </xf>
    <xf numFmtId="0" fontId="63" fillId="5" borderId="10" xfId="0" applyFont="1" applyFill="1" applyBorder="1" applyAlignment="1" applyProtection="1">
      <alignment horizontal="left" vertical="center" wrapText="1"/>
      <protection locked="0"/>
    </xf>
    <xf numFmtId="0" fontId="63" fillId="5" borderId="12" xfId="0" applyFont="1" applyFill="1" applyBorder="1" applyAlignment="1" applyProtection="1">
      <alignment horizontal="left" vertical="center" wrapText="1"/>
      <protection locked="0"/>
    </xf>
    <xf numFmtId="0" fontId="16" fillId="3" borderId="23" xfId="0" applyFont="1" applyFill="1" applyBorder="1" applyAlignment="1" applyProtection="1">
      <alignment horizontal="center" vertical="center" wrapText="1"/>
    </xf>
    <xf numFmtId="0" fontId="16" fillId="3" borderId="19" xfId="0" applyFont="1" applyFill="1" applyBorder="1" applyAlignment="1" applyProtection="1">
      <alignment horizontal="center" vertical="center" wrapText="1"/>
    </xf>
    <xf numFmtId="0" fontId="0" fillId="5" borderId="47" xfId="0" applyFont="1" applyFill="1" applyBorder="1" applyAlignment="1" applyProtection="1">
      <alignment horizontal="left" vertical="center" wrapText="1"/>
      <protection locked="0"/>
    </xf>
    <xf numFmtId="0" fontId="22" fillId="24" borderId="18" xfId="0" applyFont="1" applyFill="1" applyBorder="1" applyAlignment="1" applyProtection="1">
      <alignment horizontal="left" vertical="center" wrapText="1"/>
    </xf>
    <xf numFmtId="0" fontId="22" fillId="24" borderId="15" xfId="0" applyFont="1" applyFill="1" applyBorder="1" applyAlignment="1" applyProtection="1">
      <alignment horizontal="left" vertical="center" wrapText="1"/>
    </xf>
    <xf numFmtId="0" fontId="0" fillId="0" borderId="40" xfId="0" applyFont="1" applyFill="1" applyBorder="1" applyAlignment="1" applyProtection="1">
      <alignment horizontal="left" vertical="center" wrapText="1"/>
    </xf>
    <xf numFmtId="0" fontId="0" fillId="0" borderId="19" xfId="0" applyFont="1" applyFill="1" applyBorder="1" applyAlignment="1" applyProtection="1">
      <alignment horizontal="left" vertical="center" wrapText="1"/>
    </xf>
    <xf numFmtId="0" fontId="46" fillId="5" borderId="6" xfId="0" applyFont="1" applyFill="1" applyBorder="1" applyAlignment="1" applyProtection="1">
      <alignment vertical="center" wrapText="1"/>
      <protection locked="0"/>
    </xf>
    <xf numFmtId="0" fontId="46" fillId="5" borderId="7" xfId="0" applyFont="1" applyFill="1" applyBorder="1" applyAlignment="1" applyProtection="1">
      <alignment vertical="center" wrapText="1"/>
      <protection locked="0"/>
    </xf>
    <xf numFmtId="0" fontId="46" fillId="5" borderId="14" xfId="0" applyFont="1" applyFill="1" applyBorder="1" applyAlignment="1" applyProtection="1">
      <alignment vertical="center" wrapText="1"/>
      <protection locked="0"/>
    </xf>
    <xf numFmtId="0" fontId="22" fillId="5" borderId="26" xfId="0" applyFont="1" applyFill="1" applyBorder="1" applyAlignment="1" applyProtection="1">
      <alignment horizontal="left" vertical="center" wrapText="1"/>
      <protection locked="0"/>
    </xf>
    <xf numFmtId="0" fontId="22" fillId="5" borderId="19" xfId="0" applyFont="1" applyFill="1" applyBorder="1" applyAlignment="1" applyProtection="1">
      <alignment horizontal="left" vertical="center" wrapText="1"/>
      <protection locked="0"/>
    </xf>
    <xf numFmtId="0" fontId="15" fillId="0" borderId="0" xfId="0" applyFont="1" applyAlignment="1" applyProtection="1">
      <alignment horizontal="left" vertical="center" wrapText="1"/>
      <protection locked="0"/>
    </xf>
    <xf numFmtId="4" fontId="20" fillId="5" borderId="20" xfId="0" applyNumberFormat="1" applyFont="1" applyFill="1" applyBorder="1" applyAlignment="1" applyProtection="1">
      <alignment horizontal="left" vertical="center" wrapText="1"/>
    </xf>
    <xf numFmtId="4" fontId="20" fillId="5" borderId="28" xfId="0" applyNumberFormat="1" applyFont="1" applyFill="1" applyBorder="1" applyAlignment="1" applyProtection="1">
      <alignment horizontal="left" vertical="center" wrapText="1"/>
    </xf>
    <xf numFmtId="4" fontId="23" fillId="0" borderId="43" xfId="0" applyNumberFormat="1" applyFont="1" applyFill="1" applyBorder="1" applyAlignment="1" applyProtection="1">
      <alignment horizontal="center" vertical="center" wrapText="1"/>
    </xf>
    <xf numFmtId="4" fontId="23" fillId="0" borderId="39" xfId="0" applyNumberFormat="1" applyFont="1" applyFill="1" applyBorder="1" applyAlignment="1" applyProtection="1">
      <alignment horizontal="center" vertical="center" wrapText="1"/>
    </xf>
    <xf numFmtId="4" fontId="20" fillId="5" borderId="30" xfId="0" applyNumberFormat="1" applyFont="1" applyFill="1" applyBorder="1" applyAlignment="1" applyProtection="1">
      <alignment horizontal="left" vertical="center" wrapText="1"/>
    </xf>
    <xf numFmtId="4" fontId="20" fillId="5" borderId="0" xfId="0" applyNumberFormat="1" applyFont="1" applyFill="1" applyBorder="1" applyAlignment="1" applyProtection="1">
      <alignment horizontal="left" vertical="center" wrapText="1"/>
    </xf>
    <xf numFmtId="0" fontId="27" fillId="0" borderId="2" xfId="0" applyFont="1" applyFill="1" applyBorder="1" applyAlignment="1" applyProtection="1">
      <alignment horizontal="center" vertical="center" wrapText="1"/>
    </xf>
    <xf numFmtId="0" fontId="33" fillId="5" borderId="17" xfId="0" applyFont="1" applyFill="1" applyBorder="1" applyAlignment="1" applyProtection="1">
      <alignment horizontal="left" vertical="center" wrapText="1"/>
      <protection locked="0"/>
    </xf>
    <xf numFmtId="0" fontId="33" fillId="5" borderId="10" xfId="0" applyFont="1" applyFill="1" applyBorder="1" applyAlignment="1" applyProtection="1">
      <alignment horizontal="left" vertical="center" wrapText="1"/>
      <protection locked="0"/>
    </xf>
    <xf numFmtId="0" fontId="33" fillId="5" borderId="12" xfId="0" applyFont="1" applyFill="1" applyBorder="1" applyAlignment="1" applyProtection="1">
      <alignment horizontal="left" vertical="center" wrapText="1"/>
      <protection locked="0"/>
    </xf>
    <xf numFmtId="0" fontId="16" fillId="3" borderId="20" xfId="0" applyFont="1" applyFill="1" applyBorder="1" applyAlignment="1" applyProtection="1">
      <alignment horizontal="center" vertical="center" wrapText="1"/>
    </xf>
    <xf numFmtId="0" fontId="16" fillId="3" borderId="21" xfId="0" applyFont="1" applyFill="1" applyBorder="1" applyAlignment="1" applyProtection="1">
      <alignment horizontal="center" vertical="center" wrapText="1"/>
    </xf>
    <xf numFmtId="0" fontId="16" fillId="3" borderId="24" xfId="0" applyFont="1" applyFill="1" applyBorder="1" applyAlignment="1" applyProtection="1">
      <alignment horizontal="center" vertical="center" wrapText="1"/>
    </xf>
    <xf numFmtId="0" fontId="16" fillId="3" borderId="9" xfId="0" applyFont="1" applyFill="1" applyBorder="1" applyAlignment="1" applyProtection="1">
      <alignment horizontal="center" vertical="center" wrapText="1"/>
    </xf>
    <xf numFmtId="0" fontId="15" fillId="0" borderId="0" xfId="0" applyFont="1" applyAlignment="1" applyProtection="1">
      <alignment horizontal="left" vertical="center" wrapText="1"/>
    </xf>
    <xf numFmtId="0" fontId="20" fillId="5" borderId="29" xfId="0" applyFont="1" applyFill="1" applyBorder="1" applyAlignment="1" applyProtection="1">
      <alignment horizontal="left" vertical="center" wrapText="1"/>
    </xf>
    <xf numFmtId="0" fontId="20" fillId="5" borderId="31" xfId="0" applyFont="1" applyFill="1" applyBorder="1" applyAlignment="1" applyProtection="1">
      <alignment horizontal="left" vertical="center" wrapText="1"/>
    </xf>
    <xf numFmtId="0" fontId="23" fillId="0" borderId="20" xfId="0" applyFont="1" applyFill="1" applyBorder="1" applyAlignment="1" applyProtection="1">
      <alignment horizontal="center" vertical="center" wrapText="1"/>
    </xf>
    <xf numFmtId="0" fontId="23" fillId="0" borderId="30" xfId="0" applyFont="1" applyFill="1" applyBorder="1" applyAlignment="1" applyProtection="1">
      <alignment horizontal="center" vertical="center" wrapText="1"/>
    </xf>
    <xf numFmtId="0" fontId="22" fillId="3" borderId="39" xfId="0" applyFont="1" applyFill="1" applyBorder="1" applyAlignment="1" applyProtection="1">
      <alignment horizontal="left" vertical="center" wrapText="1"/>
    </xf>
    <xf numFmtId="0" fontId="0" fillId="5" borderId="40" xfId="0" applyFont="1" applyFill="1" applyBorder="1" applyAlignment="1" applyProtection="1">
      <alignment horizontal="center" vertical="center" wrapText="1"/>
      <protection locked="0"/>
    </xf>
    <xf numFmtId="0" fontId="0" fillId="5" borderId="19" xfId="0" applyFont="1" applyFill="1" applyBorder="1" applyAlignment="1" applyProtection="1">
      <alignment horizontal="center" vertical="center" wrapText="1"/>
      <protection locked="0"/>
    </xf>
    <xf numFmtId="0" fontId="22" fillId="0" borderId="1" xfId="0" applyFont="1" applyBorder="1" applyAlignment="1" applyProtection="1">
      <alignment horizontal="left" vertical="center" wrapText="1"/>
    </xf>
    <xf numFmtId="0" fontId="22" fillId="0" borderId="2" xfId="0" applyFont="1" applyBorder="1" applyAlignment="1" applyProtection="1">
      <alignment horizontal="left" vertical="center" wrapText="1"/>
    </xf>
    <xf numFmtId="0" fontId="22" fillId="0" borderId="3" xfId="0" applyFont="1" applyBorder="1" applyAlignment="1" applyProtection="1">
      <alignment horizontal="left" vertical="center" wrapText="1"/>
    </xf>
    <xf numFmtId="0" fontId="22" fillId="10" borderId="25" xfId="0" applyFont="1" applyFill="1" applyBorder="1" applyAlignment="1" applyProtection="1">
      <alignment horizontal="left" vertical="center" wrapText="1"/>
    </xf>
    <xf numFmtId="0" fontId="22" fillId="10" borderId="18" xfId="0" applyFont="1" applyFill="1" applyBorder="1" applyAlignment="1" applyProtection="1">
      <alignment horizontal="left" vertical="center" wrapText="1"/>
    </xf>
    <xf numFmtId="0" fontId="31" fillId="5" borderId="26" xfId="0" applyFont="1" applyFill="1" applyBorder="1" applyAlignment="1" applyProtection="1">
      <alignment horizontal="center" vertical="center" wrapText="1"/>
      <protection locked="0"/>
    </xf>
    <xf numFmtId="0" fontId="31" fillId="5" borderId="19" xfId="0" applyFont="1" applyFill="1" applyBorder="1" applyAlignment="1" applyProtection="1">
      <alignment horizontal="center" vertical="center" wrapText="1"/>
      <protection locked="0"/>
    </xf>
    <xf numFmtId="0" fontId="22" fillId="12" borderId="39" xfId="0" applyFont="1" applyFill="1" applyBorder="1" applyAlignment="1" applyProtection="1">
      <alignment horizontal="left" vertical="center" wrapText="1"/>
    </xf>
    <xf numFmtId="0" fontId="22" fillId="12" borderId="18" xfId="0" applyFont="1" applyFill="1" applyBorder="1" applyAlignment="1" applyProtection="1">
      <alignment horizontal="left" vertical="center" wrapText="1"/>
    </xf>
    <xf numFmtId="0" fontId="0" fillId="0" borderId="0" xfId="0" applyFont="1" applyAlignment="1" applyProtection="1">
      <alignment horizontal="left" vertical="center" wrapText="1"/>
    </xf>
    <xf numFmtId="0" fontId="46" fillId="5" borderId="6" xfId="0" applyFont="1" applyFill="1" applyBorder="1" applyAlignment="1" applyProtection="1">
      <alignment horizontal="left" vertical="center"/>
      <protection locked="0"/>
    </xf>
    <xf numFmtId="0" fontId="46" fillId="5" borderId="7" xfId="0" applyFont="1" applyFill="1" applyBorder="1" applyAlignment="1" applyProtection="1">
      <alignment horizontal="left" vertical="center"/>
      <protection locked="0"/>
    </xf>
    <xf numFmtId="0" fontId="46" fillId="5" borderId="14" xfId="0" applyFont="1" applyFill="1" applyBorder="1" applyAlignment="1" applyProtection="1">
      <alignment horizontal="left" vertical="center"/>
      <protection locked="0"/>
    </xf>
    <xf numFmtId="0" fontId="27" fillId="0" borderId="1" xfId="0" applyFont="1" applyFill="1" applyBorder="1" applyAlignment="1" applyProtection="1">
      <alignment horizontal="center" vertical="center" wrapText="1"/>
    </xf>
    <xf numFmtId="0" fontId="27" fillId="0" borderId="3" xfId="0" applyFont="1" applyFill="1" applyBorder="1" applyAlignment="1" applyProtection="1">
      <alignment horizontal="center" vertical="center" wrapText="1"/>
    </xf>
    <xf numFmtId="0" fontId="23" fillId="0" borderId="29" xfId="0" applyFont="1" applyFill="1" applyBorder="1" applyAlignment="1" applyProtection="1">
      <alignment horizontal="center" vertical="center" wrapText="1"/>
    </xf>
    <xf numFmtId="0" fontId="23" fillId="0" borderId="31" xfId="0" applyFont="1" applyFill="1" applyBorder="1" applyAlignment="1" applyProtection="1">
      <alignment horizontal="center" vertical="center" wrapText="1"/>
    </xf>
    <xf numFmtId="0" fontId="35" fillId="0" borderId="27" xfId="0" applyFont="1" applyBorder="1" applyAlignment="1" applyProtection="1">
      <alignment horizontal="left" vertical="center" wrapText="1"/>
    </xf>
    <xf numFmtId="0" fontId="35" fillId="0" borderId="7" xfId="0" applyFont="1" applyBorder="1" applyAlignment="1" applyProtection="1">
      <alignment horizontal="left" vertical="center" wrapText="1"/>
    </xf>
    <xf numFmtId="0" fontId="35" fillId="0" borderId="35" xfId="0" applyFont="1" applyBorder="1" applyAlignment="1" applyProtection="1">
      <alignment horizontal="left" vertical="center" wrapText="1"/>
    </xf>
    <xf numFmtId="0" fontId="0" fillId="5" borderId="26" xfId="0" applyFont="1" applyFill="1" applyBorder="1" applyAlignment="1" applyProtection="1">
      <alignment horizontal="center" vertical="center" wrapText="1"/>
      <protection locked="0"/>
    </xf>
    <xf numFmtId="0" fontId="22" fillId="5" borderId="41" xfId="0" applyFont="1" applyFill="1" applyBorder="1" applyAlignment="1" applyProtection="1">
      <alignment horizontal="left" vertical="center" wrapText="1"/>
    </xf>
    <xf numFmtId="0" fontId="22" fillId="5" borderId="10" xfId="0" applyFont="1" applyFill="1" applyBorder="1" applyAlignment="1" applyProtection="1">
      <alignment horizontal="left" vertical="center" wrapText="1"/>
    </xf>
    <xf numFmtId="0" fontId="22" fillId="5" borderId="12" xfId="0" applyFont="1" applyFill="1" applyBorder="1" applyAlignment="1" applyProtection="1">
      <alignment horizontal="left" vertical="center" wrapText="1"/>
    </xf>
    <xf numFmtId="0" fontId="22" fillId="12" borderId="25" xfId="0" applyFont="1" applyFill="1" applyBorder="1" applyAlignment="1" applyProtection="1">
      <alignment horizontal="left" vertical="center" wrapText="1"/>
    </xf>
    <xf numFmtId="0" fontId="47" fillId="13" borderId="6" xfId="0" applyFont="1" applyFill="1" applyBorder="1" applyAlignment="1" applyProtection="1">
      <alignment horizontal="left" vertical="center"/>
    </xf>
    <xf numFmtId="0" fontId="47" fillId="13" borderId="7" xfId="0" applyFont="1" applyFill="1" applyBorder="1" applyAlignment="1" applyProtection="1">
      <alignment horizontal="left" vertical="center"/>
    </xf>
    <xf numFmtId="0" fontId="47" fillId="13" borderId="14" xfId="0" applyFont="1" applyFill="1" applyBorder="1" applyAlignment="1" applyProtection="1">
      <alignment horizontal="left" vertical="center"/>
    </xf>
    <xf numFmtId="0" fontId="22" fillId="3" borderId="25" xfId="0" applyFont="1" applyFill="1" applyBorder="1" applyAlignment="1" applyProtection="1">
      <alignment horizontal="left" vertical="center" wrapText="1"/>
      <protection locked="0"/>
    </xf>
    <xf numFmtId="0" fontId="22" fillId="3" borderId="38" xfId="0" applyFont="1" applyFill="1" applyBorder="1" applyAlignment="1" applyProtection="1">
      <alignment horizontal="left" vertical="center" wrapText="1"/>
      <protection locked="0"/>
    </xf>
    <xf numFmtId="0" fontId="22" fillId="3" borderId="18" xfId="0" applyFont="1" applyFill="1" applyBorder="1" applyAlignment="1" applyProtection="1">
      <alignment horizontal="left" vertical="center" wrapText="1"/>
      <protection locked="0"/>
    </xf>
    <xf numFmtId="0" fontId="0" fillId="3" borderId="25" xfId="0" applyFont="1" applyFill="1" applyBorder="1" applyAlignment="1" applyProtection="1">
      <alignment horizontal="left" vertical="center" wrapText="1"/>
      <protection locked="0"/>
    </xf>
    <xf numFmtId="0" fontId="0" fillId="3" borderId="18" xfId="0" applyFont="1" applyFill="1" applyBorder="1" applyAlignment="1" applyProtection="1">
      <alignment horizontal="left" vertical="center" wrapText="1"/>
      <protection locked="0"/>
    </xf>
    <xf numFmtId="0" fontId="16" fillId="3" borderId="20" xfId="0" applyFont="1" applyFill="1" applyBorder="1" applyAlignment="1" applyProtection="1">
      <alignment horizontal="center" vertical="center" wrapText="1"/>
      <protection locked="0"/>
    </xf>
    <xf numFmtId="0" fontId="16" fillId="3" borderId="21" xfId="0" applyFont="1" applyFill="1" applyBorder="1" applyAlignment="1" applyProtection="1">
      <alignment horizontal="center" vertical="center" wrapText="1"/>
      <protection locked="0"/>
    </xf>
    <xf numFmtId="0" fontId="16" fillId="3" borderId="24" xfId="0" applyFont="1" applyFill="1" applyBorder="1" applyAlignment="1" applyProtection="1">
      <alignment horizontal="center" vertical="center" wrapText="1"/>
      <protection locked="0"/>
    </xf>
    <xf numFmtId="0" fontId="16" fillId="3" borderId="9" xfId="0" applyFont="1" applyFill="1" applyBorder="1" applyAlignment="1" applyProtection="1">
      <alignment horizontal="center" vertical="center" wrapText="1"/>
      <protection locked="0"/>
    </xf>
    <xf numFmtId="0" fontId="16" fillId="3" borderId="23" xfId="0" applyFont="1" applyFill="1" applyBorder="1" applyAlignment="1" applyProtection="1">
      <alignment horizontal="center" vertical="center" wrapText="1"/>
      <protection locked="0"/>
    </xf>
    <xf numFmtId="0" fontId="16" fillId="3" borderId="19" xfId="0" applyFont="1" applyFill="1" applyBorder="1" applyAlignment="1" applyProtection="1">
      <alignment horizontal="center" vertical="center" wrapText="1"/>
      <protection locked="0"/>
    </xf>
    <xf numFmtId="0" fontId="20" fillId="5" borderId="29" xfId="0" applyFont="1" applyFill="1" applyBorder="1" applyAlignment="1">
      <alignment horizontal="left" vertical="center" wrapText="1"/>
    </xf>
    <xf numFmtId="0" fontId="20" fillId="5" borderId="31" xfId="0" applyFont="1" applyFill="1" applyBorder="1" applyAlignment="1">
      <alignment horizontal="left" vertical="center" wrapText="1"/>
    </xf>
    <xf numFmtId="0" fontId="48" fillId="3" borderId="1" xfId="0" applyFont="1" applyFill="1" applyBorder="1" applyAlignment="1" applyProtection="1">
      <alignment horizontal="left" vertical="center" wrapText="1"/>
      <protection locked="0"/>
    </xf>
    <xf numFmtId="0" fontId="48" fillId="3" borderId="2" xfId="0" applyFont="1" applyFill="1" applyBorder="1" applyAlignment="1" applyProtection="1">
      <alignment horizontal="left" vertical="center" wrapText="1"/>
      <protection locked="0"/>
    </xf>
    <xf numFmtId="0" fontId="48" fillId="3" borderId="3" xfId="0" applyFont="1" applyFill="1" applyBorder="1" applyAlignment="1" applyProtection="1">
      <alignment horizontal="left" vertical="center" wrapText="1"/>
      <protection locked="0"/>
    </xf>
  </cellXfs>
  <cellStyles count="10">
    <cellStyle name="Comma" xfId="2" builtinId="3"/>
    <cellStyle name="Comma 2" xfId="6" xr:uid="{C0DDE248-2DDB-4183-AD5C-DD5DA5681A71}"/>
    <cellStyle name="Comma 5" xfId="9" xr:uid="{DF633489-331C-46A6-9391-8017990AB7D8}"/>
    <cellStyle name="Hyperlink" xfId="3" builtinId="8"/>
    <cellStyle name="Normal" xfId="0" builtinId="0"/>
    <cellStyle name="Normal 2" xfId="4" xr:uid="{00000000-0005-0000-0000-000003000000}"/>
    <cellStyle name="Normal 3" xfId="5" xr:uid="{304414D1-4190-4B84-B414-D59F738F54D7}"/>
    <cellStyle name="Normal 4" xfId="8" xr:uid="{82778DA1-4453-4F7E-A770-6F8972011267}"/>
    <cellStyle name="Percent" xfId="1" builtinId="5"/>
    <cellStyle name="Percent 2" xfId="7" xr:uid="{FEE39B65-CAC7-443C-BF7B-C46AFA6F1C95}"/>
  </cellStyles>
  <dxfs count="0"/>
  <tableStyles count="0" defaultTableStyle="TableStyleMedium2" defaultPivotStyle="PivotStyleLight16"/>
  <colors>
    <mruColors>
      <color rgb="FF80A0B8"/>
      <color rgb="FFD9E1F2"/>
      <color rgb="FF1F497D"/>
      <color rgb="FFE4DFEC"/>
      <color rgb="FF12487D"/>
      <color rgb="FF0000FF"/>
      <color rgb="FFB1A0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107950</xdr:colOff>
      <xdr:row>1</xdr:row>
      <xdr:rowOff>19050</xdr:rowOff>
    </xdr:from>
    <xdr:to>
      <xdr:col>1</xdr:col>
      <xdr:colOff>1203324</xdr:colOff>
      <xdr:row>2</xdr:row>
      <xdr:rowOff>20264</xdr:rowOff>
    </xdr:to>
    <xdr:pic>
      <xdr:nvPicPr>
        <xdr:cNvPr id="4" name="Picture 3" descr="https://tgf.sharepoint.com/sites/inside/Communications%20%20Templates%20%20Logos%20Library/TheGlobalFundLogo_Color_en.jpg">
          <a:extLst>
            <a:ext uri="{FF2B5EF4-FFF2-40B4-BE49-F238E27FC236}">
              <a16:creationId xmlns:a16="http://schemas.microsoft.com/office/drawing/2014/main" id="{C6ACCDB5-D42A-4C47-9429-7C7060837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7950" y="196850"/>
          <a:ext cx="2397124" cy="293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ModularTemplate_20141203_C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es ES"/>
      <sheetName val="Instructions  FR"/>
      <sheetName val="Instructions EN"/>
      <sheetName val="инструкции RU"/>
      <sheetName val="Chg log"/>
      <sheetName val="Instructions"/>
      <sheetName val="Framework"/>
      <sheetName val="Concept Note"/>
      <sheetName val="Summary budget"/>
      <sheetName val="Target assumptions - optional"/>
      <sheetName val="Cost assumptions - optional"/>
      <sheetName val="CatCmp"/>
      <sheetName val="CatModules"/>
      <sheetName val="CatInt"/>
      <sheetName val="CatImpact"/>
      <sheetName val="CatOutcome"/>
      <sheetName val="CatCoverage"/>
      <sheetName val="CatDataSrc"/>
      <sheetName val="Ctry-notMulti"/>
      <sheetName val="Definitions"/>
      <sheetName val="Translations"/>
      <sheetName val="$Ranges$"/>
      <sheetName val="$Meta$"/>
      <sheetName val="ModInCmp"/>
      <sheetName val="ImpactInCmp"/>
      <sheetName val="DataSrcInCmp"/>
      <sheetName val="OutcomeInCmp"/>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0">
          <cell r="C10" t="str">
            <v>HIV/AIDS</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hyperlink" Target="https://hivpreventioncoalition.unaids.org/resource/condom-needs-and-resource-requirement-estimation-tool/" TargetMode="External"/><Relationship Id="rId2" Type="http://schemas.openxmlformats.org/officeDocument/2006/relationships/hyperlink" Target="https://hivpreventioncoalition.unaids.org/resource/condom-needs-and-resource-requirement-estimation-tool/" TargetMode="External"/><Relationship Id="rId1" Type="http://schemas.openxmlformats.org/officeDocument/2006/relationships/hyperlink" Target="https://hivpreventioncoalition.unaids.org/resource/condom-needs-and-resource-requirement-estimation-tool/"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hyperlink" Target="https://hivpreventioncoalition.unaids.org/resource/condom-needs-and-resource-requirement-estimation-tool/" TargetMode="External"/><Relationship Id="rId2" Type="http://schemas.openxmlformats.org/officeDocument/2006/relationships/hyperlink" Target="http://www.who.int/tb/dots/planning_budgeting_tool/en/" TargetMode="External"/><Relationship Id="rId1" Type="http://schemas.openxmlformats.org/officeDocument/2006/relationships/hyperlink" Target="http://apps.who.int/iris/bitstream/10665/177992/1/9789241508995_eng.pdf?ua=1&amp;ua=1"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B1A0C7"/>
  </sheetPr>
  <dimension ref="A2:H10"/>
  <sheetViews>
    <sheetView workbookViewId="0">
      <selection activeCell="B22" sqref="B22"/>
    </sheetView>
  </sheetViews>
  <sheetFormatPr baseColWidth="10" defaultColWidth="8.5" defaultRowHeight="14"/>
  <cols>
    <col min="1" max="1" width="17" style="124" customWidth="1"/>
    <col min="2" max="2" width="27" style="124" customWidth="1"/>
    <col min="3" max="16384" width="8.5" style="124"/>
  </cols>
  <sheetData>
    <row r="2" spans="1:8" ht="23">
      <c r="C2" s="282" t="s">
        <v>886</v>
      </c>
      <c r="H2" s="283" t="s">
        <v>1326</v>
      </c>
    </row>
    <row r="5" spans="1:8" ht="34.5" customHeight="1">
      <c r="A5" s="329" t="str">
        <f ca="1">Translations!G106</f>
        <v>Please read the Instructions sheet carefully before completing the programmatic gap tables.</v>
      </c>
      <c r="B5" s="329"/>
      <c r="C5" s="329"/>
    </row>
    <row r="6" spans="1:8" ht="35.25" customHeight="1">
      <c r="A6" s="329" t="str">
        <f ca="1">Translations!G107</f>
        <v>To complete this cover sheet, select from the drop-down lists the Geography and Applicant Type.</v>
      </c>
      <c r="B6" s="329"/>
      <c r="C6" s="329"/>
    </row>
    <row r="8" spans="1:8" ht="15">
      <c r="A8" s="125" t="str">
        <f ca="1">Translations!G108</f>
        <v>Applicant</v>
      </c>
      <c r="B8" s="129" t="s">
        <v>244</v>
      </c>
    </row>
    <row r="9" spans="1:8" ht="15">
      <c r="A9" s="125" t="str">
        <f ca="1">Translations!G109</f>
        <v>Component</v>
      </c>
      <c r="B9" s="281" t="str">
        <f ca="1">TranslationsTB!G52</f>
        <v>TB/HIV</v>
      </c>
    </row>
    <row r="10" spans="1:8" ht="15">
      <c r="A10" s="125" t="str">
        <f ca="1">Translations!G110</f>
        <v>Applicant Type</v>
      </c>
      <c r="B10" s="129" t="s">
        <v>324</v>
      </c>
    </row>
  </sheetData>
  <sheetProtection password="E205" sheet="1" objects="1" scenarios="1"/>
  <mergeCells count="2">
    <mergeCell ref="A5:C5"/>
    <mergeCell ref="A6:C6"/>
  </mergeCells>
  <dataValidations count="1">
    <dataValidation type="list" allowBlank="1" showInputMessage="1" showErrorMessage="1" sqref="B10" xr:uid="{00000000-0002-0000-0000-000000000000}">
      <formula1>ApplicantType</formula1>
    </dataValidation>
  </dataValidations>
  <pageMargins left="0.7" right="0.7" top="0.75" bottom="0.75" header="0.3" footer="0.3"/>
  <pageSetup paperSize="9" orientation="portrait"/>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'HIV dropdown'!$Q$3:$Q$210</xm:f>
          </x14:formula1>
          <xm:sqref>B8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271"/>
  <sheetViews>
    <sheetView topLeftCell="H1" workbookViewId="0">
      <selection activeCell="L203" sqref="L203"/>
    </sheetView>
  </sheetViews>
  <sheetFormatPr baseColWidth="10" defaultColWidth="9" defaultRowHeight="15"/>
  <cols>
    <col min="1" max="1" width="13.5" style="245" customWidth="1"/>
    <col min="2" max="2" width="17.5" style="245" customWidth="1"/>
    <col min="3" max="3" width="66" style="245" customWidth="1"/>
    <col min="4" max="4" width="45.5" style="245" customWidth="1"/>
    <col min="5" max="6" width="9" style="245"/>
    <col min="7" max="7" width="45.5" style="245" customWidth="1"/>
    <col min="8" max="8" width="31.1640625" style="245" customWidth="1"/>
    <col min="9" max="10" width="9" style="245"/>
    <col min="16" max="17" width="9" style="245"/>
    <col min="23" max="16384" width="9" style="245"/>
  </cols>
  <sheetData>
    <row r="1" spans="1:22">
      <c r="C1" s="46" t="s">
        <v>96</v>
      </c>
      <c r="L1" s="73" t="s">
        <v>123</v>
      </c>
      <c r="S1" s="73" t="s">
        <v>84</v>
      </c>
    </row>
    <row r="2" spans="1:22">
      <c r="A2" s="89" t="s">
        <v>27</v>
      </c>
      <c r="B2" s="89" t="s">
        <v>27</v>
      </c>
      <c r="C2" s="89" t="s">
        <v>23</v>
      </c>
      <c r="D2" s="89" t="s">
        <v>28</v>
      </c>
      <c r="E2" s="89" t="s">
        <v>25</v>
      </c>
      <c r="F2" s="262"/>
      <c r="G2" s="89" t="s">
        <v>23</v>
      </c>
      <c r="H2" s="89" t="s">
        <v>28</v>
      </c>
      <c r="I2" s="89" t="s">
        <v>25</v>
      </c>
      <c r="K2" s="89" t="s">
        <v>27</v>
      </c>
      <c r="L2" s="89" t="s">
        <v>23</v>
      </c>
      <c r="M2" s="89" t="s">
        <v>28</v>
      </c>
      <c r="N2" s="89" t="s">
        <v>25</v>
      </c>
      <c r="O2" s="90"/>
      <c r="R2" s="89" t="s">
        <v>27</v>
      </c>
      <c r="S2" s="89" t="s">
        <v>23</v>
      </c>
      <c r="T2" s="89" t="s">
        <v>28</v>
      </c>
      <c r="U2" s="89" t="s">
        <v>25</v>
      </c>
      <c r="V2" s="90"/>
    </row>
    <row r="3" spans="1:22">
      <c r="A3" s="246" t="str">
        <f t="shared" ref="A3:A9" ca="1" si="0">OFFSET(C3,0,LangOffset,1,1)</f>
        <v>Please select…</v>
      </c>
      <c r="B3" s="246" t="str">
        <f t="shared" ref="B3:B9" ca="1" si="1">OFFSET(G3,0,LangOffset,1,1)</f>
        <v xml:space="preserve"> </v>
      </c>
      <c r="C3" s="247" t="s">
        <v>95</v>
      </c>
      <c r="D3" s="267" t="s">
        <v>799</v>
      </c>
      <c r="E3" s="275" t="s">
        <v>465</v>
      </c>
      <c r="F3" s="275"/>
      <c r="G3" s="247" t="s">
        <v>97</v>
      </c>
      <c r="H3" s="247" t="s">
        <v>97</v>
      </c>
      <c r="I3" s="245" t="s">
        <v>97</v>
      </c>
      <c r="K3" t="str">
        <f t="shared" ref="K3:K66" ca="1" si="2">OFFSET($L3,0,LangOffset,1,1)</f>
        <v>Please select your geography…</v>
      </c>
      <c r="L3" s="97" t="s">
        <v>124</v>
      </c>
      <c r="M3" s="116" t="s">
        <v>402</v>
      </c>
      <c r="N3" s="116" t="s">
        <v>545</v>
      </c>
      <c r="O3" s="116"/>
      <c r="R3" t="str">
        <f ca="1">OFFSET($S3,0,LangOffset,1,1)</f>
        <v>Please select…</v>
      </c>
      <c r="S3" s="97" t="s">
        <v>95</v>
      </c>
      <c r="T3" s="116" t="s">
        <v>400</v>
      </c>
      <c r="U3" s="116" t="s">
        <v>465</v>
      </c>
      <c r="V3" s="116"/>
    </row>
    <row r="4" spans="1:22">
      <c r="A4" s="246" t="str">
        <f t="shared" ca="1" si="0"/>
        <v>TB care and prevention- Case detection and diagnosis</v>
      </c>
      <c r="B4" s="246" t="str">
        <f t="shared" ca="1" si="1"/>
        <v>Number of notified cases of all forms of TB- bacteriologically confirmed plus clinically diagnosed (new and relapse)</v>
      </c>
      <c r="C4" s="247" t="s">
        <v>546</v>
      </c>
      <c r="D4" s="268" t="s">
        <v>658</v>
      </c>
      <c r="E4" s="267" t="s">
        <v>840</v>
      </c>
      <c r="F4" s="258"/>
      <c r="G4" s="247" t="s">
        <v>547</v>
      </c>
      <c r="H4" s="268" t="s">
        <v>548</v>
      </c>
      <c r="I4" s="258" t="s">
        <v>842</v>
      </c>
      <c r="K4" t="str">
        <f t="shared" ca="1" si="2"/>
        <v>Afghanistan</v>
      </c>
      <c r="L4" s="321" t="s">
        <v>125</v>
      </c>
      <c r="M4" s="97" t="s">
        <v>125</v>
      </c>
      <c r="N4" t="s">
        <v>1069</v>
      </c>
      <c r="R4" t="str">
        <f ca="1">OFFSET($S4,0,LangOffset,1,1)</f>
        <v>CCM</v>
      </c>
      <c r="S4" s="97" t="s">
        <v>324</v>
      </c>
      <c r="T4" s="116" t="s">
        <v>403</v>
      </c>
      <c r="U4" s="116" t="s">
        <v>466</v>
      </c>
      <c r="V4" s="116"/>
    </row>
    <row r="5" spans="1:22">
      <c r="A5" s="246" t="str">
        <f t="shared" ca="1" si="0"/>
        <v>MDR-TB- Case Detection and Diagnosis</v>
      </c>
      <c r="B5" s="246" t="str">
        <f t="shared" ca="1" si="1"/>
        <v>Number of TB cases with RR-TB and/or MDR-TB notified</v>
      </c>
      <c r="C5" s="247" t="s">
        <v>549</v>
      </c>
      <c r="D5" s="268" t="s">
        <v>841</v>
      </c>
      <c r="E5" s="267" t="s">
        <v>550</v>
      </c>
      <c r="F5" s="267"/>
      <c r="G5" s="247" t="s">
        <v>551</v>
      </c>
      <c r="H5" s="268" t="s">
        <v>552</v>
      </c>
      <c r="I5" s="267" t="s">
        <v>553</v>
      </c>
      <c r="K5" t="str">
        <f t="shared" ca="1" si="2"/>
        <v>Albania</v>
      </c>
      <c r="L5" s="321" t="s">
        <v>126</v>
      </c>
      <c r="M5" s="97" t="s">
        <v>1070</v>
      </c>
      <c r="N5" t="s">
        <v>126</v>
      </c>
      <c r="R5" t="str">
        <f ca="1">OFFSET($S5,0,LangOffset,1,1)</f>
        <v>non-CCM</v>
      </c>
      <c r="S5" s="97" t="s">
        <v>325</v>
      </c>
      <c r="T5" s="116" t="s">
        <v>404</v>
      </c>
      <c r="U5" s="116" t="s">
        <v>554</v>
      </c>
      <c r="V5" s="116"/>
    </row>
    <row r="6" spans="1:22">
      <c r="A6" s="246" t="str">
        <f t="shared" ca="1" si="0"/>
        <v>MDR-TB- Treatment</v>
      </c>
      <c r="B6" s="246" t="str">
        <f t="shared" ca="1" si="1"/>
        <v xml:space="preserve">Number of notified cases with RR-TB and/or MDR-TB that began second-line treatment </v>
      </c>
      <c r="C6" s="247" t="s">
        <v>555</v>
      </c>
      <c r="D6" s="267" t="s">
        <v>667</v>
      </c>
      <c r="E6" s="267" t="s">
        <v>556</v>
      </c>
      <c r="F6" s="267"/>
      <c r="G6" s="247" t="s">
        <v>557</v>
      </c>
      <c r="H6" s="268" t="s">
        <v>558</v>
      </c>
      <c r="I6" s="267" t="s">
        <v>559</v>
      </c>
      <c r="K6" t="str">
        <f t="shared" ca="1" si="2"/>
        <v>Algeria</v>
      </c>
      <c r="L6" s="321" t="s">
        <v>127</v>
      </c>
      <c r="M6" s="97" t="s">
        <v>1071</v>
      </c>
      <c r="N6" t="s">
        <v>1072</v>
      </c>
    </row>
    <row r="7" spans="1:22">
      <c r="A7" s="246" t="str">
        <f t="shared" ca="1" si="0"/>
        <v>TB/HIV- TB screening among HIV patients</v>
      </c>
      <c r="B7" s="246" t="str">
        <f t="shared" ca="1" si="1"/>
        <v>Percentage of people living with HIV in care (including PMTCT) who are screened for TB in HIV care or treatment settings</v>
      </c>
      <c r="C7" s="261" t="s">
        <v>682</v>
      </c>
      <c r="D7" s="268" t="s">
        <v>835</v>
      </c>
      <c r="E7" s="267" t="s">
        <v>839</v>
      </c>
      <c r="F7" s="267"/>
      <c r="G7" s="247" t="s">
        <v>560</v>
      </c>
      <c r="H7" s="268" t="s">
        <v>561</v>
      </c>
      <c r="I7" s="267" t="s">
        <v>562</v>
      </c>
      <c r="K7" t="str">
        <f t="shared" ca="1" si="2"/>
        <v>Andorra</v>
      </c>
      <c r="L7" s="321" t="s">
        <v>128</v>
      </c>
      <c r="M7" s="97" t="s">
        <v>1073</v>
      </c>
      <c r="N7" t="s">
        <v>128</v>
      </c>
    </row>
    <row r="8" spans="1:22">
      <c r="A8" s="246" t="str">
        <f t="shared" ca="1" si="0"/>
        <v>TB/HIV- TB patients with known HIV status</v>
      </c>
      <c r="B8" s="246" t="str">
        <f t="shared" ca="1" si="1"/>
        <v>Percentage of notified TB patients (new and relapse) with documented HIV status</v>
      </c>
      <c r="C8" s="261" t="s">
        <v>683</v>
      </c>
      <c r="D8" s="268" t="s">
        <v>834</v>
      </c>
      <c r="E8" s="267" t="s">
        <v>838</v>
      </c>
      <c r="F8" s="267"/>
      <c r="G8" s="247" t="s">
        <v>563</v>
      </c>
      <c r="H8" s="268" t="s">
        <v>564</v>
      </c>
      <c r="I8" s="267" t="s">
        <v>565</v>
      </c>
      <c r="K8" t="str">
        <f t="shared" ca="1" si="2"/>
        <v>Angola</v>
      </c>
      <c r="L8" s="321" t="s">
        <v>129</v>
      </c>
      <c r="M8" s="97" t="s">
        <v>129</v>
      </c>
      <c r="N8" t="s">
        <v>129</v>
      </c>
    </row>
    <row r="9" spans="1:22">
      <c r="A9" s="246" t="str">
        <f t="shared" ca="1" si="0"/>
        <v>TB/HIV- HIV positive TB patients on ART</v>
      </c>
      <c r="B9" s="246" t="str">
        <f t="shared" ca="1" si="1"/>
        <v>Proportion of HIV positive notified TB patients (new and relapse) on ART during TB treatment</v>
      </c>
      <c r="C9" s="261" t="s">
        <v>684</v>
      </c>
      <c r="D9" s="268" t="s">
        <v>836</v>
      </c>
      <c r="E9" s="267" t="s">
        <v>837</v>
      </c>
      <c r="F9" s="267"/>
      <c r="G9" s="247" t="s">
        <v>566</v>
      </c>
      <c r="H9" s="268" t="s">
        <v>567</v>
      </c>
      <c r="I9" s="267" t="s">
        <v>489</v>
      </c>
      <c r="K9" t="str">
        <f t="shared" ca="1" si="2"/>
        <v>Antigua and Barbuda</v>
      </c>
      <c r="L9" s="321" t="s">
        <v>130</v>
      </c>
      <c r="M9" s="97" t="s">
        <v>1074</v>
      </c>
      <c r="N9" t="s">
        <v>1075</v>
      </c>
    </row>
    <row r="10" spans="1:22">
      <c r="K10" t="str">
        <f t="shared" ca="1" si="2"/>
        <v>Argentina</v>
      </c>
      <c r="L10" s="321" t="s">
        <v>131</v>
      </c>
      <c r="M10" s="97" t="s">
        <v>1076</v>
      </c>
      <c r="N10" t="s">
        <v>131</v>
      </c>
    </row>
    <row r="11" spans="1:22">
      <c r="K11" t="str">
        <f t="shared" ca="1" si="2"/>
        <v>Armenia</v>
      </c>
      <c r="L11" s="321" t="s">
        <v>132</v>
      </c>
      <c r="M11" s="97" t="s">
        <v>1077</v>
      </c>
      <c r="N11" t="s">
        <v>132</v>
      </c>
    </row>
    <row r="12" spans="1:22">
      <c r="K12" t="str">
        <f t="shared" ca="1" si="2"/>
        <v>Aruba</v>
      </c>
      <c r="L12" s="321" t="s">
        <v>133</v>
      </c>
      <c r="M12" s="97" t="s">
        <v>133</v>
      </c>
      <c r="N12" t="s">
        <v>133</v>
      </c>
    </row>
    <row r="13" spans="1:22">
      <c r="K13" t="str">
        <f t="shared" ca="1" si="2"/>
        <v>Australia</v>
      </c>
      <c r="L13" s="321" t="s">
        <v>134</v>
      </c>
      <c r="M13" s="97" t="s">
        <v>1078</v>
      </c>
      <c r="N13" t="s">
        <v>134</v>
      </c>
    </row>
    <row r="14" spans="1:22">
      <c r="K14" t="str">
        <f t="shared" ca="1" si="2"/>
        <v>Austria</v>
      </c>
      <c r="L14" s="321" t="s">
        <v>135</v>
      </c>
      <c r="M14" s="97" t="s">
        <v>1079</v>
      </c>
      <c r="N14" t="s">
        <v>135</v>
      </c>
    </row>
    <row r="15" spans="1:22">
      <c r="K15" t="str">
        <f t="shared" ca="1" si="2"/>
        <v>Azerbaijan</v>
      </c>
      <c r="L15" s="321" t="s">
        <v>136</v>
      </c>
      <c r="M15" s="97" t="s">
        <v>1080</v>
      </c>
      <c r="N15" t="s">
        <v>1081</v>
      </c>
    </row>
    <row r="16" spans="1:22">
      <c r="K16" t="str">
        <f t="shared" ca="1" si="2"/>
        <v>Bahamas</v>
      </c>
      <c r="L16" s="321" t="s">
        <v>137</v>
      </c>
      <c r="M16" s="97" t="s">
        <v>137</v>
      </c>
      <c r="N16" t="s">
        <v>1082</v>
      </c>
    </row>
    <row r="17" spans="11:14">
      <c r="K17" t="str">
        <f t="shared" ca="1" si="2"/>
        <v>Bahrain</v>
      </c>
      <c r="L17" s="321" t="s">
        <v>138</v>
      </c>
      <c r="M17" s="97" t="s">
        <v>1083</v>
      </c>
      <c r="N17" t="s">
        <v>1084</v>
      </c>
    </row>
    <row r="18" spans="11:14">
      <c r="K18" t="str">
        <f t="shared" ca="1" si="2"/>
        <v>Bangladesh</v>
      </c>
      <c r="L18" s="321" t="s">
        <v>139</v>
      </c>
      <c r="M18" s="97" t="s">
        <v>139</v>
      </c>
      <c r="N18" t="s">
        <v>139</v>
      </c>
    </row>
    <row r="19" spans="11:14">
      <c r="K19" t="str">
        <f t="shared" ca="1" si="2"/>
        <v>Barbados</v>
      </c>
      <c r="L19" s="321" t="s">
        <v>140</v>
      </c>
      <c r="M19" s="97" t="s">
        <v>1085</v>
      </c>
      <c r="N19" t="s">
        <v>140</v>
      </c>
    </row>
    <row r="20" spans="11:14">
      <c r="K20" t="str">
        <f t="shared" ca="1" si="2"/>
        <v>Belarus</v>
      </c>
      <c r="L20" s="321" t="s">
        <v>141</v>
      </c>
      <c r="M20" s="97" t="s">
        <v>1086</v>
      </c>
      <c r="N20" t="s">
        <v>1087</v>
      </c>
    </row>
    <row r="21" spans="11:14">
      <c r="K21" t="str">
        <f t="shared" ca="1" si="2"/>
        <v>Belgium</v>
      </c>
      <c r="L21" s="321" t="s">
        <v>142</v>
      </c>
      <c r="M21" s="97" t="s">
        <v>1088</v>
      </c>
      <c r="N21" t="s">
        <v>1089</v>
      </c>
    </row>
    <row r="22" spans="11:14">
      <c r="K22" t="str">
        <f t="shared" ca="1" si="2"/>
        <v>Belize</v>
      </c>
      <c r="L22" s="321" t="s">
        <v>143</v>
      </c>
      <c r="M22" s="97" t="s">
        <v>143</v>
      </c>
      <c r="N22" t="s">
        <v>1090</v>
      </c>
    </row>
    <row r="23" spans="11:14">
      <c r="K23" t="str">
        <f t="shared" ca="1" si="2"/>
        <v>Benin</v>
      </c>
      <c r="L23" s="321" t="s">
        <v>144</v>
      </c>
      <c r="M23" s="97" t="s">
        <v>1091</v>
      </c>
      <c r="N23" t="s">
        <v>144</v>
      </c>
    </row>
    <row r="24" spans="11:14">
      <c r="K24" t="str">
        <f t="shared" ca="1" si="2"/>
        <v>Bhutan</v>
      </c>
      <c r="L24" s="321" t="s">
        <v>145</v>
      </c>
      <c r="M24" s="97" t="s">
        <v>1092</v>
      </c>
      <c r="N24" t="s">
        <v>1093</v>
      </c>
    </row>
    <row r="25" spans="11:14">
      <c r="K25" t="str">
        <f t="shared" ca="1" si="2"/>
        <v>Bolivia (Plurinational State)</v>
      </c>
      <c r="L25" s="321" t="s">
        <v>146</v>
      </c>
      <c r="M25" s="97" t="s">
        <v>1094</v>
      </c>
      <c r="N25" t="s">
        <v>1095</v>
      </c>
    </row>
    <row r="26" spans="11:14">
      <c r="K26" t="str">
        <f t="shared" ca="1" si="2"/>
        <v>Bosnia and Herzegovina</v>
      </c>
      <c r="L26" s="321" t="s">
        <v>147</v>
      </c>
      <c r="M26" s="97" t="s">
        <v>1096</v>
      </c>
      <c r="N26" t="s">
        <v>1097</v>
      </c>
    </row>
    <row r="27" spans="11:14">
      <c r="K27" t="str">
        <f t="shared" ca="1" si="2"/>
        <v>Botswana</v>
      </c>
      <c r="L27" s="321" t="s">
        <v>148</v>
      </c>
      <c r="M27" s="97" t="s">
        <v>148</v>
      </c>
      <c r="N27" t="s">
        <v>148</v>
      </c>
    </row>
    <row r="28" spans="11:14">
      <c r="K28" t="str">
        <f t="shared" ca="1" si="2"/>
        <v>Brazil</v>
      </c>
      <c r="L28" s="321" t="s">
        <v>149</v>
      </c>
      <c r="M28" s="97" t="s">
        <v>1098</v>
      </c>
      <c r="N28" t="s">
        <v>1099</v>
      </c>
    </row>
    <row r="29" spans="11:14">
      <c r="K29" t="str">
        <f t="shared" ca="1" si="2"/>
        <v>Brunei Darussalam</v>
      </c>
      <c r="L29" s="321" t="s">
        <v>150</v>
      </c>
      <c r="M29" s="97" t="s">
        <v>1100</v>
      </c>
      <c r="N29" t="s">
        <v>150</v>
      </c>
    </row>
    <row r="30" spans="11:14">
      <c r="K30" t="str">
        <f t="shared" ca="1" si="2"/>
        <v>Bulgaria</v>
      </c>
      <c r="L30" s="321" t="s">
        <v>151</v>
      </c>
      <c r="M30" s="97" t="s">
        <v>1101</v>
      </c>
      <c r="N30" t="s">
        <v>151</v>
      </c>
    </row>
    <row r="31" spans="11:14">
      <c r="K31" t="str">
        <f t="shared" ca="1" si="2"/>
        <v>Burkina Faso</v>
      </c>
      <c r="L31" s="321" t="s">
        <v>152</v>
      </c>
      <c r="M31" s="97" t="s">
        <v>152</v>
      </c>
      <c r="N31" t="s">
        <v>152</v>
      </c>
    </row>
    <row r="32" spans="11:14">
      <c r="K32" t="str">
        <f t="shared" ca="1" si="2"/>
        <v>Burundi</v>
      </c>
      <c r="L32" s="321" t="s">
        <v>153</v>
      </c>
      <c r="M32" s="97" t="s">
        <v>153</v>
      </c>
      <c r="N32" t="s">
        <v>153</v>
      </c>
    </row>
    <row r="33" spans="11:14">
      <c r="K33" t="str">
        <f t="shared" ca="1" si="2"/>
        <v>Cabo Verde</v>
      </c>
      <c r="L33" s="321" t="s">
        <v>1102</v>
      </c>
      <c r="M33" s="97" t="s">
        <v>1102</v>
      </c>
      <c r="N33" t="s">
        <v>1102</v>
      </c>
    </row>
    <row r="34" spans="11:14">
      <c r="K34" t="str">
        <f t="shared" ca="1" si="2"/>
        <v>Cambodia</v>
      </c>
      <c r="L34" s="321" t="s">
        <v>154</v>
      </c>
      <c r="M34" s="97" t="s">
        <v>1103</v>
      </c>
      <c r="N34" t="s">
        <v>1104</v>
      </c>
    </row>
    <row r="35" spans="11:14">
      <c r="K35" t="str">
        <f t="shared" ca="1" si="2"/>
        <v>Cameroon</v>
      </c>
      <c r="L35" s="321" t="s">
        <v>155</v>
      </c>
      <c r="M35" s="97" t="s">
        <v>1105</v>
      </c>
      <c r="N35" t="s">
        <v>1106</v>
      </c>
    </row>
    <row r="36" spans="11:14">
      <c r="K36" t="str">
        <f t="shared" ca="1" si="2"/>
        <v>Canada</v>
      </c>
      <c r="L36" s="321" t="s">
        <v>156</v>
      </c>
      <c r="M36" s="97" t="s">
        <v>156</v>
      </c>
      <c r="N36" t="s">
        <v>1107</v>
      </c>
    </row>
    <row r="37" spans="11:14">
      <c r="K37" t="str">
        <f t="shared" ca="1" si="2"/>
        <v>Central African Republic</v>
      </c>
      <c r="L37" s="321" t="s">
        <v>157</v>
      </c>
      <c r="M37" s="97" t="s">
        <v>1108</v>
      </c>
      <c r="N37" t="s">
        <v>1109</v>
      </c>
    </row>
    <row r="38" spans="11:14">
      <c r="K38" t="str">
        <f t="shared" ca="1" si="2"/>
        <v>Chad</v>
      </c>
      <c r="L38" s="321" t="s">
        <v>158</v>
      </c>
      <c r="M38" s="97" t="s">
        <v>1110</v>
      </c>
      <c r="N38" t="s">
        <v>158</v>
      </c>
    </row>
    <row r="39" spans="11:14">
      <c r="K39" t="str">
        <f t="shared" ca="1" si="2"/>
        <v>Chile</v>
      </c>
      <c r="L39" s="321" t="s">
        <v>159</v>
      </c>
      <c r="M39" s="97" t="s">
        <v>1111</v>
      </c>
      <c r="N39" t="s">
        <v>159</v>
      </c>
    </row>
    <row r="40" spans="11:14">
      <c r="K40" t="str">
        <f t="shared" ca="1" si="2"/>
        <v>China</v>
      </c>
      <c r="L40" s="321" t="s">
        <v>160</v>
      </c>
      <c r="M40" s="97" t="s">
        <v>1112</v>
      </c>
      <c r="N40" t="s">
        <v>160</v>
      </c>
    </row>
    <row r="41" spans="11:14">
      <c r="K41" t="str">
        <f t="shared" ca="1" si="2"/>
        <v>Colombia</v>
      </c>
      <c r="L41" s="321" t="s">
        <v>161</v>
      </c>
      <c r="M41" s="97" t="s">
        <v>1113</v>
      </c>
      <c r="N41" t="s">
        <v>161</v>
      </c>
    </row>
    <row r="42" spans="11:14">
      <c r="K42" t="str">
        <f t="shared" ca="1" si="2"/>
        <v>Comoros</v>
      </c>
      <c r="L42" s="321" t="s">
        <v>162</v>
      </c>
      <c r="M42" s="97" t="s">
        <v>1114</v>
      </c>
      <c r="N42" t="s">
        <v>1115</v>
      </c>
    </row>
    <row r="43" spans="11:14">
      <c r="K43" t="str">
        <f t="shared" ca="1" si="2"/>
        <v>Congo</v>
      </c>
      <c r="L43" s="321" t="s">
        <v>163</v>
      </c>
      <c r="M43" s="97" t="s">
        <v>163</v>
      </c>
      <c r="N43" t="s">
        <v>163</v>
      </c>
    </row>
    <row r="44" spans="11:14">
      <c r="K44" t="str">
        <f t="shared" ca="1" si="2"/>
        <v>Congo (Democratic Republic)</v>
      </c>
      <c r="L44" s="321" t="s">
        <v>164</v>
      </c>
      <c r="M44" s="97" t="s">
        <v>1116</v>
      </c>
      <c r="N44" t="s">
        <v>1117</v>
      </c>
    </row>
    <row r="45" spans="11:14">
      <c r="K45" t="str">
        <f t="shared" ca="1" si="2"/>
        <v>Cook Islands</v>
      </c>
      <c r="L45" s="321" t="s">
        <v>165</v>
      </c>
      <c r="M45" s="97" t="s">
        <v>1118</v>
      </c>
      <c r="N45" t="s">
        <v>1119</v>
      </c>
    </row>
    <row r="46" spans="11:14">
      <c r="K46" t="str">
        <f t="shared" ca="1" si="2"/>
        <v>Costa Rica</v>
      </c>
      <c r="L46" s="321" t="s">
        <v>166</v>
      </c>
      <c r="M46" s="97" t="s">
        <v>166</v>
      </c>
      <c r="N46" t="s">
        <v>166</v>
      </c>
    </row>
    <row r="47" spans="11:14">
      <c r="K47" t="str">
        <f t="shared" ca="1" si="2"/>
        <v>Côte d'Ivoire</v>
      </c>
      <c r="L47" s="321" t="s">
        <v>167</v>
      </c>
      <c r="M47" s="97" t="s">
        <v>167</v>
      </c>
      <c r="N47" t="s">
        <v>167</v>
      </c>
    </row>
    <row r="48" spans="11:14">
      <c r="K48" t="str">
        <f t="shared" ca="1" si="2"/>
        <v>Croatia</v>
      </c>
      <c r="L48" s="321" t="s">
        <v>168</v>
      </c>
      <c r="M48" s="97" t="s">
        <v>1120</v>
      </c>
      <c r="N48" t="s">
        <v>1121</v>
      </c>
    </row>
    <row r="49" spans="11:14">
      <c r="K49" t="str">
        <f t="shared" ca="1" si="2"/>
        <v>Cuba</v>
      </c>
      <c r="L49" s="321" t="s">
        <v>169</v>
      </c>
      <c r="M49" s="97" t="s">
        <v>169</v>
      </c>
      <c r="N49" t="s">
        <v>169</v>
      </c>
    </row>
    <row r="50" spans="11:14">
      <c r="K50" t="str">
        <f t="shared" ca="1" si="2"/>
        <v>Curacao</v>
      </c>
      <c r="L50" s="321" t="s">
        <v>326</v>
      </c>
      <c r="M50" s="97" t="s">
        <v>1122</v>
      </c>
      <c r="N50" t="s">
        <v>1122</v>
      </c>
    </row>
    <row r="51" spans="11:14">
      <c r="K51" t="str">
        <f t="shared" ca="1" si="2"/>
        <v>Cyprus</v>
      </c>
      <c r="L51" s="321" t="s">
        <v>170</v>
      </c>
      <c r="M51" s="97" t="s">
        <v>1123</v>
      </c>
      <c r="N51" t="s">
        <v>1124</v>
      </c>
    </row>
    <row r="52" spans="11:14">
      <c r="K52" t="str">
        <f t="shared" ca="1" si="2"/>
        <v>Czechia</v>
      </c>
      <c r="L52" s="321" t="s">
        <v>331</v>
      </c>
      <c r="M52" s="97" t="s">
        <v>1125</v>
      </c>
      <c r="N52" t="s">
        <v>1126</v>
      </c>
    </row>
    <row r="53" spans="11:14">
      <c r="K53" t="str">
        <f t="shared" ca="1" si="2"/>
        <v>Denmark</v>
      </c>
      <c r="L53" s="321" t="s">
        <v>171</v>
      </c>
      <c r="M53" s="97" t="s">
        <v>1127</v>
      </c>
      <c r="N53" t="s">
        <v>1128</v>
      </c>
    </row>
    <row r="54" spans="11:14">
      <c r="K54" t="str">
        <f t="shared" ca="1" si="2"/>
        <v>Djibouti</v>
      </c>
      <c r="L54" s="321" t="s">
        <v>172</v>
      </c>
      <c r="M54" s="97" t="s">
        <v>172</v>
      </c>
      <c r="N54" t="s">
        <v>172</v>
      </c>
    </row>
    <row r="55" spans="11:14">
      <c r="K55" t="str">
        <f t="shared" ca="1" si="2"/>
        <v>Dominica</v>
      </c>
      <c r="L55" s="321" t="s">
        <v>173</v>
      </c>
      <c r="M55" s="97" t="s">
        <v>1129</v>
      </c>
      <c r="N55" t="s">
        <v>173</v>
      </c>
    </row>
    <row r="56" spans="11:14">
      <c r="K56" t="str">
        <f t="shared" ca="1" si="2"/>
        <v>Dominican Republic</v>
      </c>
      <c r="L56" s="321" t="s">
        <v>174</v>
      </c>
      <c r="M56" s="97" t="s">
        <v>1130</v>
      </c>
      <c r="N56" t="s">
        <v>1131</v>
      </c>
    </row>
    <row r="57" spans="11:14">
      <c r="K57" t="str">
        <f t="shared" ca="1" si="2"/>
        <v>Ecuador</v>
      </c>
      <c r="L57" s="321" t="s">
        <v>175</v>
      </c>
      <c r="M57" s="97" t="s">
        <v>1132</v>
      </c>
      <c r="N57" t="s">
        <v>175</v>
      </c>
    </row>
    <row r="58" spans="11:14">
      <c r="K58" t="str">
        <f t="shared" ca="1" si="2"/>
        <v>Egypt</v>
      </c>
      <c r="L58" s="321" t="s">
        <v>176</v>
      </c>
      <c r="M58" s="97" t="s">
        <v>1133</v>
      </c>
      <c r="N58" t="s">
        <v>1134</v>
      </c>
    </row>
    <row r="59" spans="11:14">
      <c r="K59" t="str">
        <f t="shared" ca="1" si="2"/>
        <v>El Salvador</v>
      </c>
      <c r="L59" s="321" t="s">
        <v>177</v>
      </c>
      <c r="M59" s="97" t="s">
        <v>1135</v>
      </c>
      <c r="N59" t="s">
        <v>177</v>
      </c>
    </row>
    <row r="60" spans="11:14">
      <c r="K60" t="str">
        <f t="shared" ca="1" si="2"/>
        <v>Equatorial Guinea</v>
      </c>
      <c r="L60" s="321" t="s">
        <v>178</v>
      </c>
      <c r="M60" s="97" t="s">
        <v>1136</v>
      </c>
      <c r="N60" t="s">
        <v>1137</v>
      </c>
    </row>
    <row r="61" spans="11:14">
      <c r="K61" t="str">
        <f t="shared" ca="1" si="2"/>
        <v>Eritrea</v>
      </c>
      <c r="L61" s="321" t="s">
        <v>179</v>
      </c>
      <c r="M61" s="97" t="s">
        <v>1138</v>
      </c>
      <c r="N61" t="s">
        <v>179</v>
      </c>
    </row>
    <row r="62" spans="11:14">
      <c r="K62" t="str">
        <f t="shared" ca="1" si="2"/>
        <v>Estonia</v>
      </c>
      <c r="L62" s="321" t="s">
        <v>180</v>
      </c>
      <c r="M62" s="97" t="s">
        <v>1139</v>
      </c>
      <c r="N62" t="s">
        <v>180</v>
      </c>
    </row>
    <row r="63" spans="11:14">
      <c r="K63" t="str">
        <f t="shared" ca="1" si="2"/>
        <v>Eswatini</v>
      </c>
      <c r="L63" s="321" t="s">
        <v>1140</v>
      </c>
      <c r="M63" s="97" t="s">
        <v>1140</v>
      </c>
      <c r="N63" t="s">
        <v>1140</v>
      </c>
    </row>
    <row r="64" spans="11:14">
      <c r="K64" t="str">
        <f t="shared" ca="1" si="2"/>
        <v>Ethiopia</v>
      </c>
      <c r="L64" s="321" t="s">
        <v>181</v>
      </c>
      <c r="M64" s="97" t="s">
        <v>1141</v>
      </c>
      <c r="N64" t="s">
        <v>1142</v>
      </c>
    </row>
    <row r="65" spans="11:14">
      <c r="K65" t="str">
        <f t="shared" ca="1" si="2"/>
        <v>Faeroe Islands</v>
      </c>
      <c r="L65" s="321" t="s">
        <v>182</v>
      </c>
      <c r="M65" s="97" t="s">
        <v>1143</v>
      </c>
      <c r="N65" t="s">
        <v>1144</v>
      </c>
    </row>
    <row r="66" spans="11:14">
      <c r="K66" t="str">
        <f t="shared" ca="1" si="2"/>
        <v>Fiji</v>
      </c>
      <c r="L66" s="321" t="s">
        <v>183</v>
      </c>
      <c r="M66" s="97" t="s">
        <v>1145</v>
      </c>
      <c r="N66" t="s">
        <v>183</v>
      </c>
    </row>
    <row r="67" spans="11:14">
      <c r="K67" t="str">
        <f t="shared" ref="K67:K130" ca="1" si="3">OFFSET($L67,0,LangOffset,1,1)</f>
        <v>Finland</v>
      </c>
      <c r="L67" s="321" t="s">
        <v>184</v>
      </c>
      <c r="M67" s="97" t="s">
        <v>1146</v>
      </c>
      <c r="N67" t="s">
        <v>1147</v>
      </c>
    </row>
    <row r="68" spans="11:14">
      <c r="K68" t="str">
        <f t="shared" ca="1" si="3"/>
        <v>France</v>
      </c>
      <c r="L68" s="321" t="s">
        <v>185</v>
      </c>
      <c r="M68" s="97" t="s">
        <v>185</v>
      </c>
      <c r="N68" t="s">
        <v>1148</v>
      </c>
    </row>
    <row r="69" spans="11:14">
      <c r="K69" t="str">
        <f t="shared" ca="1" si="3"/>
        <v>Gabon</v>
      </c>
      <c r="L69" s="321" t="s">
        <v>186</v>
      </c>
      <c r="M69" s="97" t="s">
        <v>186</v>
      </c>
      <c r="N69" t="s">
        <v>1149</v>
      </c>
    </row>
    <row r="70" spans="11:14">
      <c r="K70" t="str">
        <f t="shared" ca="1" si="3"/>
        <v>Gambia</v>
      </c>
      <c r="L70" s="321" t="s">
        <v>187</v>
      </c>
      <c r="M70" s="97" t="s">
        <v>1150</v>
      </c>
      <c r="N70" t="s">
        <v>187</v>
      </c>
    </row>
    <row r="71" spans="11:14">
      <c r="K71" t="str">
        <f t="shared" ca="1" si="3"/>
        <v>Georgia</v>
      </c>
      <c r="L71" s="321" t="s">
        <v>188</v>
      </c>
      <c r="M71" s="97" t="s">
        <v>1151</v>
      </c>
      <c r="N71" t="s">
        <v>188</v>
      </c>
    </row>
    <row r="72" spans="11:14">
      <c r="K72" t="str">
        <f t="shared" ca="1" si="3"/>
        <v>Germany</v>
      </c>
      <c r="L72" s="321" t="s">
        <v>189</v>
      </c>
      <c r="M72" s="97" t="s">
        <v>1152</v>
      </c>
      <c r="N72" t="s">
        <v>1153</v>
      </c>
    </row>
    <row r="73" spans="11:14">
      <c r="K73" t="str">
        <f t="shared" ca="1" si="3"/>
        <v>Ghana</v>
      </c>
      <c r="L73" s="321" t="s">
        <v>190</v>
      </c>
      <c r="M73" s="97" t="s">
        <v>190</v>
      </c>
      <c r="N73" t="s">
        <v>190</v>
      </c>
    </row>
    <row r="74" spans="11:14">
      <c r="K74" t="str">
        <f t="shared" ca="1" si="3"/>
        <v>Greece</v>
      </c>
      <c r="L74" s="321" t="s">
        <v>191</v>
      </c>
      <c r="M74" s="97" t="s">
        <v>1154</v>
      </c>
      <c r="N74" t="s">
        <v>1155</v>
      </c>
    </row>
    <row r="75" spans="11:14">
      <c r="K75" t="str">
        <f t="shared" ca="1" si="3"/>
        <v>Greenland</v>
      </c>
      <c r="L75" s="321" t="s">
        <v>192</v>
      </c>
      <c r="M75" s="97" t="s">
        <v>1156</v>
      </c>
      <c r="N75" t="s">
        <v>1157</v>
      </c>
    </row>
    <row r="76" spans="11:14">
      <c r="K76" t="str">
        <f t="shared" ca="1" si="3"/>
        <v>Grenada</v>
      </c>
      <c r="L76" s="321" t="s">
        <v>193</v>
      </c>
      <c r="M76" s="97" t="s">
        <v>1158</v>
      </c>
      <c r="N76" t="s">
        <v>1159</v>
      </c>
    </row>
    <row r="77" spans="11:14">
      <c r="K77" t="str">
        <f t="shared" ca="1" si="3"/>
        <v>Guatemala</v>
      </c>
      <c r="L77" s="321" t="s">
        <v>194</v>
      </c>
      <c r="M77" s="97" t="s">
        <v>194</v>
      </c>
      <c r="N77" t="s">
        <v>194</v>
      </c>
    </row>
    <row r="78" spans="11:14">
      <c r="K78" t="str">
        <f t="shared" ca="1" si="3"/>
        <v>Guinea</v>
      </c>
      <c r="L78" s="321" t="s">
        <v>195</v>
      </c>
      <c r="M78" s="97" t="s">
        <v>1160</v>
      </c>
      <c r="N78" t="s">
        <v>195</v>
      </c>
    </row>
    <row r="79" spans="11:14">
      <c r="K79" t="str">
        <f t="shared" ca="1" si="3"/>
        <v>Guinea-Bissau</v>
      </c>
      <c r="L79" s="321" t="s">
        <v>196</v>
      </c>
      <c r="M79" s="97" t="s">
        <v>1161</v>
      </c>
      <c r="N79" t="s">
        <v>1162</v>
      </c>
    </row>
    <row r="80" spans="11:14">
      <c r="K80" t="str">
        <f t="shared" ca="1" si="3"/>
        <v>Guyana</v>
      </c>
      <c r="L80" s="321" t="s">
        <v>197</v>
      </c>
      <c r="M80" s="97" t="s">
        <v>197</v>
      </c>
      <c r="N80" t="s">
        <v>197</v>
      </c>
    </row>
    <row r="81" spans="11:14">
      <c r="K81" t="str">
        <f t="shared" ca="1" si="3"/>
        <v>Haiti</v>
      </c>
      <c r="L81" s="321" t="s">
        <v>198</v>
      </c>
      <c r="M81" s="97" t="s">
        <v>1163</v>
      </c>
      <c r="N81" t="s">
        <v>1164</v>
      </c>
    </row>
    <row r="82" spans="11:14">
      <c r="K82" t="str">
        <f t="shared" ca="1" si="3"/>
        <v>Holy See</v>
      </c>
      <c r="L82" s="321" t="s">
        <v>199</v>
      </c>
      <c r="M82" s="97" t="s">
        <v>1165</v>
      </c>
      <c r="N82" t="s">
        <v>1166</v>
      </c>
    </row>
    <row r="83" spans="11:14">
      <c r="K83" t="str">
        <f t="shared" ca="1" si="3"/>
        <v>Honduras</v>
      </c>
      <c r="L83" s="321" t="s">
        <v>200</v>
      </c>
      <c r="M83" s="97" t="s">
        <v>200</v>
      </c>
      <c r="N83" t="s">
        <v>200</v>
      </c>
    </row>
    <row r="84" spans="11:14">
      <c r="K84" t="str">
        <f t="shared" ca="1" si="3"/>
        <v>Hungary</v>
      </c>
      <c r="L84" s="321" t="s">
        <v>201</v>
      </c>
      <c r="M84" s="97" t="s">
        <v>1167</v>
      </c>
      <c r="N84" t="s">
        <v>1168</v>
      </c>
    </row>
    <row r="85" spans="11:14">
      <c r="K85" t="str">
        <f t="shared" ca="1" si="3"/>
        <v>Iceland</v>
      </c>
      <c r="L85" s="321" t="s">
        <v>202</v>
      </c>
      <c r="M85" s="97" t="s">
        <v>1169</v>
      </c>
      <c r="N85" t="s">
        <v>1170</v>
      </c>
    </row>
    <row r="86" spans="11:14">
      <c r="K86" t="str">
        <f t="shared" ca="1" si="3"/>
        <v>India</v>
      </c>
      <c r="L86" s="321" t="s">
        <v>203</v>
      </c>
      <c r="M86" s="97" t="s">
        <v>1171</v>
      </c>
      <c r="N86" t="s">
        <v>203</v>
      </c>
    </row>
    <row r="87" spans="11:14">
      <c r="K87" t="str">
        <f t="shared" ca="1" si="3"/>
        <v>Indonesia</v>
      </c>
      <c r="L87" s="321" t="s">
        <v>204</v>
      </c>
      <c r="M87" s="97" t="s">
        <v>1172</v>
      </c>
      <c r="N87" t="s">
        <v>204</v>
      </c>
    </row>
    <row r="88" spans="11:14">
      <c r="K88" t="str">
        <f t="shared" ca="1" si="3"/>
        <v>Iran (Islamic Republic)</v>
      </c>
      <c r="L88" s="321" t="s">
        <v>205</v>
      </c>
      <c r="M88" s="97" t="s">
        <v>1173</v>
      </c>
      <c r="N88" t="s">
        <v>1174</v>
      </c>
    </row>
    <row r="89" spans="11:14">
      <c r="K89" t="str">
        <f t="shared" ca="1" si="3"/>
        <v>Iraq</v>
      </c>
      <c r="L89" s="321" t="s">
        <v>206</v>
      </c>
      <c r="M89" s="97" t="s">
        <v>1175</v>
      </c>
      <c r="N89" t="s">
        <v>206</v>
      </c>
    </row>
    <row r="90" spans="11:14">
      <c r="K90" t="str">
        <f t="shared" ca="1" si="3"/>
        <v>Ireland</v>
      </c>
      <c r="L90" s="321" t="s">
        <v>207</v>
      </c>
      <c r="M90" s="97" t="s">
        <v>1176</v>
      </c>
      <c r="N90" t="s">
        <v>1177</v>
      </c>
    </row>
    <row r="91" spans="11:14">
      <c r="K91" t="str">
        <f t="shared" ca="1" si="3"/>
        <v>Israel</v>
      </c>
      <c r="L91" s="321" t="s">
        <v>208</v>
      </c>
      <c r="M91" s="97" t="s">
        <v>1178</v>
      </c>
      <c r="N91" t="s">
        <v>208</v>
      </c>
    </row>
    <row r="92" spans="11:14">
      <c r="K92" t="str">
        <f t="shared" ca="1" si="3"/>
        <v>Italy</v>
      </c>
      <c r="L92" s="321" t="s">
        <v>209</v>
      </c>
      <c r="M92" s="97" t="s">
        <v>1179</v>
      </c>
      <c r="N92" t="s">
        <v>1180</v>
      </c>
    </row>
    <row r="93" spans="11:14">
      <c r="K93" t="str">
        <f t="shared" ca="1" si="3"/>
        <v>Jamaica</v>
      </c>
      <c r="L93" s="321" t="s">
        <v>210</v>
      </c>
      <c r="M93" s="97" t="s">
        <v>1181</v>
      </c>
      <c r="N93" t="s">
        <v>210</v>
      </c>
    </row>
    <row r="94" spans="11:14">
      <c r="K94" t="str">
        <f t="shared" ca="1" si="3"/>
        <v>Japan</v>
      </c>
      <c r="L94" s="321" t="s">
        <v>211</v>
      </c>
      <c r="M94" s="97" t="s">
        <v>1182</v>
      </c>
      <c r="N94" t="s">
        <v>1183</v>
      </c>
    </row>
    <row r="95" spans="11:14">
      <c r="K95" t="str">
        <f t="shared" ca="1" si="3"/>
        <v>Jordan</v>
      </c>
      <c r="L95" s="321" t="s">
        <v>212</v>
      </c>
      <c r="M95" s="97" t="s">
        <v>1184</v>
      </c>
      <c r="N95" t="s">
        <v>1185</v>
      </c>
    </row>
    <row r="96" spans="11:14">
      <c r="K96" t="str">
        <f t="shared" ca="1" si="3"/>
        <v>Kazakhstan</v>
      </c>
      <c r="L96" s="321" t="s">
        <v>213</v>
      </c>
      <c r="M96" s="97" t="s">
        <v>213</v>
      </c>
      <c r="N96" t="s">
        <v>1186</v>
      </c>
    </row>
    <row r="97" spans="11:14">
      <c r="K97" t="str">
        <f t="shared" ca="1" si="3"/>
        <v>Kenya</v>
      </c>
      <c r="L97" s="321" t="s">
        <v>214</v>
      </c>
      <c r="M97" s="97" t="s">
        <v>214</v>
      </c>
      <c r="N97" t="s">
        <v>214</v>
      </c>
    </row>
    <row r="98" spans="11:14">
      <c r="K98" t="str">
        <f t="shared" ca="1" si="3"/>
        <v>Kiribati</v>
      </c>
      <c r="L98" s="321" t="s">
        <v>215</v>
      </c>
      <c r="M98" s="97" t="s">
        <v>215</v>
      </c>
      <c r="N98" t="s">
        <v>215</v>
      </c>
    </row>
    <row r="99" spans="11:14">
      <c r="K99" t="str">
        <f t="shared" ca="1" si="3"/>
        <v>Korea (Democratic Peoples Republic)</v>
      </c>
      <c r="L99" s="321" t="s">
        <v>216</v>
      </c>
      <c r="M99" s="97" t="s">
        <v>1187</v>
      </c>
      <c r="N99" t="s">
        <v>1188</v>
      </c>
    </row>
    <row r="100" spans="11:14">
      <c r="K100" t="str">
        <f t="shared" ca="1" si="3"/>
        <v>Korea (Republic)</v>
      </c>
      <c r="L100" s="321" t="s">
        <v>327</v>
      </c>
      <c r="M100" s="97" t="s">
        <v>1189</v>
      </c>
      <c r="N100" t="s">
        <v>1190</v>
      </c>
    </row>
    <row r="101" spans="11:14">
      <c r="K101" t="str">
        <f t="shared" ca="1" si="3"/>
        <v>Kosovo</v>
      </c>
      <c r="L101" s="321" t="s">
        <v>217</v>
      </c>
      <c r="M101" s="97" t="s">
        <v>217</v>
      </c>
      <c r="N101" t="s">
        <v>217</v>
      </c>
    </row>
    <row r="102" spans="11:14">
      <c r="K102" t="str">
        <f t="shared" ca="1" si="3"/>
        <v>Kuwait</v>
      </c>
      <c r="L102" s="321" t="s">
        <v>218</v>
      </c>
      <c r="M102" s="97" t="s">
        <v>1191</v>
      </c>
      <c r="N102" t="s">
        <v>218</v>
      </c>
    </row>
    <row r="103" spans="11:14">
      <c r="K103" t="str">
        <f t="shared" ca="1" si="3"/>
        <v>Kyrgyzstan</v>
      </c>
      <c r="L103" s="321" t="s">
        <v>219</v>
      </c>
      <c r="M103" s="97" t="s">
        <v>1192</v>
      </c>
      <c r="N103" t="s">
        <v>1193</v>
      </c>
    </row>
    <row r="104" spans="11:14">
      <c r="K104" t="str">
        <f t="shared" ca="1" si="3"/>
        <v>Lao (Peoples Democratic Republic)</v>
      </c>
      <c r="L104" s="321" t="s">
        <v>220</v>
      </c>
      <c r="M104" s="97" t="s">
        <v>1194</v>
      </c>
      <c r="N104" t="s">
        <v>1195</v>
      </c>
    </row>
    <row r="105" spans="11:14">
      <c r="K105" t="str">
        <f t="shared" ca="1" si="3"/>
        <v>Latvia</v>
      </c>
      <c r="L105" s="321" t="s">
        <v>221</v>
      </c>
      <c r="M105" s="97" t="s">
        <v>1196</v>
      </c>
      <c r="N105" t="s">
        <v>1197</v>
      </c>
    </row>
    <row r="106" spans="11:14">
      <c r="K106" t="str">
        <f t="shared" ca="1" si="3"/>
        <v>Lebanon</v>
      </c>
      <c r="L106" s="321" t="s">
        <v>222</v>
      </c>
      <c r="M106" s="97" t="s">
        <v>1198</v>
      </c>
      <c r="N106" t="s">
        <v>1199</v>
      </c>
    </row>
    <row r="107" spans="11:14">
      <c r="K107" t="str">
        <f t="shared" ca="1" si="3"/>
        <v>Lesotho</v>
      </c>
      <c r="L107" s="321" t="s">
        <v>223</v>
      </c>
      <c r="M107" s="97" t="s">
        <v>223</v>
      </c>
      <c r="N107" t="s">
        <v>223</v>
      </c>
    </row>
    <row r="108" spans="11:14">
      <c r="K108" t="str">
        <f t="shared" ca="1" si="3"/>
        <v>Liberia</v>
      </c>
      <c r="L108" s="321" t="s">
        <v>224</v>
      </c>
      <c r="M108" s="97" t="s">
        <v>224</v>
      </c>
      <c r="N108" t="s">
        <v>224</v>
      </c>
    </row>
    <row r="109" spans="11:14">
      <c r="K109" t="str">
        <f t="shared" ca="1" si="3"/>
        <v>Libya</v>
      </c>
      <c r="L109" s="321" t="s">
        <v>328</v>
      </c>
      <c r="M109" s="97" t="s">
        <v>1200</v>
      </c>
      <c r="N109" t="s">
        <v>1201</v>
      </c>
    </row>
    <row r="110" spans="11:14">
      <c r="K110" t="str">
        <f t="shared" ca="1" si="3"/>
        <v>Liechtenstein</v>
      </c>
      <c r="L110" s="321" t="s">
        <v>225</v>
      </c>
      <c r="M110" s="97" t="s">
        <v>225</v>
      </c>
      <c r="N110" t="s">
        <v>225</v>
      </c>
    </row>
    <row r="111" spans="11:14">
      <c r="K111" t="str">
        <f t="shared" ca="1" si="3"/>
        <v>Lithuania</v>
      </c>
      <c r="L111" s="321" t="s">
        <v>226</v>
      </c>
      <c r="M111" s="97" t="s">
        <v>1202</v>
      </c>
      <c r="N111" t="s">
        <v>1203</v>
      </c>
    </row>
    <row r="112" spans="11:14">
      <c r="K112" t="str">
        <f t="shared" ca="1" si="3"/>
        <v>Luxembourg</v>
      </c>
      <c r="L112" s="321" t="s">
        <v>227</v>
      </c>
      <c r="M112" s="97" t="s">
        <v>227</v>
      </c>
      <c r="N112" t="s">
        <v>1204</v>
      </c>
    </row>
    <row r="113" spans="11:14">
      <c r="K113" t="str">
        <f t="shared" ca="1" si="3"/>
        <v>Madagascar</v>
      </c>
      <c r="L113" s="321" t="s">
        <v>228</v>
      </c>
      <c r="M113" s="97" t="s">
        <v>228</v>
      </c>
      <c r="N113" t="s">
        <v>228</v>
      </c>
    </row>
    <row r="114" spans="11:14">
      <c r="K114" t="str">
        <f t="shared" ca="1" si="3"/>
        <v>Malawi</v>
      </c>
      <c r="L114" s="321" t="s">
        <v>229</v>
      </c>
      <c r="M114" s="97" t="s">
        <v>229</v>
      </c>
      <c r="N114" t="s">
        <v>229</v>
      </c>
    </row>
    <row r="115" spans="11:14">
      <c r="K115" t="str">
        <f t="shared" ca="1" si="3"/>
        <v>Malaysia</v>
      </c>
      <c r="L115" s="321" t="s">
        <v>230</v>
      </c>
      <c r="M115" s="97" t="s">
        <v>1205</v>
      </c>
      <c r="N115" t="s">
        <v>1206</v>
      </c>
    </row>
    <row r="116" spans="11:14">
      <c r="K116" t="str">
        <f t="shared" ca="1" si="3"/>
        <v>Maldives</v>
      </c>
      <c r="L116" s="321" t="s">
        <v>231</v>
      </c>
      <c r="M116" s="97" t="s">
        <v>231</v>
      </c>
      <c r="N116" t="s">
        <v>1207</v>
      </c>
    </row>
    <row r="117" spans="11:14">
      <c r="K117" t="str">
        <f t="shared" ca="1" si="3"/>
        <v>Mali</v>
      </c>
      <c r="L117" s="321" t="s">
        <v>232</v>
      </c>
      <c r="M117" s="97" t="s">
        <v>232</v>
      </c>
      <c r="N117" t="s">
        <v>1208</v>
      </c>
    </row>
    <row r="118" spans="11:14">
      <c r="K118" t="str">
        <f t="shared" ca="1" si="3"/>
        <v>Malta</v>
      </c>
      <c r="L118" s="321" t="s">
        <v>233</v>
      </c>
      <c r="M118" s="97" t="s">
        <v>1209</v>
      </c>
      <c r="N118" t="s">
        <v>233</v>
      </c>
    </row>
    <row r="119" spans="11:14">
      <c r="K119" t="str">
        <f t="shared" ca="1" si="3"/>
        <v>Marshall Islands</v>
      </c>
      <c r="L119" s="321" t="s">
        <v>234</v>
      </c>
      <c r="M119" s="97" t="s">
        <v>1210</v>
      </c>
      <c r="N119" t="s">
        <v>1211</v>
      </c>
    </row>
    <row r="120" spans="11:14">
      <c r="K120" t="str">
        <f t="shared" ca="1" si="3"/>
        <v>Mauritania</v>
      </c>
      <c r="L120" s="321" t="s">
        <v>235</v>
      </c>
      <c r="M120" s="97" t="s">
        <v>1212</v>
      </c>
      <c r="N120" t="s">
        <v>235</v>
      </c>
    </row>
    <row r="121" spans="11:14">
      <c r="K121" t="str">
        <f t="shared" ca="1" si="3"/>
        <v>Mauritius</v>
      </c>
      <c r="L121" s="321" t="s">
        <v>236</v>
      </c>
      <c r="M121" s="97" t="s">
        <v>1213</v>
      </c>
      <c r="N121" t="s">
        <v>1214</v>
      </c>
    </row>
    <row r="122" spans="11:14">
      <c r="K122" t="str">
        <f t="shared" ca="1" si="3"/>
        <v>Mexico</v>
      </c>
      <c r="L122" s="321" t="s">
        <v>237</v>
      </c>
      <c r="M122" s="97" t="s">
        <v>1215</v>
      </c>
      <c r="N122" t="s">
        <v>1216</v>
      </c>
    </row>
    <row r="123" spans="11:14">
      <c r="K123" t="str">
        <f t="shared" ca="1" si="3"/>
        <v>Micronesia (Federated States)</v>
      </c>
      <c r="L123" s="321" t="s">
        <v>238</v>
      </c>
      <c r="M123" s="97" t="s">
        <v>1217</v>
      </c>
      <c r="N123" t="s">
        <v>1218</v>
      </c>
    </row>
    <row r="124" spans="11:14">
      <c r="K124" t="str">
        <f t="shared" ca="1" si="3"/>
        <v>Moldova</v>
      </c>
      <c r="L124" s="321" t="s">
        <v>239</v>
      </c>
      <c r="M124" s="97" t="s">
        <v>1219</v>
      </c>
      <c r="N124" t="s">
        <v>1220</v>
      </c>
    </row>
    <row r="125" spans="11:14">
      <c r="K125" t="str">
        <f t="shared" ca="1" si="3"/>
        <v>Monaco</v>
      </c>
      <c r="L125" s="321" t="s">
        <v>240</v>
      </c>
      <c r="M125" s="97" t="s">
        <v>240</v>
      </c>
      <c r="N125" t="s">
        <v>1221</v>
      </c>
    </row>
    <row r="126" spans="11:14">
      <c r="K126" t="str">
        <f t="shared" ca="1" si="3"/>
        <v>Mongolia</v>
      </c>
      <c r="L126" s="321" t="s">
        <v>241</v>
      </c>
      <c r="M126" s="97" t="s">
        <v>1222</v>
      </c>
      <c r="N126" t="s">
        <v>241</v>
      </c>
    </row>
    <row r="127" spans="11:14">
      <c r="K127" t="str">
        <f t="shared" ca="1" si="3"/>
        <v>Montenegro</v>
      </c>
      <c r="L127" s="321" t="s">
        <v>242</v>
      </c>
      <c r="M127" s="97" t="s">
        <v>1223</v>
      </c>
      <c r="N127" t="s">
        <v>242</v>
      </c>
    </row>
    <row r="128" spans="11:14">
      <c r="K128" t="str">
        <f t="shared" ca="1" si="3"/>
        <v>Morocco</v>
      </c>
      <c r="L128" s="321" t="s">
        <v>243</v>
      </c>
      <c r="M128" s="97" t="s">
        <v>1224</v>
      </c>
      <c r="N128" t="s">
        <v>1225</v>
      </c>
    </row>
    <row r="129" spans="11:14">
      <c r="K129" t="str">
        <f t="shared" ca="1" si="3"/>
        <v>Mozambique</v>
      </c>
      <c r="L129" s="321" t="s">
        <v>244</v>
      </c>
      <c r="M129" s="97" t="s">
        <v>244</v>
      </c>
      <c r="N129" t="s">
        <v>244</v>
      </c>
    </row>
    <row r="130" spans="11:14">
      <c r="K130" t="str">
        <f t="shared" ca="1" si="3"/>
        <v>Myanmar</v>
      </c>
      <c r="L130" s="321" t="s">
        <v>245</v>
      </c>
      <c r="M130" s="97" t="s">
        <v>1226</v>
      </c>
      <c r="N130" t="s">
        <v>245</v>
      </c>
    </row>
    <row r="131" spans="11:14">
      <c r="K131" t="str">
        <f t="shared" ref="K131:K194" ca="1" si="4">OFFSET($L131,0,LangOffset,1,1)</f>
        <v>Namibia</v>
      </c>
      <c r="L131" s="321" t="s">
        <v>246</v>
      </c>
      <c r="M131" s="97" t="s">
        <v>1227</v>
      </c>
      <c r="N131" t="s">
        <v>246</v>
      </c>
    </row>
    <row r="132" spans="11:14">
      <c r="K132" t="str">
        <f t="shared" ca="1" si="4"/>
        <v>Nauru</v>
      </c>
      <c r="L132" s="321" t="s">
        <v>247</v>
      </c>
      <c r="M132" s="97" t="s">
        <v>247</v>
      </c>
      <c r="N132" t="s">
        <v>247</v>
      </c>
    </row>
    <row r="133" spans="11:14">
      <c r="K133" t="str">
        <f t="shared" ca="1" si="4"/>
        <v>Nepal</v>
      </c>
      <c r="L133" s="321" t="s">
        <v>248</v>
      </c>
      <c r="M133" s="97" t="s">
        <v>1228</v>
      </c>
      <c r="N133" t="s">
        <v>248</v>
      </c>
    </row>
    <row r="134" spans="11:14">
      <c r="K134" t="str">
        <f t="shared" ca="1" si="4"/>
        <v>Netherlands</v>
      </c>
      <c r="L134" s="321" t="s">
        <v>249</v>
      </c>
      <c r="M134" s="97" t="s">
        <v>1229</v>
      </c>
      <c r="N134" t="s">
        <v>1230</v>
      </c>
    </row>
    <row r="135" spans="11:14">
      <c r="K135" t="str">
        <f t="shared" ca="1" si="4"/>
        <v>New Zealand</v>
      </c>
      <c r="L135" s="321" t="s">
        <v>250</v>
      </c>
      <c r="M135" s="97" t="s">
        <v>1231</v>
      </c>
      <c r="N135" t="s">
        <v>1232</v>
      </c>
    </row>
    <row r="136" spans="11:14">
      <c r="K136" t="str">
        <f t="shared" ca="1" si="4"/>
        <v>Nicaragua</v>
      </c>
      <c r="L136" s="321" t="s">
        <v>251</v>
      </c>
      <c r="M136" s="97" t="s">
        <v>251</v>
      </c>
      <c r="N136" t="s">
        <v>251</v>
      </c>
    </row>
    <row r="137" spans="11:14">
      <c r="K137" t="str">
        <f t="shared" ca="1" si="4"/>
        <v>Niger</v>
      </c>
      <c r="L137" s="321" t="s">
        <v>252</v>
      </c>
      <c r="M137" s="97" t="s">
        <v>252</v>
      </c>
      <c r="N137" t="s">
        <v>1233</v>
      </c>
    </row>
    <row r="138" spans="11:14">
      <c r="K138" t="str">
        <f t="shared" ca="1" si="4"/>
        <v>Nigeria</v>
      </c>
      <c r="L138" s="321" t="s">
        <v>253</v>
      </c>
      <c r="M138" s="97" t="s">
        <v>253</v>
      </c>
      <c r="N138" t="s">
        <v>253</v>
      </c>
    </row>
    <row r="139" spans="11:14">
      <c r="K139" t="str">
        <f t="shared" ca="1" si="4"/>
        <v>Niue</v>
      </c>
      <c r="L139" s="321" t="s">
        <v>254</v>
      </c>
      <c r="M139" s="97" t="s">
        <v>254</v>
      </c>
      <c r="N139" t="s">
        <v>254</v>
      </c>
    </row>
    <row r="140" spans="11:14">
      <c r="K140" t="str">
        <f t="shared" ca="1" si="4"/>
        <v>North Macedonia</v>
      </c>
      <c r="L140" s="321" t="s">
        <v>1234</v>
      </c>
      <c r="M140" s="97" t="s">
        <v>1235</v>
      </c>
      <c r="N140" t="s">
        <v>1236</v>
      </c>
    </row>
    <row r="141" spans="11:14">
      <c r="K141" t="str">
        <f t="shared" ca="1" si="4"/>
        <v>Norway</v>
      </c>
      <c r="L141" s="321" t="s">
        <v>255</v>
      </c>
      <c r="M141" s="97" t="s">
        <v>1237</v>
      </c>
      <c r="N141" t="s">
        <v>1238</v>
      </c>
    </row>
    <row r="142" spans="11:14">
      <c r="K142" t="str">
        <f t="shared" ca="1" si="4"/>
        <v>Oman</v>
      </c>
      <c r="L142" s="321" t="s">
        <v>256</v>
      </c>
      <c r="M142" s="97" t="s">
        <v>256</v>
      </c>
      <c r="N142" t="s">
        <v>1239</v>
      </c>
    </row>
    <row r="143" spans="11:14">
      <c r="K143" t="str">
        <f t="shared" ca="1" si="4"/>
        <v>Pakistan</v>
      </c>
      <c r="L143" s="321" t="s">
        <v>257</v>
      </c>
      <c r="M143" s="97" t="s">
        <v>257</v>
      </c>
      <c r="N143" t="s">
        <v>1240</v>
      </c>
    </row>
    <row r="144" spans="11:14">
      <c r="K144" t="str">
        <f t="shared" ca="1" si="4"/>
        <v>Palau</v>
      </c>
      <c r="L144" s="321" t="s">
        <v>258</v>
      </c>
      <c r="M144" s="97" t="s">
        <v>1241</v>
      </c>
      <c r="N144" t="s">
        <v>258</v>
      </c>
    </row>
    <row r="145" spans="11:14">
      <c r="K145" t="str">
        <f t="shared" ca="1" si="4"/>
        <v>Palestine</v>
      </c>
      <c r="L145" s="321" t="s">
        <v>329</v>
      </c>
      <c r="M145" s="97" t="s">
        <v>329</v>
      </c>
      <c r="N145" t="s">
        <v>1242</v>
      </c>
    </row>
    <row r="146" spans="11:14">
      <c r="K146" t="str">
        <f t="shared" ca="1" si="4"/>
        <v>Panama</v>
      </c>
      <c r="L146" s="321" t="s">
        <v>259</v>
      </c>
      <c r="M146" s="97" t="s">
        <v>259</v>
      </c>
      <c r="N146" t="s">
        <v>1243</v>
      </c>
    </row>
    <row r="147" spans="11:14">
      <c r="K147" t="str">
        <f t="shared" ca="1" si="4"/>
        <v>Papua New Guinea</v>
      </c>
      <c r="L147" s="321" t="s">
        <v>260</v>
      </c>
      <c r="M147" s="97" t="s">
        <v>1244</v>
      </c>
      <c r="N147" t="s">
        <v>1245</v>
      </c>
    </row>
    <row r="148" spans="11:14">
      <c r="K148" t="str">
        <f t="shared" ca="1" si="4"/>
        <v>Paraguay</v>
      </c>
      <c r="L148" s="321" t="s">
        <v>261</v>
      </c>
      <c r="M148" s="97" t="s">
        <v>261</v>
      </c>
      <c r="N148" t="s">
        <v>261</v>
      </c>
    </row>
    <row r="149" spans="11:14">
      <c r="K149" t="str">
        <f t="shared" ca="1" si="4"/>
        <v>Peru</v>
      </c>
      <c r="L149" s="321" t="s">
        <v>262</v>
      </c>
      <c r="M149" s="97" t="s">
        <v>1246</v>
      </c>
      <c r="N149" t="s">
        <v>1247</v>
      </c>
    </row>
    <row r="150" spans="11:14">
      <c r="K150" t="str">
        <f t="shared" ca="1" si="4"/>
        <v>Philippines</v>
      </c>
      <c r="L150" s="321" t="s">
        <v>263</v>
      </c>
      <c r="M150" s="97" t="s">
        <v>263</v>
      </c>
      <c r="N150" t="s">
        <v>1248</v>
      </c>
    </row>
    <row r="151" spans="11:14">
      <c r="K151" t="str">
        <f t="shared" ca="1" si="4"/>
        <v>Poland</v>
      </c>
      <c r="L151" s="321" t="s">
        <v>264</v>
      </c>
      <c r="M151" s="97" t="s">
        <v>1249</v>
      </c>
      <c r="N151" t="s">
        <v>1250</v>
      </c>
    </row>
    <row r="152" spans="11:14">
      <c r="K152" t="str">
        <f t="shared" ca="1" si="4"/>
        <v>Portugal</v>
      </c>
      <c r="L152" s="321" t="s">
        <v>265</v>
      </c>
      <c r="M152" s="97" t="s">
        <v>265</v>
      </c>
      <c r="N152" t="s">
        <v>265</v>
      </c>
    </row>
    <row r="153" spans="11:14">
      <c r="K153" t="str">
        <f t="shared" ca="1" si="4"/>
        <v>Qatar</v>
      </c>
      <c r="L153" s="321" t="s">
        <v>266</v>
      </c>
      <c r="M153" s="97" t="s">
        <v>266</v>
      </c>
      <c r="N153" t="s">
        <v>266</v>
      </c>
    </row>
    <row r="154" spans="11:14">
      <c r="K154" t="str">
        <f t="shared" ca="1" si="4"/>
        <v>Romania</v>
      </c>
      <c r="L154" s="321" t="s">
        <v>267</v>
      </c>
      <c r="M154" s="97" t="s">
        <v>1251</v>
      </c>
      <c r="N154" t="s">
        <v>1252</v>
      </c>
    </row>
    <row r="155" spans="11:14">
      <c r="K155" t="str">
        <f t="shared" ca="1" si="4"/>
        <v>Russian Federation</v>
      </c>
      <c r="L155" s="321" t="s">
        <v>268</v>
      </c>
      <c r="M155" s="97" t="s">
        <v>1253</v>
      </c>
      <c r="N155" t="s">
        <v>1254</v>
      </c>
    </row>
    <row r="156" spans="11:14">
      <c r="K156" t="str">
        <f t="shared" ca="1" si="4"/>
        <v>Rwanda</v>
      </c>
      <c r="L156" s="321" t="s">
        <v>269</v>
      </c>
      <c r="M156" s="97" t="s">
        <v>269</v>
      </c>
      <c r="N156" t="s">
        <v>269</v>
      </c>
    </row>
    <row r="157" spans="11:14">
      <c r="K157" t="str">
        <f t="shared" ca="1" si="4"/>
        <v>Saint Kitts and Nevis</v>
      </c>
      <c r="L157" s="321" t="s">
        <v>270</v>
      </c>
      <c r="M157" s="97" t="s">
        <v>1255</v>
      </c>
      <c r="N157" t="s">
        <v>1256</v>
      </c>
    </row>
    <row r="158" spans="11:14">
      <c r="K158" t="str">
        <f t="shared" ca="1" si="4"/>
        <v>Saint Lucia</v>
      </c>
      <c r="L158" s="321" t="s">
        <v>271</v>
      </c>
      <c r="M158" s="97" t="s">
        <v>1257</v>
      </c>
      <c r="N158" t="s">
        <v>1258</v>
      </c>
    </row>
    <row r="159" spans="11:14">
      <c r="K159" t="str">
        <f t="shared" ca="1" si="4"/>
        <v>Saint Vincent and Grenadines</v>
      </c>
      <c r="L159" s="321" t="s">
        <v>272</v>
      </c>
      <c r="M159" s="97" t="s">
        <v>1259</v>
      </c>
      <c r="N159" t="s">
        <v>1260</v>
      </c>
    </row>
    <row r="160" spans="11:14">
      <c r="K160" t="str">
        <f t="shared" ca="1" si="4"/>
        <v>Samoa</v>
      </c>
      <c r="L160" s="321" t="s">
        <v>273</v>
      </c>
      <c r="M160" s="97" t="s">
        <v>273</v>
      </c>
      <c r="N160" t="s">
        <v>273</v>
      </c>
    </row>
    <row r="161" spans="11:14">
      <c r="K161" t="str">
        <f t="shared" ca="1" si="4"/>
        <v>San Marino</v>
      </c>
      <c r="L161" s="321" t="s">
        <v>274</v>
      </c>
      <c r="M161" s="97" t="s">
        <v>1261</v>
      </c>
      <c r="N161" t="s">
        <v>274</v>
      </c>
    </row>
    <row r="162" spans="11:14">
      <c r="K162" t="str">
        <f t="shared" ca="1" si="4"/>
        <v>Sao Tome and Principe</v>
      </c>
      <c r="L162" s="321" t="s">
        <v>275</v>
      </c>
      <c r="M162" s="97" t="s">
        <v>1262</v>
      </c>
      <c r="N162" t="s">
        <v>1263</v>
      </c>
    </row>
    <row r="163" spans="11:14">
      <c r="K163" t="str">
        <f t="shared" ca="1" si="4"/>
        <v>Saudi Arabia</v>
      </c>
      <c r="L163" s="321" t="s">
        <v>276</v>
      </c>
      <c r="M163" s="97" t="s">
        <v>1264</v>
      </c>
      <c r="N163" t="s">
        <v>1265</v>
      </c>
    </row>
    <row r="164" spans="11:14">
      <c r="K164" t="str">
        <f t="shared" ca="1" si="4"/>
        <v>Senegal</v>
      </c>
      <c r="L164" s="321" t="s">
        <v>277</v>
      </c>
      <c r="M164" s="97" t="s">
        <v>1266</v>
      </c>
      <c r="N164" t="s">
        <v>277</v>
      </c>
    </row>
    <row r="165" spans="11:14">
      <c r="K165" t="str">
        <f t="shared" ca="1" si="4"/>
        <v>Serbia</v>
      </c>
      <c r="L165" s="321" t="s">
        <v>278</v>
      </c>
      <c r="M165" s="97" t="s">
        <v>1267</v>
      </c>
      <c r="N165" t="s">
        <v>278</v>
      </c>
    </row>
    <row r="166" spans="11:14">
      <c r="K166" t="str">
        <f t="shared" ca="1" si="4"/>
        <v>Seychelles</v>
      </c>
      <c r="L166" s="321" t="s">
        <v>279</v>
      </c>
      <c r="M166" s="97" t="s">
        <v>279</v>
      </c>
      <c r="N166" t="s">
        <v>279</v>
      </c>
    </row>
    <row r="167" spans="11:14">
      <c r="K167" t="str">
        <f t="shared" ca="1" si="4"/>
        <v>Sierra Leone</v>
      </c>
      <c r="L167" s="321" t="s">
        <v>280</v>
      </c>
      <c r="M167" s="97" t="s">
        <v>280</v>
      </c>
      <c r="N167" t="s">
        <v>1268</v>
      </c>
    </row>
    <row r="168" spans="11:14">
      <c r="K168" t="str">
        <f t="shared" ca="1" si="4"/>
        <v>Singapore</v>
      </c>
      <c r="L168" s="321" t="s">
        <v>281</v>
      </c>
      <c r="M168" s="97" t="s">
        <v>1269</v>
      </c>
      <c r="N168" t="s">
        <v>1270</v>
      </c>
    </row>
    <row r="169" spans="11:14">
      <c r="K169" t="str">
        <f t="shared" ca="1" si="4"/>
        <v>Sint Maarten (Dutch part)</v>
      </c>
      <c r="L169" s="321" t="s">
        <v>330</v>
      </c>
      <c r="M169" s="97" t="s">
        <v>1271</v>
      </c>
      <c r="N169" t="s">
        <v>1272</v>
      </c>
    </row>
    <row r="170" spans="11:14">
      <c r="K170" t="str">
        <f t="shared" ca="1" si="4"/>
        <v>Slovakia</v>
      </c>
      <c r="L170" s="321" t="s">
        <v>282</v>
      </c>
      <c r="M170" s="97" t="s">
        <v>1273</v>
      </c>
      <c r="N170" t="s">
        <v>1274</v>
      </c>
    </row>
    <row r="171" spans="11:14">
      <c r="K171" t="str">
        <f t="shared" ca="1" si="4"/>
        <v>Slovenia</v>
      </c>
      <c r="L171" s="321" t="s">
        <v>283</v>
      </c>
      <c r="M171" s="97" t="s">
        <v>1275</v>
      </c>
      <c r="N171" t="s">
        <v>1276</v>
      </c>
    </row>
    <row r="172" spans="11:14">
      <c r="K172" t="str">
        <f t="shared" ca="1" si="4"/>
        <v>Solomon Islands</v>
      </c>
      <c r="L172" s="321" t="s">
        <v>284</v>
      </c>
      <c r="M172" s="97" t="s">
        <v>1277</v>
      </c>
      <c r="N172" t="s">
        <v>1278</v>
      </c>
    </row>
    <row r="173" spans="11:14">
      <c r="K173" t="str">
        <f t="shared" ca="1" si="4"/>
        <v>Somalia</v>
      </c>
      <c r="L173" s="321" t="s">
        <v>285</v>
      </c>
      <c r="M173" s="97" t="s">
        <v>1279</v>
      </c>
      <c r="N173" t="s">
        <v>285</v>
      </c>
    </row>
    <row r="174" spans="11:14">
      <c r="K174" t="str">
        <f t="shared" ca="1" si="4"/>
        <v>South Africa</v>
      </c>
      <c r="L174" s="321" t="s">
        <v>286</v>
      </c>
      <c r="M174" s="97" t="s">
        <v>1280</v>
      </c>
      <c r="N174" t="s">
        <v>1281</v>
      </c>
    </row>
    <row r="175" spans="11:14">
      <c r="K175" t="str">
        <f t="shared" ca="1" si="4"/>
        <v>South Sudan</v>
      </c>
      <c r="L175" s="321" t="s">
        <v>287</v>
      </c>
      <c r="M175" s="97" t="s">
        <v>1282</v>
      </c>
      <c r="N175" t="s">
        <v>1283</v>
      </c>
    </row>
    <row r="176" spans="11:14">
      <c r="K176" t="str">
        <f t="shared" ca="1" si="4"/>
        <v>Spain</v>
      </c>
      <c r="L176" s="321" t="s">
        <v>288</v>
      </c>
      <c r="M176" s="97" t="s">
        <v>1284</v>
      </c>
      <c r="N176" t="s">
        <v>1285</v>
      </c>
    </row>
    <row r="177" spans="11:14">
      <c r="K177" t="str">
        <f t="shared" ca="1" si="4"/>
        <v>Sri Lanka</v>
      </c>
      <c r="L177" s="321" t="s">
        <v>289</v>
      </c>
      <c r="M177" s="97" t="s">
        <v>289</v>
      </c>
      <c r="N177" t="s">
        <v>289</v>
      </c>
    </row>
    <row r="178" spans="11:14">
      <c r="K178" t="str">
        <f t="shared" ca="1" si="4"/>
        <v>Sudan</v>
      </c>
      <c r="L178" s="321" t="s">
        <v>290</v>
      </c>
      <c r="M178" s="97" t="s">
        <v>1286</v>
      </c>
      <c r="N178" t="s">
        <v>1287</v>
      </c>
    </row>
    <row r="179" spans="11:14">
      <c r="K179" t="str">
        <f t="shared" ca="1" si="4"/>
        <v>Suriname</v>
      </c>
      <c r="L179" s="321" t="s">
        <v>291</v>
      </c>
      <c r="M179" s="97" t="s">
        <v>291</v>
      </c>
      <c r="N179" t="s">
        <v>291</v>
      </c>
    </row>
    <row r="180" spans="11:14">
      <c r="K180" t="str">
        <f t="shared" ca="1" si="4"/>
        <v>Sweden</v>
      </c>
      <c r="L180" s="321" t="s">
        <v>292</v>
      </c>
      <c r="M180" s="97" t="s">
        <v>1288</v>
      </c>
      <c r="N180" t="s">
        <v>1289</v>
      </c>
    </row>
    <row r="181" spans="11:14">
      <c r="K181" t="str">
        <f t="shared" ca="1" si="4"/>
        <v>Switzerland</v>
      </c>
      <c r="L181" s="321" t="s">
        <v>293</v>
      </c>
      <c r="M181" s="97" t="s">
        <v>1290</v>
      </c>
      <c r="N181" t="s">
        <v>1291</v>
      </c>
    </row>
    <row r="182" spans="11:14">
      <c r="K182" t="str">
        <f t="shared" ca="1" si="4"/>
        <v>Syrian Arab Republic</v>
      </c>
      <c r="L182" s="321" t="s">
        <v>294</v>
      </c>
      <c r="M182" s="97" t="s">
        <v>1292</v>
      </c>
      <c r="N182" t="s">
        <v>1293</v>
      </c>
    </row>
    <row r="183" spans="11:14">
      <c r="K183" t="str">
        <f t="shared" ca="1" si="4"/>
        <v>Taiwan</v>
      </c>
      <c r="L183" s="321" t="s">
        <v>295</v>
      </c>
      <c r="M183" s="97" t="s">
        <v>1294</v>
      </c>
      <c r="N183" t="s">
        <v>1295</v>
      </c>
    </row>
    <row r="184" spans="11:14">
      <c r="K184" t="str">
        <f t="shared" ca="1" si="4"/>
        <v>Tajikistan</v>
      </c>
      <c r="L184" s="321" t="s">
        <v>296</v>
      </c>
      <c r="M184" s="97" t="s">
        <v>1296</v>
      </c>
      <c r="N184" t="s">
        <v>1297</v>
      </c>
    </row>
    <row r="185" spans="11:14">
      <c r="K185" t="str">
        <f t="shared" ca="1" si="4"/>
        <v>Tanzania (United Republic)</v>
      </c>
      <c r="L185" s="321" t="s">
        <v>297</v>
      </c>
      <c r="M185" s="97" t="s">
        <v>1298</v>
      </c>
      <c r="N185" t="s">
        <v>1299</v>
      </c>
    </row>
    <row r="186" spans="11:14">
      <c r="K186" t="str">
        <f t="shared" ca="1" si="4"/>
        <v>Thailand</v>
      </c>
      <c r="L186" s="321" t="s">
        <v>298</v>
      </c>
      <c r="M186" s="97" t="s">
        <v>1300</v>
      </c>
      <c r="N186" t="s">
        <v>1301</v>
      </c>
    </row>
    <row r="187" spans="11:14">
      <c r="K187" t="str">
        <f t="shared" ca="1" si="4"/>
        <v>Timor-Leste</v>
      </c>
      <c r="L187" s="321" t="s">
        <v>299</v>
      </c>
      <c r="M187" s="97" t="s">
        <v>1302</v>
      </c>
      <c r="N187" t="s">
        <v>299</v>
      </c>
    </row>
    <row r="188" spans="11:14">
      <c r="K188" t="str">
        <f t="shared" ca="1" si="4"/>
        <v>Togo</v>
      </c>
      <c r="L188" s="321" t="s">
        <v>300</v>
      </c>
      <c r="M188" s="97" t="s">
        <v>300</v>
      </c>
      <c r="N188" t="s">
        <v>300</v>
      </c>
    </row>
    <row r="189" spans="11:14">
      <c r="K189" t="str">
        <f t="shared" ca="1" si="4"/>
        <v>Tokelau</v>
      </c>
      <c r="L189" s="321" t="s">
        <v>301</v>
      </c>
      <c r="M189" s="97" t="s">
        <v>301</v>
      </c>
      <c r="N189" t="s">
        <v>301</v>
      </c>
    </row>
    <row r="190" spans="11:14">
      <c r="K190" t="str">
        <f t="shared" ca="1" si="4"/>
        <v>Tonga</v>
      </c>
      <c r="L190" s="321" t="s">
        <v>302</v>
      </c>
      <c r="M190" s="97" t="s">
        <v>302</v>
      </c>
      <c r="N190" t="s">
        <v>302</v>
      </c>
    </row>
    <row r="191" spans="11:14">
      <c r="K191" t="str">
        <f t="shared" ca="1" si="4"/>
        <v>Trinidad and Tobago</v>
      </c>
      <c r="L191" s="321" t="s">
        <v>303</v>
      </c>
      <c r="M191" s="97" t="s">
        <v>1303</v>
      </c>
      <c r="N191" t="s">
        <v>1304</v>
      </c>
    </row>
    <row r="192" spans="11:14">
      <c r="K192" t="str">
        <f t="shared" ca="1" si="4"/>
        <v>Tunisia</v>
      </c>
      <c r="L192" s="321" t="s">
        <v>304</v>
      </c>
      <c r="M192" s="97" t="s">
        <v>1305</v>
      </c>
      <c r="N192" t="s">
        <v>1306</v>
      </c>
    </row>
    <row r="193" spans="11:14">
      <c r="K193" t="str">
        <f t="shared" ca="1" si="4"/>
        <v>Turkey</v>
      </c>
      <c r="L193" s="321" t="s">
        <v>305</v>
      </c>
      <c r="M193" s="97" t="s">
        <v>1307</v>
      </c>
      <c r="N193" t="s">
        <v>1308</v>
      </c>
    </row>
    <row r="194" spans="11:14">
      <c r="K194" t="str">
        <f t="shared" ca="1" si="4"/>
        <v>Turkmenistan</v>
      </c>
      <c r="L194" s="321" t="s">
        <v>306</v>
      </c>
      <c r="M194" s="97" t="s">
        <v>1309</v>
      </c>
      <c r="N194" t="s">
        <v>1310</v>
      </c>
    </row>
    <row r="195" spans="11:14">
      <c r="K195" t="str">
        <f t="shared" ref="K195:K210" ca="1" si="5">OFFSET($L195,0,LangOffset,1,1)</f>
        <v>Tuvalu</v>
      </c>
      <c r="L195" s="321" t="s">
        <v>307</v>
      </c>
      <c r="M195" s="97" t="s">
        <v>307</v>
      </c>
      <c r="N195" t="s">
        <v>307</v>
      </c>
    </row>
    <row r="196" spans="11:14">
      <c r="K196" t="str">
        <f t="shared" ca="1" si="5"/>
        <v>Uganda</v>
      </c>
      <c r="L196" s="321" t="s">
        <v>308</v>
      </c>
      <c r="M196" s="97" t="s">
        <v>1311</v>
      </c>
      <c r="N196" t="s">
        <v>308</v>
      </c>
    </row>
    <row r="197" spans="11:14">
      <c r="K197" t="str">
        <f t="shared" ca="1" si="5"/>
        <v>Ukraine</v>
      </c>
      <c r="L197" s="321" t="s">
        <v>309</v>
      </c>
      <c r="M197" s="97" t="s">
        <v>309</v>
      </c>
      <c r="N197" t="s">
        <v>1312</v>
      </c>
    </row>
    <row r="198" spans="11:14">
      <c r="K198" t="str">
        <f t="shared" ca="1" si="5"/>
        <v>United Arab Emirates</v>
      </c>
      <c r="L198" s="321" t="s">
        <v>310</v>
      </c>
      <c r="M198" s="97" t="s">
        <v>1313</v>
      </c>
      <c r="N198" t="s">
        <v>1314</v>
      </c>
    </row>
    <row r="199" spans="11:14">
      <c r="K199" t="str">
        <f t="shared" ca="1" si="5"/>
        <v>United Kingdom</v>
      </c>
      <c r="L199" s="321" t="s">
        <v>311</v>
      </c>
      <c r="M199" s="97" t="s">
        <v>1315</v>
      </c>
      <c r="N199" t="s">
        <v>1316</v>
      </c>
    </row>
    <row r="200" spans="11:14">
      <c r="K200" t="str">
        <f t="shared" ca="1" si="5"/>
        <v>United States</v>
      </c>
      <c r="L200" s="321" t="s">
        <v>312</v>
      </c>
      <c r="M200" s="97" t="s">
        <v>1317</v>
      </c>
      <c r="N200" t="s">
        <v>1318</v>
      </c>
    </row>
    <row r="201" spans="11:14">
      <c r="K201" t="str">
        <f t="shared" ca="1" si="5"/>
        <v>Uruguay</v>
      </c>
      <c r="L201" s="321" t="s">
        <v>313</v>
      </c>
      <c r="M201" s="97" t="s">
        <v>313</v>
      </c>
      <c r="N201" t="s">
        <v>313</v>
      </c>
    </row>
    <row r="202" spans="11:14">
      <c r="K202" t="str">
        <f t="shared" ca="1" si="5"/>
        <v>Uzbekistan</v>
      </c>
      <c r="L202" s="321" t="s">
        <v>314</v>
      </c>
      <c r="M202" s="97" t="s">
        <v>1319</v>
      </c>
      <c r="N202" t="s">
        <v>1320</v>
      </c>
    </row>
    <row r="203" spans="11:14">
      <c r="K203" t="str">
        <f t="shared" ca="1" si="5"/>
        <v>Vanuatu</v>
      </c>
      <c r="L203" s="321" t="s">
        <v>315</v>
      </c>
      <c r="M203" s="97" t="s">
        <v>315</v>
      </c>
      <c r="N203" t="s">
        <v>315</v>
      </c>
    </row>
    <row r="204" spans="11:14">
      <c r="K204" t="str">
        <f t="shared" ca="1" si="5"/>
        <v>Venezuela</v>
      </c>
      <c r="L204" s="321" t="s">
        <v>316</v>
      </c>
      <c r="M204" s="97" t="s">
        <v>316</v>
      </c>
      <c r="N204" t="s">
        <v>316</v>
      </c>
    </row>
    <row r="205" spans="11:14">
      <c r="K205" t="str">
        <f t="shared" ca="1" si="5"/>
        <v>Viet Nam</v>
      </c>
      <c r="L205" s="321" t="s">
        <v>317</v>
      </c>
      <c r="M205" s="97" t="s">
        <v>1321</v>
      </c>
      <c r="N205" t="s">
        <v>317</v>
      </c>
    </row>
    <row r="206" spans="11:14">
      <c r="K206" t="str">
        <f t="shared" ca="1" si="5"/>
        <v>Western Sahara</v>
      </c>
      <c r="L206" s="321" t="s">
        <v>319</v>
      </c>
      <c r="M206" s="97" t="s">
        <v>1322</v>
      </c>
      <c r="N206" t="s">
        <v>1323</v>
      </c>
    </row>
    <row r="207" spans="11:14">
      <c r="K207" t="str">
        <f t="shared" ca="1" si="5"/>
        <v>Yemen</v>
      </c>
      <c r="L207" s="321" t="s">
        <v>320</v>
      </c>
      <c r="M207" s="97" t="s">
        <v>1324</v>
      </c>
      <c r="N207" t="s">
        <v>320</v>
      </c>
    </row>
    <row r="208" spans="11:14">
      <c r="K208" t="str">
        <f t="shared" ca="1" si="5"/>
        <v>Zambia</v>
      </c>
      <c r="L208" s="321" t="s">
        <v>321</v>
      </c>
      <c r="M208" s="97" t="s">
        <v>1325</v>
      </c>
      <c r="N208" t="s">
        <v>321</v>
      </c>
    </row>
    <row r="209" spans="11:14">
      <c r="K209" t="str">
        <f t="shared" ca="1" si="5"/>
        <v>Zimbabwe</v>
      </c>
      <c r="L209" s="321" t="s">
        <v>323</v>
      </c>
      <c r="M209" s="97" t="s">
        <v>323</v>
      </c>
      <c r="N209" t="s">
        <v>323</v>
      </c>
    </row>
    <row r="210" spans="11:14">
      <c r="K210" t="str">
        <f t="shared" ca="1" si="5"/>
        <v>Zanzibar</v>
      </c>
      <c r="L210" s="321" t="s">
        <v>322</v>
      </c>
      <c r="M210" s="97" t="s">
        <v>322</v>
      </c>
      <c r="N210" t="s">
        <v>322</v>
      </c>
    </row>
    <row r="211" spans="11:14">
      <c r="L211" s="321"/>
      <c r="M211" s="97"/>
    </row>
    <row r="212" spans="11:14">
      <c r="L212" s="321"/>
      <c r="M212" s="97"/>
    </row>
    <row r="213" spans="11:14">
      <c r="L213" s="321"/>
      <c r="M213" s="97"/>
    </row>
    <row r="214" spans="11:14">
      <c r="L214" s="321"/>
      <c r="M214" s="97"/>
    </row>
    <row r="215" spans="11:14">
      <c r="L215" s="321"/>
      <c r="M215" s="97"/>
    </row>
    <row r="216" spans="11:14">
      <c r="L216" s="321"/>
      <c r="M216" s="97"/>
    </row>
    <row r="217" spans="11:14">
      <c r="L217" s="321"/>
      <c r="M217" s="97"/>
    </row>
    <row r="218" spans="11:14">
      <c r="L218" s="321"/>
      <c r="M218" s="97"/>
    </row>
    <row r="219" spans="11:14">
      <c r="L219" s="321"/>
      <c r="M219" s="97"/>
    </row>
    <row r="220" spans="11:14">
      <c r="L220" s="321"/>
      <c r="M220" s="97"/>
    </row>
    <row r="221" spans="11:14">
      <c r="L221" s="321"/>
      <c r="M221" s="97"/>
    </row>
    <row r="222" spans="11:14">
      <c r="L222" s="321"/>
      <c r="M222" s="97"/>
    </row>
    <row r="223" spans="11:14">
      <c r="L223" s="321"/>
      <c r="M223" s="97"/>
    </row>
    <row r="224" spans="11:14">
      <c r="L224" s="321"/>
      <c r="M224" s="97"/>
    </row>
    <row r="225" spans="11:13">
      <c r="L225" s="321"/>
      <c r="M225" s="97"/>
    </row>
    <row r="226" spans="11:13">
      <c r="L226" s="321"/>
      <c r="M226" s="97"/>
    </row>
    <row r="227" spans="11:13">
      <c r="L227" s="321"/>
      <c r="M227" s="97"/>
    </row>
    <row r="228" spans="11:13">
      <c r="L228" s="321"/>
      <c r="M228" s="97"/>
    </row>
    <row r="229" spans="11:13">
      <c r="L229" s="321"/>
      <c r="M229" s="97"/>
    </row>
    <row r="230" spans="11:13">
      <c r="L230" s="321"/>
      <c r="M230" s="97"/>
    </row>
    <row r="231" spans="11:13">
      <c r="L231" s="321"/>
      <c r="M231" s="97"/>
    </row>
    <row r="232" spans="11:13">
      <c r="L232" s="321"/>
      <c r="M232" s="97"/>
    </row>
    <row r="233" spans="11:13">
      <c r="L233" s="321"/>
      <c r="M233" s="97"/>
    </row>
    <row r="234" spans="11:13">
      <c r="L234" s="321"/>
      <c r="M234" s="97"/>
    </row>
    <row r="235" spans="11:13">
      <c r="L235" s="321"/>
      <c r="M235" s="97"/>
    </row>
    <row r="236" spans="11:13">
      <c r="L236" s="321"/>
      <c r="M236" s="97"/>
    </row>
    <row r="237" spans="11:13">
      <c r="K237" t="str">
        <f t="shared" ref="K237:K243" ca="1" si="6">OFFSET($L237,0,LangOffset,1,1)</f>
        <v>Viet Nam</v>
      </c>
      <c r="L237" s="321" t="s">
        <v>317</v>
      </c>
      <c r="M237" s="97"/>
    </row>
    <row r="238" spans="11:13">
      <c r="K238" t="str">
        <f t="shared" ca="1" si="6"/>
        <v>Wallis and Futuna Islands</v>
      </c>
      <c r="L238" s="321" t="s">
        <v>318</v>
      </c>
      <c r="M238" s="97"/>
    </row>
    <row r="239" spans="11:13">
      <c r="K239" t="str">
        <f t="shared" ca="1" si="6"/>
        <v>Western Sahara</v>
      </c>
      <c r="L239" s="321" t="s">
        <v>319</v>
      </c>
      <c r="M239" s="97"/>
    </row>
    <row r="240" spans="11:13">
      <c r="K240" t="str">
        <f t="shared" ca="1" si="6"/>
        <v>Yemen</v>
      </c>
      <c r="L240" s="321" t="s">
        <v>320</v>
      </c>
      <c r="M240" s="97"/>
    </row>
    <row r="241" spans="11:13">
      <c r="K241" t="str">
        <f t="shared" ca="1" si="6"/>
        <v>Zambia</v>
      </c>
      <c r="L241" s="321" t="s">
        <v>321</v>
      </c>
      <c r="M241" s="97"/>
    </row>
    <row r="242" spans="11:13">
      <c r="K242" t="str">
        <f t="shared" ca="1" si="6"/>
        <v>Zanzibar</v>
      </c>
      <c r="L242" s="321" t="s">
        <v>322</v>
      </c>
      <c r="M242" s="97"/>
    </row>
    <row r="243" spans="11:13">
      <c r="K243" t="str">
        <f t="shared" ca="1" si="6"/>
        <v>Zimbabwe</v>
      </c>
      <c r="L243" s="321" t="s">
        <v>323</v>
      </c>
      <c r="M243" s="97"/>
    </row>
    <row r="244" spans="11:13">
      <c r="L244" s="97"/>
      <c r="M244" s="97"/>
    </row>
    <row r="245" spans="11:13">
      <c r="L245" s="97"/>
      <c r="M245" s="97"/>
    </row>
    <row r="246" spans="11:13">
      <c r="L246" s="97"/>
      <c r="M246" s="97"/>
    </row>
    <row r="247" spans="11:13">
      <c r="L247" s="97"/>
      <c r="M247" s="97"/>
    </row>
    <row r="248" spans="11:13">
      <c r="L248" s="97"/>
      <c r="M248" s="97"/>
    </row>
    <row r="249" spans="11:13">
      <c r="L249" s="97"/>
      <c r="M249" s="97"/>
    </row>
    <row r="250" spans="11:13">
      <c r="L250" s="97"/>
      <c r="M250" s="97"/>
    </row>
    <row r="251" spans="11:13">
      <c r="L251" s="97"/>
      <c r="M251" s="97"/>
    </row>
    <row r="252" spans="11:13">
      <c r="L252" s="97"/>
      <c r="M252" s="97"/>
    </row>
    <row r="253" spans="11:13">
      <c r="L253" s="97"/>
      <c r="M253" s="97"/>
    </row>
    <row r="254" spans="11:13">
      <c r="L254" s="97"/>
      <c r="M254" s="97"/>
    </row>
    <row r="255" spans="11:13">
      <c r="L255" s="97"/>
      <c r="M255" s="97"/>
    </row>
    <row r="256" spans="11:13">
      <c r="L256" s="97"/>
      <c r="M256" s="97"/>
    </row>
    <row r="257" spans="12:13">
      <c r="L257" s="97"/>
      <c r="M257" s="97"/>
    </row>
    <row r="258" spans="12:13">
      <c r="L258" s="97"/>
      <c r="M258" s="97"/>
    </row>
    <row r="259" spans="12:13">
      <c r="L259" s="97"/>
      <c r="M259" s="97"/>
    </row>
    <row r="260" spans="12:13">
      <c r="L260" s="97"/>
      <c r="M260" s="97"/>
    </row>
    <row r="261" spans="12:13">
      <c r="L261" s="97"/>
      <c r="M261" s="97"/>
    </row>
    <row r="262" spans="12:13">
      <c r="L262" s="97"/>
      <c r="M262" s="97"/>
    </row>
    <row r="263" spans="12:13">
      <c r="L263" s="97"/>
      <c r="M263" s="97"/>
    </row>
    <row r="264" spans="12:13">
      <c r="L264" s="97"/>
      <c r="M264" s="97"/>
    </row>
    <row r="265" spans="12:13">
      <c r="L265" s="97"/>
      <c r="M265" s="97"/>
    </row>
    <row r="266" spans="12:13">
      <c r="L266" s="97"/>
      <c r="M266" s="97"/>
    </row>
    <row r="267" spans="12:13">
      <c r="L267" s="97"/>
      <c r="M267" s="97"/>
    </row>
    <row r="268" spans="12:13">
      <c r="L268" s="97"/>
      <c r="M268" s="97"/>
    </row>
    <row r="269" spans="12:13">
      <c r="L269" s="97"/>
      <c r="M269" s="97"/>
    </row>
    <row r="270" spans="12:13">
      <c r="L270" s="97"/>
      <c r="M270" s="97"/>
    </row>
    <row r="271" spans="12:13">
      <c r="L271" s="97"/>
      <c r="M271" s="97"/>
    </row>
  </sheetData>
  <sheetProtection password="E205" sheet="1" objects="1" scenarios="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Z500"/>
  <sheetViews>
    <sheetView topLeftCell="G5" zoomScale="70" zoomScaleNormal="70" workbookViewId="0">
      <selection activeCell="I5" sqref="I5"/>
    </sheetView>
  </sheetViews>
  <sheetFormatPr baseColWidth="10" defaultColWidth="9" defaultRowHeight="14"/>
  <cols>
    <col min="1" max="1" width="19.83203125" style="8" customWidth="1"/>
    <col min="2" max="2" width="25.33203125" style="8" customWidth="1"/>
    <col min="3" max="3" width="19.83203125" style="8" customWidth="1"/>
    <col min="4" max="4" width="26.5" style="17" customWidth="1"/>
    <col min="5" max="5" width="19.83203125" style="8" customWidth="1"/>
    <col min="6" max="6" width="16" style="15" customWidth="1"/>
    <col min="7" max="7" width="33.6640625" style="8" customWidth="1"/>
    <col min="8" max="8" width="19.83203125" style="8" customWidth="1"/>
    <col min="9" max="9" width="73.33203125" style="17" customWidth="1"/>
    <col min="10" max="10" width="71.5" style="17" customWidth="1"/>
    <col min="11" max="11" width="36.83203125" style="8" customWidth="1"/>
    <col min="12" max="16384" width="9" style="8"/>
  </cols>
  <sheetData>
    <row r="1" spans="1:11">
      <c r="A1" s="9" t="s">
        <v>22</v>
      </c>
      <c r="C1" s="10">
        <f>IF(Language="English",0,IF(Language="French",1,IF(Language="Spanish",2,IF(Language="Russian",3))))</f>
        <v>0</v>
      </c>
      <c r="D1" s="8"/>
      <c r="E1" s="10"/>
      <c r="F1" s="14"/>
      <c r="G1" s="11" t="s">
        <v>26</v>
      </c>
      <c r="H1" s="12"/>
      <c r="I1" s="18"/>
      <c r="J1" s="18"/>
      <c r="K1" s="12" t="s">
        <v>568</v>
      </c>
    </row>
    <row r="2" spans="1:11">
      <c r="A2" s="248" t="s">
        <v>27</v>
      </c>
      <c r="B2" s="248" t="s">
        <v>23</v>
      </c>
      <c r="C2" s="85" t="s">
        <v>28</v>
      </c>
      <c r="D2" s="85" t="s">
        <v>25</v>
      </c>
      <c r="E2" s="86" t="s">
        <v>29</v>
      </c>
      <c r="F2" s="14"/>
      <c r="G2" s="249" t="s">
        <v>27</v>
      </c>
      <c r="H2" s="248" t="s">
        <v>23</v>
      </c>
      <c r="I2" s="85" t="s">
        <v>28</v>
      </c>
      <c r="J2" s="85" t="s">
        <v>25</v>
      </c>
      <c r="K2" s="85" t="s">
        <v>29</v>
      </c>
    </row>
    <row r="3" spans="1:11" ht="15">
      <c r="A3" s="8" t="str">
        <f t="shared" ref="A3:A34" ca="1" si="0">OFFSET($B3,0,LangOffset,1,1)</f>
        <v>Tuberculosis</v>
      </c>
      <c r="B3" s="17" t="s">
        <v>569</v>
      </c>
      <c r="C3" s="258" t="s">
        <v>849</v>
      </c>
      <c r="D3" s="258" t="s">
        <v>569</v>
      </c>
      <c r="E3" s="258"/>
      <c r="F3" s="258"/>
      <c r="G3" s="8" t="str">
        <f t="shared" ref="G3:G65" ca="1" si="1">OFFSET($H3,0,LangOffset,1,1)</f>
        <v>INSTRUCTIONS - TB priority modules</v>
      </c>
      <c r="H3" s="17" t="s">
        <v>570</v>
      </c>
      <c r="I3" s="258" t="s">
        <v>655</v>
      </c>
      <c r="J3" s="258" t="s">
        <v>571</v>
      </c>
      <c r="K3" s="258"/>
    </row>
    <row r="4" spans="1:11" ht="15">
      <c r="A4" s="8" t="str">
        <f t="shared" ca="1" si="0"/>
        <v>TB Programmatic Gap Table 1 (Per Priority Intervention)</v>
      </c>
      <c r="B4" s="17" t="s">
        <v>572</v>
      </c>
      <c r="C4" s="258" t="s">
        <v>850</v>
      </c>
      <c r="D4" s="258" t="s">
        <v>573</v>
      </c>
      <c r="E4" s="258"/>
      <c r="F4" s="258"/>
      <c r="G4" s="8" t="str">
        <f t="shared" ca="1" si="1"/>
        <v xml:space="preserve">Instructions for filling tuberculosis programmatic gap table: </v>
      </c>
      <c r="H4" s="17" t="s">
        <v>574</v>
      </c>
      <c r="I4" s="258" t="s">
        <v>656</v>
      </c>
      <c r="J4" s="258" t="s">
        <v>575</v>
      </c>
      <c r="K4" s="258"/>
    </row>
    <row r="5" spans="1:11" ht="409.6">
      <c r="A5" s="8" t="str">
        <f t="shared" ca="1" si="0"/>
        <v>TB Programmatic Gap Table 2 (Per Priority Intervention)</v>
      </c>
      <c r="B5" s="17" t="s">
        <v>576</v>
      </c>
      <c r="C5" s="258" t="s">
        <v>851</v>
      </c>
      <c r="D5" s="258" t="s">
        <v>577</v>
      </c>
      <c r="E5" s="258"/>
      <c r="F5" s="258"/>
      <c r="G5" s="8" t="str">
        <f t="shared" ca="1" si="1"/>
        <v>Please complete separate programmatic gap tables, found on the "Tables" worksheet, for priority modules that are relevant to the TB funding request. The following list specifies possible modules and corresponding relevant interventions that can be selected. Complete tables only for the modules or interventions that are supported and for which funding is being requested. Refer to the Modular Framework Handbook for a list of all modules, interventions with accompanying descriptions, and indicators. 
Priority Modules:
- TB care and prevention
          -&gt; Case detection and diagnosis
- MDR-TB
          -&gt; Case detection and diagnosis
          -&gt; Treatment
- TB/HIV
          -&gt; Screening, testing and diagnosis
          -&gt; Treatment
          -&gt; TB Preventive Therapy (TPT)</v>
      </c>
      <c r="H5" s="257" t="s">
        <v>1040</v>
      </c>
      <c r="I5" s="292" t="s">
        <v>1061</v>
      </c>
      <c r="J5" s="292" t="s">
        <v>1060</v>
      </c>
      <c r="K5" s="258"/>
    </row>
    <row r="6" spans="1:11" ht="409.6">
      <c r="A6" s="8" t="str">
        <f t="shared" ca="1" si="0"/>
        <v>TB Programmatic Gap Table 3 (Per Priority Intervention)</v>
      </c>
      <c r="B6" s="17" t="s">
        <v>578</v>
      </c>
      <c r="C6" s="258" t="s">
        <v>852</v>
      </c>
      <c r="D6" s="258" t="s">
        <v>579</v>
      </c>
      <c r="E6" s="258"/>
      <c r="F6" s="258"/>
      <c r="G6" s="8" t="str">
        <f t="shared" ca="1" si="1"/>
        <v>To begin completing each table, specify the desired priority module/intervention by selecting from the drop-down list provided next to the "Priority Module" line. The corresponding coverage indicator will appear automatically once a module/intervention has been selected.  Blank cells highlighted in white require input. Cells highlighted in purple will then be filled automatically.
If submitting separate TB and HIV funding requests, gap analysis tables for TB/HIV interventions should be included in both the TB and HIV requests. In the case of a joint TB/HIV request, please complete the tables in the joint TB/HIV programmatic gap Excel file.
The following instructions provide detailed information on how to complete the gap table for each module/intervention. Note that separate tables are to be completed for each TB/HIV collaborative intervention. Remember, among the 3 priority modules listed above, complete tables for only the interventions/indicators that are relevant to the funding request.</v>
      </c>
      <c r="H6" s="251" t="s">
        <v>1020</v>
      </c>
      <c r="I6" s="289" t="s">
        <v>657</v>
      </c>
      <c r="J6" s="258" t="s">
        <v>580</v>
      </c>
      <c r="K6" s="258"/>
    </row>
    <row r="7" spans="1:11" ht="15">
      <c r="A7" s="8" t="str">
        <f t="shared" ca="1" si="0"/>
        <v>TB Programmatic Gap Table 4 (Per Priority Intervention)</v>
      </c>
      <c r="B7" s="17" t="s">
        <v>581</v>
      </c>
      <c r="C7" s="258" t="s">
        <v>853</v>
      </c>
      <c r="D7" s="258" t="s">
        <v>582</v>
      </c>
      <c r="E7" s="258"/>
      <c r="F7" s="258"/>
      <c r="G7" s="8" t="str">
        <f t="shared" ca="1" si="1"/>
        <v>Reference: WHO- Stop TB Planning and Budgeting tool: http://www.who.int/tb/dots/planning_budgeting_tool/en/</v>
      </c>
      <c r="H7" s="17" t="s">
        <v>583</v>
      </c>
      <c r="I7" s="259" t="s">
        <v>584</v>
      </c>
      <c r="J7" s="258" t="s">
        <v>585</v>
      </c>
      <c r="K7" s="258"/>
    </row>
    <row r="8" spans="1:11" ht="110">
      <c r="A8" s="8" t="str">
        <f t="shared" ca="1" si="0"/>
        <v>TB Programmatic Gap Table 5 (Per Priority Intervention)</v>
      </c>
      <c r="B8" s="17" t="s">
        <v>586</v>
      </c>
      <c r="C8" s="258" t="s">
        <v>854</v>
      </c>
      <c r="D8" s="258" t="s">
        <v>587</v>
      </c>
      <c r="E8" s="258"/>
      <c r="F8" s="258"/>
      <c r="G8" s="8" t="str">
        <f t="shared" ca="1" si="1"/>
        <v>In cases where the indicators used by the country are worded differently than what is included in the programmatic gap tables (but measurement is the same), please include the country definition in the comments box. A blank table can be found on the "Blank table" sheet in the case where the number of tables provided in the workbook is not sufficient, or if the applicant wishes to submit a table for a module/intervention/indicator that is not specified in the instructions below.</v>
      </c>
      <c r="H8" s="103" t="s">
        <v>884</v>
      </c>
      <c r="I8" s="303" t="s">
        <v>968</v>
      </c>
      <c r="J8" s="292" t="s">
        <v>969</v>
      </c>
      <c r="K8" s="258"/>
    </row>
    <row r="9" spans="1:11" ht="15">
      <c r="A9" s="8" t="str">
        <f t="shared" ca="1" si="0"/>
        <v>TB Programmatic Gap Table 6 (Per Priority Intervention)</v>
      </c>
      <c r="B9" s="17" t="s">
        <v>588</v>
      </c>
      <c r="C9" s="258" t="s">
        <v>855</v>
      </c>
      <c r="D9" s="258" t="s">
        <v>589</v>
      </c>
      <c r="E9" s="258"/>
      <c r="F9" s="258"/>
      <c r="G9" s="8" t="str">
        <f t="shared" ca="1" si="1"/>
        <v>"TB Tables" Tab</v>
      </c>
      <c r="H9" s="17" t="s">
        <v>644</v>
      </c>
      <c r="I9" s="259" t="s">
        <v>645</v>
      </c>
      <c r="J9" s="258" t="s">
        <v>646</v>
      </c>
      <c r="K9" s="258"/>
    </row>
    <row r="10" spans="1:11" ht="15">
      <c r="A10" s="8" t="str">
        <f t="shared" ca="1" si="0"/>
        <v>Priority Module</v>
      </c>
      <c r="B10" s="17" t="s">
        <v>31</v>
      </c>
      <c r="C10" s="258" t="s">
        <v>740</v>
      </c>
      <c r="D10" s="258" t="s">
        <v>420</v>
      </c>
      <c r="E10" s="258"/>
      <c r="F10" s="258"/>
      <c r="G10" s="8" t="str">
        <f t="shared" ca="1" si="1"/>
        <v>TB care and prevention- Case detection and diagnosis</v>
      </c>
      <c r="H10" s="17" t="s">
        <v>546</v>
      </c>
      <c r="I10" s="259" t="s">
        <v>658</v>
      </c>
      <c r="J10" s="258" t="s">
        <v>590</v>
      </c>
      <c r="K10" s="258"/>
    </row>
    <row r="11" spans="1:11" ht="15">
      <c r="A11" s="8" t="str">
        <f t="shared" ca="1" si="0"/>
        <v>Selected coverage indicator</v>
      </c>
      <c r="B11" s="17" t="s">
        <v>1</v>
      </c>
      <c r="C11" s="258" t="s">
        <v>741</v>
      </c>
      <c r="D11" s="258" t="s">
        <v>50</v>
      </c>
      <c r="E11" s="258"/>
      <c r="F11" s="258"/>
      <c r="G11" s="8" t="str">
        <f t="shared" ca="1" si="1"/>
        <v>Coverage indicator: Number of notified cases of all forms of TB- bacteriologically confirmed plus clinically diagnosed (new and relapse)</v>
      </c>
      <c r="H11" s="17" t="s">
        <v>591</v>
      </c>
      <c r="I11" s="259" t="s">
        <v>659</v>
      </c>
      <c r="J11" s="258" t="s">
        <v>660</v>
      </c>
      <c r="K11" s="258"/>
    </row>
    <row r="12" spans="1:11" ht="15">
      <c r="A12" s="8" t="str">
        <f t="shared" ca="1" si="0"/>
        <v>Current national coverage</v>
      </c>
      <c r="B12" s="17" t="s">
        <v>13</v>
      </c>
      <c r="C12" s="258" t="s">
        <v>743</v>
      </c>
      <c r="D12" s="258" t="s">
        <v>51</v>
      </c>
      <c r="E12" s="258"/>
      <c r="F12" s="258"/>
      <c r="G12" s="8" t="str">
        <f t="shared" ca="1" si="1"/>
        <v>Estimated population in need/at risk:
Refers to the estimated incidence of all forms of TB cases</v>
      </c>
      <c r="H12" s="17" t="s">
        <v>592</v>
      </c>
      <c r="I12" s="259" t="s">
        <v>661</v>
      </c>
      <c r="J12" s="258" t="s">
        <v>593</v>
      </c>
      <c r="K12" s="258"/>
    </row>
    <row r="13" spans="1:11" ht="15">
      <c r="A13" s="8" t="str">
        <f t="shared" ca="1" si="0"/>
        <v>Insert latest results</v>
      </c>
      <c r="B13" s="17" t="s">
        <v>14</v>
      </c>
      <c r="C13" s="258" t="s">
        <v>744</v>
      </c>
      <c r="D13" s="258" t="s">
        <v>52</v>
      </c>
      <c r="E13" s="258"/>
      <c r="F13" s="258"/>
      <c r="G13" s="8" t="str">
        <f t="shared" ca="1" si="1"/>
        <v>Country target:
1) Refers to NSP or any other latest agreed country target
2) "#" refers to all forms of TB cases (new and relapse) to be notified to national health authorities. It includes bacteriologically confirmed plus those that are diagnosed using other tests such as X-rays, cytology and clinically diagnosed
3) "%" refers to the case detection rate, i.e. the proportion of all forms of TB cases (new and relapse) notified among the number of estimated incident TB cases)</v>
      </c>
      <c r="H13" s="17" t="s">
        <v>594</v>
      </c>
      <c r="I13" s="259" t="s">
        <v>595</v>
      </c>
      <c r="J13" s="258" t="s">
        <v>596</v>
      </c>
      <c r="K13" s="258"/>
    </row>
    <row r="14" spans="1:11" ht="52.5" customHeight="1">
      <c r="A14" s="8" t="str">
        <f t="shared" ca="1" si="0"/>
        <v>Year</v>
      </c>
      <c r="B14" s="17" t="s">
        <v>10</v>
      </c>
      <c r="C14" s="258" t="s">
        <v>745</v>
      </c>
      <c r="D14" s="258" t="s">
        <v>53</v>
      </c>
      <c r="E14" s="258"/>
      <c r="F14" s="258"/>
      <c r="G14" s="250" t="str">
        <f t="shared" ca="1" si="1"/>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If this is the case, specify in the comments box that line C1 refers to the total of both domestic and external resources.</v>
      </c>
      <c r="H14" s="251" t="s">
        <v>1018</v>
      </c>
      <c r="I14" s="259" t="s">
        <v>662</v>
      </c>
      <c r="J14" s="258" t="s">
        <v>597</v>
      </c>
      <c r="K14" s="258"/>
    </row>
    <row r="15" spans="1:11" ht="15">
      <c r="A15" s="8" t="str">
        <f t="shared" ca="1" si="0"/>
        <v>Data source</v>
      </c>
      <c r="B15" s="17" t="s">
        <v>11</v>
      </c>
      <c r="C15" s="258" t="s">
        <v>746</v>
      </c>
      <c r="D15" s="258" t="s">
        <v>57</v>
      </c>
      <c r="E15" s="258"/>
      <c r="F15" s="258"/>
      <c r="G15" s="250" t="str">
        <f t="shared" ca="1" si="1"/>
        <v>Programmatic Gap:
The programmatic gap is calculated based on total need (line A)</v>
      </c>
      <c r="H15" s="17" t="s">
        <v>598</v>
      </c>
      <c r="I15" s="258" t="s">
        <v>492</v>
      </c>
      <c r="J15" s="258" t="s">
        <v>599</v>
      </c>
      <c r="K15" s="258"/>
    </row>
    <row r="16" spans="1:11" ht="314">
      <c r="A16" s="8" t="str">
        <f t="shared" ca="1" si="0"/>
        <v>Comments</v>
      </c>
      <c r="B16" s="17" t="s">
        <v>12</v>
      </c>
      <c r="C16" s="258" t="s">
        <v>747</v>
      </c>
      <c r="D16" s="258" t="s">
        <v>58</v>
      </c>
      <c r="E16" s="258"/>
      <c r="F16" s="258"/>
      <c r="G16" s="8" t="str">
        <f t="shared" ca="1" si="1"/>
        <v xml:space="preserve">Comments/Assumptions:
1) Specify the target area
2) Specify who are the other sources of funding
3) Specify the number and proportion of childhood TB cases to be notified among the total notified
4) Along with the country targets, in the comments column specify the current and targeted treatment success rate for all new TB cases over each of the three years </v>
      </c>
      <c r="H16" s="257" t="s">
        <v>681</v>
      </c>
      <c r="I16" s="304" t="s">
        <v>970</v>
      </c>
      <c r="J16" s="292" t="s">
        <v>911</v>
      </c>
      <c r="K16" s="258"/>
    </row>
    <row r="17" spans="1:11" ht="15">
      <c r="A17" s="8" t="str">
        <f t="shared" ca="1" si="0"/>
        <v>Year 1</v>
      </c>
      <c r="B17" s="17" t="s">
        <v>2</v>
      </c>
      <c r="C17" s="258" t="s">
        <v>748</v>
      </c>
      <c r="D17" s="258" t="s">
        <v>54</v>
      </c>
      <c r="E17" s="258"/>
      <c r="F17" s="258"/>
      <c r="G17" s="8" t="str">
        <f t="shared" ca="1" si="1"/>
        <v>MDR-TB- Case Detection and Diagnosis</v>
      </c>
      <c r="H17" s="17" t="s">
        <v>549</v>
      </c>
      <c r="I17" s="259" t="s">
        <v>663</v>
      </c>
      <c r="J17" s="258" t="s">
        <v>600</v>
      </c>
      <c r="K17" s="258"/>
    </row>
    <row r="18" spans="1:11" ht="15">
      <c r="A18" s="8" t="str">
        <f t="shared" ca="1" si="0"/>
        <v>Year 2</v>
      </c>
      <c r="B18" s="17" t="s">
        <v>3</v>
      </c>
      <c r="C18" s="258" t="s">
        <v>749</v>
      </c>
      <c r="D18" s="258" t="s">
        <v>55</v>
      </c>
      <c r="E18" s="258"/>
      <c r="F18" s="258"/>
      <c r="G18" s="8" t="str">
        <f t="shared" ca="1" si="1"/>
        <v>Coverage indicator: 
Number of TB cases with RR-TB and/or MDR-TB notified</v>
      </c>
      <c r="H18" s="17" t="s">
        <v>601</v>
      </c>
      <c r="I18" s="259" t="s">
        <v>664</v>
      </c>
      <c r="J18" s="258" t="s">
        <v>665</v>
      </c>
      <c r="K18" s="258"/>
    </row>
    <row r="19" spans="1:11" ht="15">
      <c r="A19" s="8" t="str">
        <f t="shared" ca="1" si="0"/>
        <v>Year 3</v>
      </c>
      <c r="B19" s="17" t="s">
        <v>4</v>
      </c>
      <c r="C19" s="258" t="s">
        <v>750</v>
      </c>
      <c r="D19" s="258" t="s">
        <v>56</v>
      </c>
      <c r="E19" s="258"/>
      <c r="F19" s="258"/>
      <c r="G19" s="8" t="str">
        <f t="shared" ca="1" si="1"/>
        <v>Estimated population in need/at risk:
Refers to the number of the estimated MDR TB cases among all new and retreatment cases.</v>
      </c>
      <c r="H19" s="17" t="s">
        <v>602</v>
      </c>
      <c r="I19" s="259" t="s">
        <v>666</v>
      </c>
      <c r="J19" s="258" t="s">
        <v>603</v>
      </c>
      <c r="K19" s="258"/>
    </row>
    <row r="20" spans="1:11" ht="15">
      <c r="A20" s="8" t="str">
        <f t="shared" ca="1" si="0"/>
        <v>Insert year</v>
      </c>
      <c r="B20" s="17" t="s">
        <v>5</v>
      </c>
      <c r="C20" s="258" t="s">
        <v>751</v>
      </c>
      <c r="D20" s="258" t="s">
        <v>421</v>
      </c>
      <c r="E20" s="258"/>
      <c r="F20" s="258"/>
      <c r="G20" s="8" t="str">
        <f t="shared" ca="1" si="1"/>
        <v>Country target:
1) Refers to NSP or any other latest agreed country target
2) "#" refers to the bacteriologically confirmed drug resistant TB cases (RR-TB and/or MDR-TB) notified
3) "%" refers to the percentage of RR-TB and/or MDR-TB cases notified as a proportion of the estimated MDR-TB cases among all new and retreatment cases</v>
      </c>
      <c r="H20" s="17" t="s">
        <v>604</v>
      </c>
      <c r="I20" s="259" t="s">
        <v>605</v>
      </c>
      <c r="J20" s="258" t="s">
        <v>606</v>
      </c>
      <c r="K20" s="258"/>
    </row>
    <row r="21" spans="1:11" ht="105">
      <c r="A21" s="8" t="str">
        <f t="shared" ca="1" si="0"/>
        <v>Comments / Assumptions</v>
      </c>
      <c r="B21" s="17" t="s">
        <v>32</v>
      </c>
      <c r="C21" s="258" t="s">
        <v>752</v>
      </c>
      <c r="D21" s="258" t="s">
        <v>607</v>
      </c>
      <c r="E21" s="258"/>
      <c r="F21" s="258"/>
      <c r="G21" s="8" t="str">
        <f t="shared" ca="1" si="1"/>
        <v>Comments/Assumptions:
1) Specify the target area
2) Specify who are the other sources of funding</v>
      </c>
      <c r="H21" s="257" t="s">
        <v>40</v>
      </c>
      <c r="I21" s="289" t="s">
        <v>890</v>
      </c>
      <c r="J21" s="279" t="s">
        <v>65</v>
      </c>
      <c r="K21" s="258"/>
    </row>
    <row r="22" spans="1:11" ht="15">
      <c r="A22" s="8" t="str">
        <f t="shared" ca="1" si="0"/>
        <v>Current Estimated Country Need</v>
      </c>
      <c r="B22" s="17" t="s">
        <v>6</v>
      </c>
      <c r="C22" s="258" t="s">
        <v>753</v>
      </c>
      <c r="D22" s="258" t="s">
        <v>60</v>
      </c>
      <c r="E22" s="258"/>
      <c r="F22" s="258"/>
      <c r="G22" s="8" t="str">
        <f t="shared" ca="1" si="1"/>
        <v>MDR-TB- Treatment</v>
      </c>
      <c r="H22" s="17" t="s">
        <v>555</v>
      </c>
      <c r="I22" s="258" t="s">
        <v>667</v>
      </c>
      <c r="J22" s="258" t="s">
        <v>608</v>
      </c>
      <c r="K22" s="258"/>
    </row>
    <row r="23" spans="1:11" ht="14.25" customHeight="1">
      <c r="A23" s="8" t="str">
        <f t="shared" ca="1" si="0"/>
        <v>A. Total estimated population in need/at risk</v>
      </c>
      <c r="B23" s="17" t="s">
        <v>33</v>
      </c>
      <c r="C23" s="259" t="s">
        <v>856</v>
      </c>
      <c r="D23" s="258" t="s">
        <v>609</v>
      </c>
      <c r="E23" s="258"/>
      <c r="F23" s="258"/>
      <c r="G23" s="8" t="str">
        <f t="shared" ca="1" si="1"/>
        <v xml:space="preserve">Coverage indicator: 
Number of cases with RR-TB and/or MDR-TB that began second-line treatment </v>
      </c>
      <c r="H23" s="17" t="s">
        <v>610</v>
      </c>
      <c r="I23" s="259" t="s">
        <v>668</v>
      </c>
      <c r="J23" s="258" t="s">
        <v>611</v>
      </c>
      <c r="K23" s="258"/>
    </row>
    <row r="24" spans="1:11" ht="15">
      <c r="A24" s="8" t="str">
        <f t="shared" ca="1" si="0"/>
        <v>B. Country targets 
(from National Strategic Plan)</v>
      </c>
      <c r="B24" s="17" t="s">
        <v>34</v>
      </c>
      <c r="C24" s="258" t="s">
        <v>754</v>
      </c>
      <c r="D24" s="258" t="s">
        <v>612</v>
      </c>
      <c r="E24" s="258"/>
      <c r="F24" s="258"/>
      <c r="G24" s="8" t="str">
        <f t="shared" ca="1" si="1"/>
        <v xml:space="preserve">Estimated population in need/at risk:
It refers to the number of the estimated MDR TB cases among all new and retreatment cases </v>
      </c>
      <c r="H24" s="17" t="s">
        <v>613</v>
      </c>
      <c r="I24" s="259" t="s">
        <v>669</v>
      </c>
      <c r="J24" s="258" t="s">
        <v>603</v>
      </c>
      <c r="K24" s="258"/>
    </row>
    <row r="25" spans="1:11" ht="15">
      <c r="A25" s="8" t="str">
        <f t="shared" ca="1" si="0"/>
        <v>Country need already covered</v>
      </c>
      <c r="B25" s="17" t="s">
        <v>8</v>
      </c>
      <c r="C25" s="258" t="s">
        <v>755</v>
      </c>
      <c r="D25" s="258" t="s">
        <v>61</v>
      </c>
      <c r="E25" s="258"/>
      <c r="F25" s="258"/>
      <c r="G25" s="8" t="str">
        <f t="shared" ca="1" si="1"/>
        <v>Country target:
1) Refers to NSP or any other latest agreed country target
2) "#" refers to the cases with drug resistant TB (RR-TB and/or MDR-TB) to be enrolled on second-line treatment 
3) "%" refers to the RR-TB and/or MDR-TB cases to be enrolled on second-line treatment among the estimated MDR-TB cases in need of treatment</v>
      </c>
      <c r="H25" s="17" t="s">
        <v>614</v>
      </c>
      <c r="I25" s="259" t="s">
        <v>615</v>
      </c>
      <c r="J25" s="258" t="s">
        <v>616</v>
      </c>
      <c r="K25" s="258"/>
    </row>
    <row r="26" spans="1:11" ht="16.5" customHeight="1">
      <c r="A26" s="8" t="str">
        <f t="shared" ca="1" si="0"/>
        <v>C1. Country need planned to be covered by domestic resources</v>
      </c>
      <c r="B26" s="17" t="s">
        <v>77</v>
      </c>
      <c r="C26" s="258" t="s">
        <v>756</v>
      </c>
      <c r="D26" s="258" t="s">
        <v>617</v>
      </c>
      <c r="E26" s="258"/>
      <c r="F26" s="258"/>
      <c r="G26" s="8" t="str">
        <f t="shared" ca="1" si="1"/>
        <v>Comments/Assumptions:
1) Specify the target area
2) Specify who are the other sources of funding
3) Along with the country targets, in the comments column specify the current and targeted treatment success rate for all bacteriologically confirmed drug resistant TB cases (RR-TB and/or MDR-TB) over each of the three years</v>
      </c>
      <c r="H26" s="17" t="s">
        <v>618</v>
      </c>
      <c r="I26" s="259" t="s">
        <v>619</v>
      </c>
      <c r="J26" s="258" t="s">
        <v>620</v>
      </c>
      <c r="K26" s="258"/>
    </row>
    <row r="27" spans="1:11" ht="16.5" customHeight="1">
      <c r="A27" s="8" t="str">
        <f t="shared" ca="1" si="0"/>
        <v>C2. Country need planned to be covered by external resources</v>
      </c>
      <c r="B27" s="17" t="s">
        <v>78</v>
      </c>
      <c r="C27" s="258" t="s">
        <v>757</v>
      </c>
      <c r="D27" s="258" t="s">
        <v>508</v>
      </c>
      <c r="E27" s="258"/>
      <c r="F27" s="258"/>
      <c r="G27" s="8" t="str">
        <f t="shared" ca="1" si="1"/>
        <v>TB/HIV - TB screening among HIV patients</v>
      </c>
      <c r="H27" s="100" t="s">
        <v>680</v>
      </c>
      <c r="I27" s="259" t="s">
        <v>896</v>
      </c>
      <c r="J27" s="258" t="s">
        <v>889</v>
      </c>
      <c r="K27" s="258"/>
    </row>
    <row r="28" spans="1:11" ht="15" customHeight="1">
      <c r="A28" s="8" t="str">
        <f t="shared" ca="1" si="0"/>
        <v>C3. Total country need already covered</v>
      </c>
      <c r="B28" s="17" t="s">
        <v>843</v>
      </c>
      <c r="C28" s="259" t="s">
        <v>844</v>
      </c>
      <c r="D28" s="258" t="s">
        <v>845</v>
      </c>
      <c r="E28" s="258"/>
      <c r="F28" s="258"/>
      <c r="G28" s="8" t="str">
        <f t="shared" ca="1" si="1"/>
        <v>Coverage indicator:
Percentage of people living with HIV in care (including PMTCT) who are screened for TB in HIV care or treatment settings</v>
      </c>
      <c r="H28" s="17" t="s">
        <v>621</v>
      </c>
      <c r="I28" s="259" t="s">
        <v>670</v>
      </c>
      <c r="J28" s="258" t="s">
        <v>671</v>
      </c>
      <c r="K28" s="258"/>
    </row>
    <row r="29" spans="1:11" ht="15">
      <c r="A29" s="8" t="str">
        <f t="shared" ca="1" si="0"/>
        <v>Programmatic Gap</v>
      </c>
      <c r="B29" s="17" t="s">
        <v>9</v>
      </c>
      <c r="C29" s="258" t="s">
        <v>758</v>
      </c>
      <c r="D29" s="258" t="s">
        <v>622</v>
      </c>
      <c r="E29" s="258"/>
      <c r="F29" s="258"/>
      <c r="G29" s="8" t="str">
        <f t="shared" ca="1" si="1"/>
        <v>Estimated population in need/at risk:
Refers to all adults and children in HIV care or treatment settings</v>
      </c>
      <c r="H29" s="17" t="s">
        <v>356</v>
      </c>
      <c r="I29" s="259" t="s">
        <v>672</v>
      </c>
      <c r="J29" s="258" t="s">
        <v>623</v>
      </c>
      <c r="K29" s="258"/>
    </row>
    <row r="30" spans="1:11" ht="316">
      <c r="A30" s="8" t="str">
        <f ca="1">OFFSET($B30,0,LangOffset,1,1)</f>
        <v>D. Expected annual gap in meeting the need: A - C3</v>
      </c>
      <c r="B30" s="17" t="s">
        <v>846</v>
      </c>
      <c r="C30" s="259" t="s">
        <v>863</v>
      </c>
      <c r="D30" s="279" t="s">
        <v>910</v>
      </c>
      <c r="E30" s="258"/>
      <c r="F30" s="258"/>
      <c r="G30" s="8" t="str">
        <f t="shared" ca="1" si="1"/>
        <v>Country target:
1) refers to NSP or any other latest agreed country target
2) # refers to the number of adults and children in HIV care or treatment settings who are screened for TB
3) % refers to the percentage of adults and children enrolled in HIV care or treatment settings who had TB status assessed and recorded among all the adults and children enrolled in HIV care or treatment settings</v>
      </c>
      <c r="H30" s="293" t="s">
        <v>913</v>
      </c>
      <c r="I30" s="304" t="s">
        <v>971</v>
      </c>
      <c r="J30" s="292" t="s">
        <v>912</v>
      </c>
      <c r="K30" s="258"/>
    </row>
    <row r="31" spans="1:11" ht="14.25" customHeight="1">
      <c r="A31" s="8" t="str">
        <f t="shared" ca="1" si="0"/>
        <v>Country Need Covered with the Allocation Amount</v>
      </c>
      <c r="B31" s="17" t="s">
        <v>79</v>
      </c>
      <c r="C31" s="258" t="s">
        <v>759</v>
      </c>
      <c r="D31" s="258" t="s">
        <v>510</v>
      </c>
      <c r="E31" s="258"/>
      <c r="F31" s="258"/>
      <c r="G31" s="8" t="str">
        <f t="shared" ca="1" si="1"/>
        <v>Comments/Assumptions:
1) Specify the target area
2) Specify who are the other sources of funding</v>
      </c>
      <c r="H31" s="17" t="s">
        <v>40</v>
      </c>
      <c r="I31" s="258" t="s">
        <v>673</v>
      </c>
      <c r="J31" s="258" t="s">
        <v>65</v>
      </c>
      <c r="K31" s="258"/>
    </row>
    <row r="32" spans="1:11" ht="15">
      <c r="A32" s="8" t="str">
        <f t="shared" ca="1" si="0"/>
        <v>E. Targets to be financed by funding request allocation amount</v>
      </c>
      <c r="B32" s="17" t="s">
        <v>80</v>
      </c>
      <c r="C32" s="258" t="s">
        <v>857</v>
      </c>
      <c r="D32" s="258" t="s">
        <v>624</v>
      </c>
      <c r="E32" s="258"/>
      <c r="F32" s="258"/>
      <c r="G32" s="8" t="str">
        <f t="shared" ca="1" si="1"/>
        <v>TB/HIV - TB patients with known HIV status</v>
      </c>
      <c r="H32" s="100" t="s">
        <v>654</v>
      </c>
      <c r="I32" s="259" t="s">
        <v>834</v>
      </c>
      <c r="J32" s="258" t="s">
        <v>861</v>
      </c>
      <c r="K32" s="258"/>
    </row>
    <row r="33" spans="1:31" ht="14.25" customHeight="1">
      <c r="A33" s="8" t="str">
        <f t="shared" ca="1" si="0"/>
        <v>F. Total Coverage from allocation amount and other resources: E + C3</v>
      </c>
      <c r="B33" s="17" t="s">
        <v>847</v>
      </c>
      <c r="C33" s="259" t="s">
        <v>908</v>
      </c>
      <c r="D33" s="258" t="s">
        <v>909</v>
      </c>
      <c r="E33" s="258"/>
      <c r="F33" s="258"/>
      <c r="G33" s="8" t="str">
        <f t="shared" ca="1" si="1"/>
        <v>Coverage Indicator:
Percentage of registered new and relapse TB patients with documented HIV status</v>
      </c>
      <c r="H33" s="17" t="s">
        <v>625</v>
      </c>
      <c r="I33" s="259" t="s">
        <v>674</v>
      </c>
      <c r="J33" s="258" t="s">
        <v>675</v>
      </c>
      <c r="K33" s="258"/>
    </row>
    <row r="34" spans="1:31" ht="15">
      <c r="A34" s="8" t="str">
        <f t="shared" ca="1" si="0"/>
        <v xml:space="preserve">G. Remaining gap: A - F </v>
      </c>
      <c r="B34" s="17" t="s">
        <v>81</v>
      </c>
      <c r="C34" s="258" t="s">
        <v>761</v>
      </c>
      <c r="D34" s="258" t="s">
        <v>626</v>
      </c>
      <c r="E34" s="258"/>
      <c r="F34" s="258"/>
      <c r="G34" s="8" t="str">
        <f t="shared" ca="1" si="1"/>
        <v>Estimated population in need/at risk:
refers to the total number of new and relapse TB patients registered</v>
      </c>
      <c r="H34" s="17" t="s">
        <v>627</v>
      </c>
      <c r="I34" s="259" t="s">
        <v>676</v>
      </c>
      <c r="J34" s="258" t="s">
        <v>450</v>
      </c>
      <c r="K34" s="258"/>
    </row>
    <row r="35" spans="1:31" ht="13.5" customHeight="1">
      <c r="C35" s="258"/>
      <c r="D35" s="258"/>
      <c r="E35" s="258"/>
      <c r="F35" s="258"/>
      <c r="G35" s="8" t="str">
        <f t="shared" ca="1" si="1"/>
        <v>Country target:
1) Refers to NSP or any other latest agreed country target
2) # refers to the number of registered new and relapses TB patients with documented HIV status
3) % refers to the percentage of registered new and relapses TB patients with documented HIV status among the total number of registered new and relapses TB patients</v>
      </c>
      <c r="H35" s="17" t="s">
        <v>359</v>
      </c>
      <c r="I35" s="259" t="s">
        <v>495</v>
      </c>
      <c r="J35" s="260" t="s">
        <v>628</v>
      </c>
      <c r="K35" s="258"/>
    </row>
    <row r="36" spans="1:31" ht="14.25" customHeight="1">
      <c r="A36" s="8">
        <f t="shared" ref="A36:A45" ca="1" si="2">OFFSET($B36,0,LangOffset,1,1)</f>
        <v>0</v>
      </c>
      <c r="B36" s="15"/>
      <c r="C36" s="15"/>
      <c r="D36" s="15"/>
      <c r="E36" s="15"/>
      <c r="F36" s="258"/>
      <c r="G36" s="8" t="str">
        <f t="shared" ca="1" si="1"/>
        <v>Comments/Assumptions:
1) Specify the target area
2)  Specify who are the other sources of funding</v>
      </c>
      <c r="H36" s="17" t="s">
        <v>629</v>
      </c>
      <c r="I36" s="259" t="s">
        <v>630</v>
      </c>
      <c r="J36" s="258" t="s">
        <v>65</v>
      </c>
      <c r="K36" s="258"/>
      <c r="AD36" s="16"/>
      <c r="AE36" s="16"/>
    </row>
    <row r="37" spans="1:31" s="16" customFormat="1" ht="15">
      <c r="A37" s="8">
        <f t="shared" ca="1" si="2"/>
        <v>0</v>
      </c>
      <c r="B37" s="8"/>
      <c r="C37" s="258"/>
      <c r="D37" s="258"/>
      <c r="E37" s="258"/>
      <c r="F37" s="258"/>
      <c r="G37" s="8" t="str">
        <f t="shared" ca="1" si="1"/>
        <v>TB/HIV - HIV positive TB patients on ART</v>
      </c>
      <c r="H37" s="100" t="s">
        <v>653</v>
      </c>
      <c r="I37" s="259" t="s">
        <v>836</v>
      </c>
      <c r="J37" s="258" t="s">
        <v>862</v>
      </c>
      <c r="K37" s="258"/>
      <c r="Q37" s="8"/>
      <c r="R37" s="8"/>
      <c r="AD37" s="8"/>
      <c r="AE37" s="8"/>
    </row>
    <row r="38" spans="1:31" ht="14.25" customHeight="1">
      <c r="A38" s="8" t="str">
        <f t="shared" ca="1" si="2"/>
        <v xml:space="preserve">Carefully read the instructions in the "Instructions" tab before completing the programmatic gap analysis table. 
The instructions have been tailored to each specific module/intervention. </v>
      </c>
      <c r="B38" s="17" t="s">
        <v>76</v>
      </c>
      <c r="C38" s="258" t="s">
        <v>858</v>
      </c>
      <c r="D38" s="258" t="s">
        <v>631</v>
      </c>
      <c r="E38" s="258"/>
      <c r="F38" s="258"/>
      <c r="G38" s="8" t="str">
        <f t="shared" ca="1" si="1"/>
        <v>Coverage Indicator:
Proportion of HIV positive TB patients (new and relapse) on ART during TB treatment</v>
      </c>
      <c r="H38" s="17" t="s">
        <v>632</v>
      </c>
      <c r="I38" s="259" t="s">
        <v>677</v>
      </c>
      <c r="J38" s="258" t="s">
        <v>678</v>
      </c>
      <c r="K38" s="258"/>
      <c r="Q38" s="16"/>
      <c r="R38" s="16"/>
    </row>
    <row r="39" spans="1:31" ht="15.75" customHeight="1">
      <c r="A39" s="8">
        <f t="shared" ca="1" si="2"/>
        <v>0</v>
      </c>
      <c r="B39" s="15"/>
      <c r="C39" s="15"/>
      <c r="D39" s="15"/>
      <c r="E39" s="15"/>
      <c r="F39" s="258"/>
      <c r="G39" s="8" t="str">
        <f t="shared" ca="1" si="1"/>
        <v>Estimated population in need/at risk:
refers to the total number of expected HIV positive new and relapse TB patients registered in the period</v>
      </c>
      <c r="H39" s="17" t="s">
        <v>633</v>
      </c>
      <c r="I39" s="259" t="s">
        <v>679</v>
      </c>
      <c r="J39" s="258" t="s">
        <v>451</v>
      </c>
      <c r="K39" s="258"/>
    </row>
    <row r="40" spans="1:31" ht="14.25" customHeight="1">
      <c r="A40" s="8" t="str">
        <f t="shared" ca="1" si="2"/>
        <v>This sheet contains a blank table in the case where the number of tables provided in the previous sheets is not sufficient, or if the applicant wishes to submit a table for a module/intervention/indicator that is not specified in the instructions.
This table is unprotected, therefore formulas in the cells can be changed if required. The table can also be copied if more than one is needed.</v>
      </c>
      <c r="B40" s="257" t="s">
        <v>848</v>
      </c>
      <c r="C40" s="289" t="s">
        <v>887</v>
      </c>
      <c r="D40" s="258" t="s">
        <v>888</v>
      </c>
      <c r="E40" s="258"/>
      <c r="F40" s="258"/>
      <c r="G40" s="8" t="str">
        <f t="shared" ca="1" si="1"/>
        <v>Country target:
1) refers to NSP or any other latest agreed country target
2) # refers to the number of HIV positive TB patients (new and relapse) who receive ART
3) % refers to the percentage of HIV positive new and relapse TB patients who receive ART among the total of HIV positive new and relapse TB patients registered</v>
      </c>
      <c r="H40" s="17" t="s">
        <v>634</v>
      </c>
      <c r="I40" s="259" t="s">
        <v>635</v>
      </c>
      <c r="J40" s="258" t="s">
        <v>636</v>
      </c>
      <c r="K40" s="258"/>
    </row>
    <row r="41" spans="1:31" ht="15">
      <c r="A41" s="8" t="str">
        <f t="shared" ca="1" si="2"/>
        <v>TB Programmatic Gap Blank Table (if needed, per priority intervention)</v>
      </c>
      <c r="B41" s="17" t="s">
        <v>637</v>
      </c>
      <c r="C41" s="258" t="s">
        <v>859</v>
      </c>
      <c r="D41" s="258" t="s">
        <v>638</v>
      </c>
      <c r="E41" s="258"/>
      <c r="F41" s="258"/>
      <c r="G41" s="8" t="str">
        <f t="shared" ca="1" si="1"/>
        <v>Comments/Assumptions:
1) Specify the target area.
2) Specify who are the other sources of funding</v>
      </c>
      <c r="H41" s="17" t="s">
        <v>639</v>
      </c>
      <c r="I41" s="259" t="s">
        <v>640</v>
      </c>
      <c r="J41" s="258" t="s">
        <v>65</v>
      </c>
      <c r="K41" s="258"/>
    </row>
    <row r="42" spans="1:31">
      <c r="A42" s="8">
        <f t="shared" ca="1" si="2"/>
        <v>0</v>
      </c>
      <c r="C42" s="258"/>
      <c r="D42" s="258"/>
      <c r="E42" s="258"/>
      <c r="F42" s="258"/>
      <c r="G42" s="15"/>
      <c r="H42" s="15"/>
      <c r="I42" s="15"/>
      <c r="J42" s="15"/>
      <c r="K42" s="15"/>
      <c r="L42" s="15"/>
      <c r="M42" s="15"/>
      <c r="N42" s="15"/>
      <c r="O42" s="15"/>
      <c r="P42" s="15"/>
    </row>
    <row r="43" spans="1:31" ht="15">
      <c r="A43" s="8">
        <f t="shared" ca="1" si="2"/>
        <v>0</v>
      </c>
      <c r="C43" s="258"/>
      <c r="D43" s="258"/>
      <c r="E43" s="258"/>
      <c r="F43" s="258"/>
      <c r="G43" s="8" t="str">
        <f t="shared" ca="1" si="1"/>
        <v>Please read the Instructions sheet carefully before completing the programmatic gap tables.</v>
      </c>
      <c r="H43" s="17" t="s">
        <v>108</v>
      </c>
      <c r="I43" s="17" t="s">
        <v>412</v>
      </c>
      <c r="J43" s="17" t="s">
        <v>641</v>
      </c>
      <c r="K43" s="104"/>
    </row>
    <row r="44" spans="1:31" ht="15">
      <c r="A44" s="8">
        <f t="shared" ca="1" si="2"/>
        <v>0</v>
      </c>
      <c r="D44" s="8"/>
      <c r="G44" s="8" t="str">
        <f t="shared" ca="1" si="1"/>
        <v>To complete this cover sheet, select from the drop-down lists the Geography and Applicant Type.</v>
      </c>
      <c r="H44" s="17" t="s">
        <v>109</v>
      </c>
      <c r="I44" s="17" t="s">
        <v>413</v>
      </c>
      <c r="J44" s="17" t="s">
        <v>642</v>
      </c>
      <c r="K44" s="252"/>
    </row>
    <row r="45" spans="1:31" ht="15">
      <c r="A45" s="8">
        <f t="shared" ca="1" si="2"/>
        <v>0</v>
      </c>
      <c r="G45" s="8" t="str">
        <f t="shared" ca="1" si="1"/>
        <v>Applicant</v>
      </c>
      <c r="H45" s="17" t="s">
        <v>115</v>
      </c>
      <c r="I45" s="17" t="s">
        <v>414</v>
      </c>
      <c r="J45" s="17" t="s">
        <v>461</v>
      </c>
      <c r="K45" s="104"/>
    </row>
    <row r="46" spans="1:31" ht="15">
      <c r="A46" s="8">
        <f t="shared" ref="A46:A101" ca="1" si="3">OFFSET($B46,0,LangOffset,1,1)</f>
        <v>0</v>
      </c>
      <c r="G46" s="8" t="str">
        <f t="shared" ca="1" si="1"/>
        <v>Component</v>
      </c>
      <c r="H46" s="17" t="s">
        <v>83</v>
      </c>
      <c r="I46" s="17" t="s">
        <v>415</v>
      </c>
      <c r="J46" s="17" t="s">
        <v>462</v>
      </c>
      <c r="K46" s="104"/>
    </row>
    <row r="47" spans="1:31" ht="15">
      <c r="A47" s="8">
        <f t="shared" ca="1" si="3"/>
        <v>0</v>
      </c>
      <c r="G47" s="8" t="str">
        <f t="shared" ca="1" si="1"/>
        <v>Applicant Type</v>
      </c>
      <c r="H47" s="17" t="s">
        <v>84</v>
      </c>
      <c r="I47" s="17" t="s">
        <v>416</v>
      </c>
      <c r="J47" s="17" t="s">
        <v>463</v>
      </c>
      <c r="K47" s="104"/>
    </row>
    <row r="48" spans="1:31">
      <c r="A48" s="8">
        <f t="shared" ca="1" si="3"/>
        <v>0</v>
      </c>
      <c r="G48" s="15"/>
      <c r="H48" s="15"/>
      <c r="I48" s="15"/>
      <c r="J48" s="15"/>
      <c r="K48" s="15"/>
      <c r="L48" s="15"/>
      <c r="M48" s="15"/>
      <c r="N48" s="15"/>
      <c r="O48" s="15"/>
      <c r="P48" s="15"/>
    </row>
    <row r="49" spans="1:52">
      <c r="A49" s="8">
        <f t="shared" ca="1" si="3"/>
        <v>0</v>
      </c>
      <c r="G49" s="8" t="str">
        <f t="shared" ca="1" si="1"/>
        <v>Latest version updated October 2019</v>
      </c>
      <c r="H49" s="100" t="s">
        <v>1021</v>
      </c>
      <c r="I49" s="17" t="s">
        <v>1022</v>
      </c>
      <c r="J49" s="17" t="s">
        <v>1023</v>
      </c>
    </row>
    <row r="50" spans="1:52">
      <c r="A50" s="8">
        <f t="shared" ca="1" si="3"/>
        <v>0</v>
      </c>
      <c r="G50" s="15"/>
      <c r="H50" s="15"/>
      <c r="I50" s="15"/>
      <c r="J50" s="15"/>
      <c r="K50" s="15"/>
    </row>
    <row r="51" spans="1:52" ht="165">
      <c r="A51" s="8">
        <f t="shared" ca="1" si="3"/>
        <v>0</v>
      </c>
      <c r="G51" s="8" t="str">
        <f t="shared" ca="1" si="1"/>
        <v xml:space="preserve">Instructions for filling Tuberculosis and HIV programmatic gap tables. 
Instructions for joint TB/HIV modules are found below, under the HIV Instructions. Similarly, the TB/HIV modules are found on the "HIV tables" tab. </v>
      </c>
      <c r="H51" s="255" t="s">
        <v>647</v>
      </c>
      <c r="I51" s="251" t="s">
        <v>649</v>
      </c>
      <c r="J51" s="251" t="s">
        <v>648</v>
      </c>
      <c r="K51" s="251"/>
    </row>
    <row r="52" spans="1:52">
      <c r="A52" s="8">
        <f t="shared" ca="1" si="3"/>
        <v>0</v>
      </c>
      <c r="G52" s="8" t="str">
        <f t="shared" ca="1" si="1"/>
        <v>TB/HIV</v>
      </c>
      <c r="H52" s="8" t="s">
        <v>650</v>
      </c>
      <c r="I52" s="17" t="s">
        <v>651</v>
      </c>
      <c r="J52" s="17" t="s">
        <v>652</v>
      </c>
    </row>
    <row r="53" spans="1:52">
      <c r="A53" s="8">
        <f t="shared" ca="1" si="3"/>
        <v>0</v>
      </c>
      <c r="G53" s="8">
        <f t="shared" ca="1" si="1"/>
        <v>0</v>
      </c>
    </row>
    <row r="54" spans="1:52">
      <c r="A54" s="8">
        <f t="shared" ca="1" si="3"/>
        <v>0</v>
      </c>
      <c r="G54" s="8">
        <f t="shared" ca="1" si="1"/>
        <v>0</v>
      </c>
    </row>
    <row r="55" spans="1:52">
      <c r="A55" s="8">
        <f t="shared" ca="1" si="3"/>
        <v>0</v>
      </c>
      <c r="G55" s="8">
        <f t="shared" ca="1" si="1"/>
        <v>0</v>
      </c>
    </row>
    <row r="56" spans="1:52">
      <c r="A56" s="8">
        <f t="shared" ca="1" si="3"/>
        <v>0</v>
      </c>
      <c r="G56" s="8">
        <f t="shared" ca="1" si="1"/>
        <v>0</v>
      </c>
    </row>
    <row r="57" spans="1:52">
      <c r="A57" s="8">
        <f t="shared" ca="1" si="3"/>
        <v>0</v>
      </c>
      <c r="G57" s="8">
        <f t="shared" ca="1" si="1"/>
        <v>0</v>
      </c>
    </row>
    <row r="58" spans="1:52">
      <c r="A58" s="8">
        <f t="shared" ca="1" si="3"/>
        <v>0</v>
      </c>
      <c r="G58" s="8">
        <f t="shared" ca="1" si="1"/>
        <v>0</v>
      </c>
    </row>
    <row r="59" spans="1:52">
      <c r="A59" s="8">
        <f t="shared" ca="1" si="3"/>
        <v>0</v>
      </c>
      <c r="G59" s="8">
        <f t="shared" ca="1" si="1"/>
        <v>0</v>
      </c>
    </row>
    <row r="60" spans="1:52">
      <c r="A60" s="8">
        <f t="shared" ca="1" si="3"/>
        <v>0</v>
      </c>
      <c r="G60" s="8">
        <f t="shared" ca="1" si="1"/>
        <v>0</v>
      </c>
    </row>
    <row r="61" spans="1:52">
      <c r="A61" s="8">
        <f t="shared" ca="1" si="3"/>
        <v>0</v>
      </c>
      <c r="G61" s="8">
        <f t="shared" ca="1" si="1"/>
        <v>0</v>
      </c>
    </row>
    <row r="62" spans="1:52">
      <c r="A62" s="8">
        <f t="shared" ca="1" si="3"/>
        <v>0</v>
      </c>
      <c r="G62" s="8">
        <f t="shared" ca="1" si="1"/>
        <v>0</v>
      </c>
    </row>
    <row r="63" spans="1:52">
      <c r="A63" s="8">
        <f t="shared" ca="1" si="3"/>
        <v>0</v>
      </c>
      <c r="G63" s="8">
        <f t="shared" ca="1" si="1"/>
        <v>0</v>
      </c>
      <c r="K63" s="17"/>
      <c r="L63" s="17"/>
      <c r="M63" s="17"/>
      <c r="N63" s="17"/>
      <c r="O63" s="17"/>
      <c r="P63" s="17"/>
      <c r="S63" s="17"/>
      <c r="T63" s="17"/>
      <c r="U63" s="17"/>
      <c r="V63" s="17"/>
      <c r="W63" s="17"/>
      <c r="X63" s="17"/>
      <c r="Y63" s="17"/>
      <c r="Z63" s="17"/>
      <c r="AA63" s="17"/>
      <c r="AD63" s="17"/>
      <c r="AE63" s="17"/>
    </row>
    <row r="64" spans="1:52">
      <c r="A64" s="8">
        <f t="shared" ca="1" si="3"/>
        <v>0</v>
      </c>
      <c r="G64" s="8">
        <f t="shared" ca="1" si="1"/>
        <v>0</v>
      </c>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row>
    <row r="65" spans="1:52">
      <c r="A65" s="8">
        <f t="shared" ca="1" si="3"/>
        <v>0</v>
      </c>
      <c r="G65" s="8">
        <f t="shared" ca="1" si="1"/>
        <v>0</v>
      </c>
      <c r="H65" s="15"/>
      <c r="I65" s="15"/>
      <c r="J65" s="15"/>
      <c r="K65" s="15"/>
      <c r="L65" s="15"/>
      <c r="M65" s="15"/>
      <c r="N65" s="15"/>
      <c r="O65" s="15"/>
      <c r="P65" s="15"/>
      <c r="Q65" s="17"/>
      <c r="R65" s="17"/>
      <c r="S65" s="15"/>
      <c r="T65" s="15"/>
      <c r="U65" s="15"/>
      <c r="V65" s="15"/>
      <c r="W65" s="15"/>
      <c r="X65" s="15"/>
      <c r="Y65" s="15"/>
      <c r="Z65" s="15"/>
      <c r="AA65" s="15"/>
      <c r="AB65" s="17"/>
      <c r="AC65" s="17"/>
      <c r="AD65" s="15"/>
      <c r="AE65" s="15"/>
      <c r="AF65" s="17"/>
      <c r="AG65" s="17"/>
      <c r="AH65" s="17"/>
      <c r="AI65" s="17"/>
      <c r="AJ65" s="17"/>
      <c r="AK65" s="17"/>
      <c r="AL65" s="17"/>
      <c r="AM65" s="17"/>
      <c r="AN65" s="17"/>
      <c r="AO65" s="17"/>
      <c r="AP65" s="17"/>
      <c r="AQ65" s="17"/>
      <c r="AR65" s="17"/>
      <c r="AS65" s="17"/>
      <c r="AT65" s="17"/>
      <c r="AU65" s="17"/>
      <c r="AV65" s="17"/>
      <c r="AW65" s="17"/>
      <c r="AX65" s="17"/>
      <c r="AY65" s="17"/>
      <c r="AZ65" s="17"/>
    </row>
    <row r="66" spans="1:52">
      <c r="A66" s="8">
        <f t="shared" ca="1" si="3"/>
        <v>0</v>
      </c>
      <c r="G66" s="8">
        <f t="shared" ref="G66:G71" ca="1" si="4">OFFSET($H66,0,LangOffset,1,1)</f>
        <v>0</v>
      </c>
      <c r="K66" s="17"/>
      <c r="L66" s="17"/>
      <c r="M66" s="17"/>
      <c r="N66" s="17"/>
      <c r="O66" s="17"/>
      <c r="P66" s="17"/>
      <c r="Q66" s="15"/>
      <c r="R66" s="15"/>
      <c r="S66" s="17"/>
      <c r="T66" s="17"/>
      <c r="U66" s="17"/>
      <c r="V66" s="17"/>
      <c r="W66" s="17"/>
      <c r="X66" s="17"/>
      <c r="Y66" s="17"/>
      <c r="Z66" s="17"/>
      <c r="AA66" s="17"/>
      <c r="AB66" s="15"/>
      <c r="AC66" s="15"/>
      <c r="AD66" s="17"/>
      <c r="AE66" s="17"/>
      <c r="AF66" s="15"/>
      <c r="AG66" s="15"/>
      <c r="AH66" s="15"/>
      <c r="AI66" s="15"/>
      <c r="AJ66" s="15"/>
      <c r="AK66" s="15"/>
      <c r="AL66" s="15"/>
      <c r="AM66" s="15"/>
      <c r="AN66" s="15"/>
      <c r="AO66" s="15"/>
      <c r="AP66" s="15"/>
      <c r="AQ66" s="15"/>
      <c r="AR66" s="15"/>
      <c r="AS66" s="15"/>
      <c r="AT66" s="15"/>
      <c r="AU66" s="15"/>
      <c r="AV66" s="15"/>
      <c r="AW66" s="15"/>
      <c r="AX66" s="15"/>
      <c r="AY66" s="15"/>
      <c r="AZ66" s="15"/>
    </row>
    <row r="67" spans="1:52" s="15" customFormat="1">
      <c r="A67" s="8">
        <f t="shared" ca="1" si="3"/>
        <v>0</v>
      </c>
      <c r="B67" s="8"/>
      <c r="C67" s="8"/>
      <c r="D67" s="17"/>
      <c r="E67" s="8"/>
      <c r="G67" s="8">
        <f t="shared" ca="1" si="4"/>
        <v>0</v>
      </c>
      <c r="Q67" s="17"/>
      <c r="R67" s="17"/>
      <c r="AB67" s="17"/>
      <c r="AC67" s="17"/>
      <c r="AF67" s="17"/>
      <c r="AG67" s="17"/>
      <c r="AH67" s="17"/>
      <c r="AI67" s="17"/>
      <c r="AJ67" s="17"/>
      <c r="AK67" s="17"/>
      <c r="AL67" s="17"/>
      <c r="AM67" s="17"/>
      <c r="AN67" s="17"/>
      <c r="AO67" s="17"/>
      <c r="AP67" s="17"/>
      <c r="AQ67" s="17"/>
      <c r="AR67" s="17"/>
      <c r="AS67" s="17"/>
      <c r="AT67" s="17"/>
      <c r="AU67" s="17"/>
      <c r="AV67" s="17"/>
      <c r="AW67" s="17"/>
      <c r="AX67" s="17"/>
      <c r="AY67" s="17"/>
      <c r="AZ67" s="17"/>
    </row>
    <row r="68" spans="1:52">
      <c r="A68" s="8">
        <f t="shared" ca="1" si="3"/>
        <v>0</v>
      </c>
      <c r="G68" s="8">
        <f t="shared" ca="1" si="4"/>
        <v>0</v>
      </c>
      <c r="K68" s="17"/>
      <c r="L68" s="17"/>
      <c r="M68" s="17"/>
      <c r="N68" s="17"/>
      <c r="O68" s="17"/>
      <c r="P68" s="17"/>
      <c r="Q68" s="15"/>
      <c r="R68" s="15"/>
      <c r="S68" s="17"/>
      <c r="T68" s="17"/>
      <c r="U68" s="17"/>
      <c r="V68" s="17"/>
      <c r="W68" s="17"/>
      <c r="X68" s="17"/>
      <c r="Y68" s="17"/>
      <c r="Z68" s="17"/>
      <c r="AA68" s="17"/>
      <c r="AB68" s="15"/>
      <c r="AC68" s="15"/>
      <c r="AD68" s="17"/>
      <c r="AE68" s="17"/>
      <c r="AF68" s="15"/>
      <c r="AG68" s="15"/>
      <c r="AH68" s="15"/>
      <c r="AI68" s="15"/>
      <c r="AJ68" s="15"/>
      <c r="AK68" s="15"/>
      <c r="AL68" s="15"/>
      <c r="AM68" s="15"/>
      <c r="AN68" s="15"/>
      <c r="AO68" s="15"/>
      <c r="AP68" s="15"/>
      <c r="AQ68" s="15"/>
      <c r="AR68" s="15"/>
      <c r="AS68" s="15"/>
      <c r="AT68" s="15"/>
      <c r="AU68" s="15"/>
      <c r="AV68" s="15"/>
      <c r="AW68" s="15"/>
      <c r="AX68" s="15"/>
      <c r="AY68" s="15"/>
      <c r="AZ68" s="15"/>
    </row>
    <row r="69" spans="1:52" s="15" customFormat="1">
      <c r="A69" s="8">
        <f t="shared" ca="1" si="3"/>
        <v>0</v>
      </c>
      <c r="B69" s="8"/>
      <c r="C69" s="8"/>
      <c r="D69" s="17"/>
      <c r="E69" s="8"/>
      <c r="G69" s="8">
        <f t="shared" ca="1" si="4"/>
        <v>0</v>
      </c>
      <c r="H69" s="8"/>
      <c r="I69" s="17"/>
      <c r="J69" s="17"/>
      <c r="K69" s="8"/>
      <c r="L69" s="8"/>
      <c r="M69" s="8"/>
      <c r="N69" s="8"/>
      <c r="O69" s="8"/>
      <c r="P69" s="8"/>
      <c r="Q69" s="17"/>
      <c r="R69" s="17"/>
      <c r="S69" s="8"/>
      <c r="T69" s="8"/>
      <c r="U69" s="8"/>
      <c r="V69" s="8"/>
      <c r="W69" s="8"/>
      <c r="X69" s="8"/>
      <c r="Y69" s="8"/>
      <c r="Z69" s="8"/>
      <c r="AA69" s="8"/>
      <c r="AB69" s="17"/>
      <c r="AC69" s="17"/>
      <c r="AD69" s="8"/>
      <c r="AE69" s="8"/>
      <c r="AF69" s="17"/>
      <c r="AG69" s="17"/>
      <c r="AH69" s="17"/>
      <c r="AI69" s="17"/>
      <c r="AJ69" s="17"/>
      <c r="AK69" s="17"/>
      <c r="AL69" s="17"/>
      <c r="AM69" s="17"/>
      <c r="AN69" s="17"/>
      <c r="AO69" s="17"/>
      <c r="AP69" s="17"/>
      <c r="AQ69" s="17"/>
      <c r="AR69" s="17"/>
      <c r="AS69" s="17"/>
      <c r="AT69" s="17"/>
      <c r="AU69" s="17"/>
      <c r="AV69" s="17"/>
      <c r="AW69" s="17"/>
      <c r="AX69" s="17"/>
      <c r="AY69" s="17"/>
      <c r="AZ69" s="17"/>
    </row>
    <row r="70" spans="1:52">
      <c r="A70" s="8">
        <f t="shared" ca="1" si="3"/>
        <v>0</v>
      </c>
      <c r="G70" s="8">
        <f t="shared" ca="1" si="4"/>
        <v>0</v>
      </c>
    </row>
    <row r="71" spans="1:52">
      <c r="A71" s="8">
        <f t="shared" ca="1" si="3"/>
        <v>0</v>
      </c>
      <c r="G71" s="8">
        <f t="shared" ca="1" si="4"/>
        <v>0</v>
      </c>
    </row>
    <row r="72" spans="1:52">
      <c r="A72" s="8">
        <f t="shared" ca="1" si="3"/>
        <v>0</v>
      </c>
      <c r="G72" s="8">
        <f t="shared" ref="G72:G77" ca="1" si="5">OFFSET($H72,0,LangOffset,1,1)</f>
        <v>0</v>
      </c>
    </row>
    <row r="73" spans="1:52">
      <c r="A73" s="8">
        <f t="shared" ca="1" si="3"/>
        <v>0</v>
      </c>
      <c r="G73" s="8">
        <f t="shared" ca="1" si="5"/>
        <v>0</v>
      </c>
    </row>
    <row r="74" spans="1:52">
      <c r="A74" s="8">
        <f t="shared" ca="1" si="3"/>
        <v>0</v>
      </c>
      <c r="G74" s="8">
        <f t="shared" ca="1" si="5"/>
        <v>0</v>
      </c>
    </row>
    <row r="75" spans="1:52">
      <c r="A75" s="8">
        <f t="shared" ca="1" si="3"/>
        <v>0</v>
      </c>
      <c r="G75" s="8">
        <f t="shared" ca="1" si="5"/>
        <v>0</v>
      </c>
    </row>
    <row r="76" spans="1:52">
      <c r="A76" s="8">
        <f t="shared" ca="1" si="3"/>
        <v>0</v>
      </c>
      <c r="G76" s="8">
        <f t="shared" ca="1" si="5"/>
        <v>0</v>
      </c>
    </row>
    <row r="77" spans="1:52">
      <c r="A77" s="8">
        <f t="shared" ca="1" si="3"/>
        <v>0</v>
      </c>
      <c r="G77" s="8">
        <f t="shared" ca="1" si="5"/>
        <v>0</v>
      </c>
    </row>
    <row r="78" spans="1:52">
      <c r="A78" s="8">
        <f t="shared" ca="1" si="3"/>
        <v>0</v>
      </c>
      <c r="G78" s="8">
        <v>0</v>
      </c>
    </row>
    <row r="79" spans="1:52">
      <c r="A79" s="8">
        <f t="shared" ca="1" si="3"/>
        <v>0</v>
      </c>
      <c r="G79" s="8">
        <f t="shared" ref="G79:G130" ca="1" si="6">OFFSET($H79,0,LangOffset,1,1)</f>
        <v>0</v>
      </c>
    </row>
    <row r="80" spans="1:52">
      <c r="A80" s="8">
        <f t="shared" ca="1" si="3"/>
        <v>0</v>
      </c>
      <c r="G80" s="8">
        <f t="shared" ca="1" si="6"/>
        <v>0</v>
      </c>
    </row>
    <row r="81" spans="1:7">
      <c r="A81" s="8">
        <f t="shared" ca="1" si="3"/>
        <v>0</v>
      </c>
      <c r="G81" s="8">
        <f t="shared" ca="1" si="6"/>
        <v>0</v>
      </c>
    </row>
    <row r="82" spans="1:7">
      <c r="A82" s="8">
        <f t="shared" ca="1" si="3"/>
        <v>0</v>
      </c>
      <c r="G82" s="8">
        <f t="shared" ca="1" si="6"/>
        <v>0</v>
      </c>
    </row>
    <row r="83" spans="1:7">
      <c r="A83" s="8">
        <f t="shared" ca="1" si="3"/>
        <v>0</v>
      </c>
      <c r="G83" s="8">
        <f t="shared" ca="1" si="6"/>
        <v>0</v>
      </c>
    </row>
    <row r="84" spans="1:7">
      <c r="A84" s="8">
        <f t="shared" ca="1" si="3"/>
        <v>0</v>
      </c>
      <c r="G84" s="8">
        <f t="shared" ca="1" si="6"/>
        <v>0</v>
      </c>
    </row>
    <row r="85" spans="1:7">
      <c r="A85" s="8">
        <f t="shared" ca="1" si="3"/>
        <v>0</v>
      </c>
      <c r="G85" s="8">
        <f t="shared" ca="1" si="6"/>
        <v>0</v>
      </c>
    </row>
    <row r="86" spans="1:7">
      <c r="A86" s="8">
        <f t="shared" ca="1" si="3"/>
        <v>0</v>
      </c>
      <c r="G86" s="8">
        <f t="shared" ca="1" si="6"/>
        <v>0</v>
      </c>
    </row>
    <row r="87" spans="1:7">
      <c r="A87" s="8">
        <f t="shared" ca="1" si="3"/>
        <v>0</v>
      </c>
      <c r="G87" s="8">
        <f t="shared" ca="1" si="6"/>
        <v>0</v>
      </c>
    </row>
    <row r="88" spans="1:7">
      <c r="A88" s="8">
        <f t="shared" ca="1" si="3"/>
        <v>0</v>
      </c>
      <c r="G88" s="8">
        <f t="shared" ca="1" si="6"/>
        <v>0</v>
      </c>
    </row>
    <row r="89" spans="1:7">
      <c r="A89" s="8">
        <f t="shared" ca="1" si="3"/>
        <v>0</v>
      </c>
      <c r="G89" s="8">
        <f t="shared" ca="1" si="6"/>
        <v>0</v>
      </c>
    </row>
    <row r="90" spans="1:7">
      <c r="A90" s="8">
        <f t="shared" ca="1" si="3"/>
        <v>0</v>
      </c>
      <c r="G90" s="8">
        <f t="shared" ca="1" si="6"/>
        <v>0</v>
      </c>
    </row>
    <row r="91" spans="1:7">
      <c r="A91" s="8">
        <f t="shared" ca="1" si="3"/>
        <v>0</v>
      </c>
      <c r="G91" s="8">
        <f t="shared" ca="1" si="6"/>
        <v>0</v>
      </c>
    </row>
    <row r="92" spans="1:7">
      <c r="A92" s="8">
        <f t="shared" ca="1" si="3"/>
        <v>0</v>
      </c>
      <c r="G92" s="8">
        <f t="shared" ca="1" si="6"/>
        <v>0</v>
      </c>
    </row>
    <row r="93" spans="1:7">
      <c r="A93" s="8">
        <f t="shared" ca="1" si="3"/>
        <v>0</v>
      </c>
      <c r="G93" s="8">
        <f t="shared" ca="1" si="6"/>
        <v>0</v>
      </c>
    </row>
    <row r="94" spans="1:7">
      <c r="A94" s="8">
        <f t="shared" ca="1" si="3"/>
        <v>0</v>
      </c>
      <c r="G94" s="8">
        <f t="shared" ca="1" si="6"/>
        <v>0</v>
      </c>
    </row>
    <row r="95" spans="1:7">
      <c r="A95" s="8">
        <f t="shared" ca="1" si="3"/>
        <v>0</v>
      </c>
      <c r="G95" s="8">
        <f t="shared" ca="1" si="6"/>
        <v>0</v>
      </c>
    </row>
    <row r="96" spans="1:7">
      <c r="A96" s="8">
        <f t="shared" ca="1" si="3"/>
        <v>0</v>
      </c>
      <c r="G96" s="8">
        <f t="shared" ca="1" si="6"/>
        <v>0</v>
      </c>
    </row>
    <row r="97" spans="1:7">
      <c r="A97" s="8">
        <f t="shared" ca="1" si="3"/>
        <v>0</v>
      </c>
      <c r="G97" s="8">
        <f t="shared" ca="1" si="6"/>
        <v>0</v>
      </c>
    </row>
    <row r="98" spans="1:7">
      <c r="A98" s="8">
        <f t="shared" ca="1" si="3"/>
        <v>0</v>
      </c>
      <c r="G98" s="8">
        <f t="shared" ca="1" si="6"/>
        <v>0</v>
      </c>
    </row>
    <row r="99" spans="1:7">
      <c r="A99" s="8">
        <f t="shared" ca="1" si="3"/>
        <v>0</v>
      </c>
      <c r="G99" s="8">
        <f t="shared" ca="1" si="6"/>
        <v>0</v>
      </c>
    </row>
    <row r="100" spans="1:7">
      <c r="A100" s="8">
        <f t="shared" ca="1" si="3"/>
        <v>0</v>
      </c>
      <c r="G100" s="8">
        <f t="shared" ca="1" si="6"/>
        <v>0</v>
      </c>
    </row>
    <row r="101" spans="1:7">
      <c r="A101" s="8">
        <f t="shared" ca="1" si="3"/>
        <v>0</v>
      </c>
      <c r="G101" s="8">
        <f t="shared" ca="1" si="6"/>
        <v>0</v>
      </c>
    </row>
    <row r="102" spans="1:7">
      <c r="A102" s="8">
        <f t="shared" ref="A102:A165" ca="1" si="7">OFFSET($B102,0,LangOffset,1,1)</f>
        <v>0</v>
      </c>
      <c r="G102" s="8">
        <f t="shared" ca="1" si="6"/>
        <v>0</v>
      </c>
    </row>
    <row r="103" spans="1:7">
      <c r="A103" s="8">
        <f t="shared" ca="1" si="7"/>
        <v>0</v>
      </c>
      <c r="G103" s="8">
        <f t="shared" ca="1" si="6"/>
        <v>0</v>
      </c>
    </row>
    <row r="104" spans="1:7">
      <c r="A104" s="8">
        <f t="shared" ca="1" si="7"/>
        <v>0</v>
      </c>
      <c r="G104" s="8">
        <f t="shared" ca="1" si="6"/>
        <v>0</v>
      </c>
    </row>
    <row r="105" spans="1:7">
      <c r="A105" s="8">
        <f t="shared" ca="1" si="7"/>
        <v>0</v>
      </c>
      <c r="G105" s="8">
        <f t="shared" ca="1" si="6"/>
        <v>0</v>
      </c>
    </row>
    <row r="106" spans="1:7">
      <c r="A106" s="8">
        <f t="shared" ca="1" si="7"/>
        <v>0</v>
      </c>
      <c r="G106" s="8">
        <f t="shared" ca="1" si="6"/>
        <v>0</v>
      </c>
    </row>
    <row r="107" spans="1:7">
      <c r="A107" s="8">
        <f t="shared" ca="1" si="7"/>
        <v>0</v>
      </c>
      <c r="G107" s="8">
        <f t="shared" ca="1" si="6"/>
        <v>0</v>
      </c>
    </row>
    <row r="108" spans="1:7">
      <c r="A108" s="8">
        <f t="shared" ca="1" si="7"/>
        <v>0</v>
      </c>
      <c r="G108" s="8">
        <f t="shared" ca="1" si="6"/>
        <v>0</v>
      </c>
    </row>
    <row r="109" spans="1:7">
      <c r="A109" s="8">
        <f t="shared" ca="1" si="7"/>
        <v>0</v>
      </c>
      <c r="G109" s="8">
        <f t="shared" ca="1" si="6"/>
        <v>0</v>
      </c>
    </row>
    <row r="110" spans="1:7">
      <c r="A110" s="8">
        <f t="shared" ca="1" si="7"/>
        <v>0</v>
      </c>
      <c r="G110" s="8">
        <f t="shared" ca="1" si="6"/>
        <v>0</v>
      </c>
    </row>
    <row r="111" spans="1:7">
      <c r="A111" s="8">
        <f t="shared" ca="1" si="7"/>
        <v>0</v>
      </c>
      <c r="G111" s="8">
        <f t="shared" ca="1" si="6"/>
        <v>0</v>
      </c>
    </row>
    <row r="112" spans="1:7">
      <c r="A112" s="8">
        <f t="shared" ca="1" si="7"/>
        <v>0</v>
      </c>
      <c r="G112" s="8">
        <f t="shared" ca="1" si="6"/>
        <v>0</v>
      </c>
    </row>
    <row r="113" spans="1:7">
      <c r="A113" s="8">
        <f t="shared" ca="1" si="7"/>
        <v>0</v>
      </c>
      <c r="G113" s="8">
        <f t="shared" ca="1" si="6"/>
        <v>0</v>
      </c>
    </row>
    <row r="114" spans="1:7">
      <c r="A114" s="8">
        <f t="shared" ca="1" si="7"/>
        <v>0</v>
      </c>
      <c r="G114" s="8">
        <f t="shared" ca="1" si="6"/>
        <v>0</v>
      </c>
    </row>
    <row r="115" spans="1:7">
      <c r="A115" s="8">
        <f t="shared" ca="1" si="7"/>
        <v>0</v>
      </c>
      <c r="G115" s="8">
        <f t="shared" ca="1" si="6"/>
        <v>0</v>
      </c>
    </row>
    <row r="116" spans="1:7">
      <c r="A116" s="8">
        <f t="shared" ca="1" si="7"/>
        <v>0</v>
      </c>
      <c r="G116" s="8">
        <f t="shared" ca="1" si="6"/>
        <v>0</v>
      </c>
    </row>
    <row r="117" spans="1:7">
      <c r="A117" s="8">
        <f t="shared" ca="1" si="7"/>
        <v>0</v>
      </c>
      <c r="G117" s="8">
        <f t="shared" ca="1" si="6"/>
        <v>0</v>
      </c>
    </row>
    <row r="118" spans="1:7">
      <c r="A118" s="8">
        <f t="shared" ca="1" si="7"/>
        <v>0</v>
      </c>
      <c r="G118" s="8">
        <f t="shared" ca="1" si="6"/>
        <v>0</v>
      </c>
    </row>
    <row r="119" spans="1:7">
      <c r="A119" s="8">
        <f t="shared" ca="1" si="7"/>
        <v>0</v>
      </c>
      <c r="G119" s="8">
        <f t="shared" ca="1" si="6"/>
        <v>0</v>
      </c>
    </row>
    <row r="120" spans="1:7">
      <c r="A120" s="8">
        <f t="shared" ca="1" si="7"/>
        <v>0</v>
      </c>
      <c r="G120" s="8">
        <f t="shared" ca="1" si="6"/>
        <v>0</v>
      </c>
    </row>
    <row r="121" spans="1:7">
      <c r="A121" s="8">
        <f t="shared" ca="1" si="7"/>
        <v>0</v>
      </c>
      <c r="G121" s="8">
        <f t="shared" ca="1" si="6"/>
        <v>0</v>
      </c>
    </row>
    <row r="122" spans="1:7">
      <c r="A122" s="8">
        <f t="shared" ca="1" si="7"/>
        <v>0</v>
      </c>
      <c r="G122" s="8">
        <f t="shared" ca="1" si="6"/>
        <v>0</v>
      </c>
    </row>
    <row r="123" spans="1:7">
      <c r="A123" s="8">
        <f t="shared" ca="1" si="7"/>
        <v>0</v>
      </c>
      <c r="G123" s="8">
        <f t="shared" ca="1" si="6"/>
        <v>0</v>
      </c>
    </row>
    <row r="124" spans="1:7">
      <c r="A124" s="8">
        <f t="shared" ca="1" si="7"/>
        <v>0</v>
      </c>
      <c r="G124" s="8">
        <f t="shared" ca="1" si="6"/>
        <v>0</v>
      </c>
    </row>
    <row r="125" spans="1:7">
      <c r="A125" s="8">
        <f t="shared" ca="1" si="7"/>
        <v>0</v>
      </c>
      <c r="G125" s="8">
        <f t="shared" ca="1" si="6"/>
        <v>0</v>
      </c>
    </row>
    <row r="126" spans="1:7">
      <c r="A126" s="8">
        <f t="shared" ca="1" si="7"/>
        <v>0</v>
      </c>
      <c r="G126" s="8">
        <f t="shared" ca="1" si="6"/>
        <v>0</v>
      </c>
    </row>
    <row r="127" spans="1:7">
      <c r="A127" s="8">
        <f t="shared" ca="1" si="7"/>
        <v>0</v>
      </c>
      <c r="G127" s="8">
        <f t="shared" ca="1" si="6"/>
        <v>0</v>
      </c>
    </row>
    <row r="128" spans="1:7">
      <c r="A128" s="8">
        <f t="shared" ca="1" si="7"/>
        <v>0</v>
      </c>
      <c r="G128" s="8">
        <f t="shared" ca="1" si="6"/>
        <v>0</v>
      </c>
    </row>
    <row r="129" spans="1:7">
      <c r="A129" s="8">
        <f t="shared" ca="1" si="7"/>
        <v>0</v>
      </c>
      <c r="G129" s="8">
        <f t="shared" ca="1" si="6"/>
        <v>0</v>
      </c>
    </row>
    <row r="130" spans="1:7">
      <c r="A130" s="8">
        <f t="shared" ca="1" si="7"/>
        <v>0</v>
      </c>
      <c r="G130" s="8">
        <f t="shared" ca="1" si="6"/>
        <v>0</v>
      </c>
    </row>
    <row r="131" spans="1:7">
      <c r="A131" s="8">
        <f t="shared" ca="1" si="7"/>
        <v>0</v>
      </c>
      <c r="G131" s="8">
        <f t="shared" ref="G131:G194" ca="1" si="8">OFFSET($H131,0,LangOffset,1,1)</f>
        <v>0</v>
      </c>
    </row>
    <row r="132" spans="1:7">
      <c r="A132" s="8">
        <f t="shared" ca="1" si="7"/>
        <v>0</v>
      </c>
      <c r="G132" s="8">
        <f t="shared" ca="1" si="8"/>
        <v>0</v>
      </c>
    </row>
    <row r="133" spans="1:7">
      <c r="A133" s="8">
        <f t="shared" ca="1" si="7"/>
        <v>0</v>
      </c>
      <c r="G133" s="8">
        <f t="shared" ca="1" si="8"/>
        <v>0</v>
      </c>
    </row>
    <row r="134" spans="1:7">
      <c r="A134" s="8">
        <f t="shared" ca="1" si="7"/>
        <v>0</v>
      </c>
      <c r="G134" s="8">
        <f t="shared" ca="1" si="8"/>
        <v>0</v>
      </c>
    </row>
    <row r="135" spans="1:7">
      <c r="A135" s="8">
        <f t="shared" ca="1" si="7"/>
        <v>0</v>
      </c>
      <c r="G135" s="8">
        <f t="shared" ca="1" si="8"/>
        <v>0</v>
      </c>
    </row>
    <row r="136" spans="1:7">
      <c r="A136" s="8">
        <f t="shared" ca="1" si="7"/>
        <v>0</v>
      </c>
      <c r="G136" s="8">
        <f t="shared" ca="1" si="8"/>
        <v>0</v>
      </c>
    </row>
    <row r="137" spans="1:7">
      <c r="A137" s="8">
        <f t="shared" ca="1" si="7"/>
        <v>0</v>
      </c>
      <c r="G137" s="8">
        <f t="shared" ca="1" si="8"/>
        <v>0</v>
      </c>
    </row>
    <row r="138" spans="1:7">
      <c r="A138" s="8">
        <f t="shared" ca="1" si="7"/>
        <v>0</v>
      </c>
      <c r="G138" s="8">
        <f t="shared" ca="1" si="8"/>
        <v>0</v>
      </c>
    </row>
    <row r="139" spans="1:7">
      <c r="A139" s="8">
        <f t="shared" ca="1" si="7"/>
        <v>0</v>
      </c>
      <c r="G139" s="8">
        <f t="shared" ca="1" si="8"/>
        <v>0</v>
      </c>
    </row>
    <row r="140" spans="1:7">
      <c r="A140" s="8">
        <f t="shared" ca="1" si="7"/>
        <v>0</v>
      </c>
      <c r="G140" s="8">
        <f t="shared" ca="1" si="8"/>
        <v>0</v>
      </c>
    </row>
    <row r="141" spans="1:7">
      <c r="A141" s="8">
        <f t="shared" ca="1" si="7"/>
        <v>0</v>
      </c>
      <c r="G141" s="8">
        <f t="shared" ca="1" si="8"/>
        <v>0</v>
      </c>
    </row>
    <row r="142" spans="1:7">
      <c r="A142" s="8">
        <f t="shared" ca="1" si="7"/>
        <v>0</v>
      </c>
      <c r="G142" s="8">
        <f t="shared" ca="1" si="8"/>
        <v>0</v>
      </c>
    </row>
    <row r="143" spans="1:7">
      <c r="A143" s="8">
        <f t="shared" ca="1" si="7"/>
        <v>0</v>
      </c>
      <c r="G143" s="8">
        <f t="shared" ca="1" si="8"/>
        <v>0</v>
      </c>
    </row>
    <row r="144" spans="1:7">
      <c r="A144" s="8">
        <f t="shared" ca="1" si="7"/>
        <v>0</v>
      </c>
      <c r="G144" s="8">
        <f t="shared" ca="1" si="8"/>
        <v>0</v>
      </c>
    </row>
    <row r="145" spans="1:7">
      <c r="A145" s="8">
        <f t="shared" ca="1" si="7"/>
        <v>0</v>
      </c>
      <c r="G145" s="8">
        <f t="shared" ca="1" si="8"/>
        <v>0</v>
      </c>
    </row>
    <row r="146" spans="1:7">
      <c r="A146" s="8">
        <f t="shared" ca="1" si="7"/>
        <v>0</v>
      </c>
      <c r="G146" s="8">
        <f t="shared" ca="1" si="8"/>
        <v>0</v>
      </c>
    </row>
    <row r="147" spans="1:7">
      <c r="A147" s="8">
        <f t="shared" ca="1" si="7"/>
        <v>0</v>
      </c>
      <c r="G147" s="8">
        <f t="shared" ca="1" si="8"/>
        <v>0</v>
      </c>
    </row>
    <row r="148" spans="1:7">
      <c r="A148" s="8">
        <f t="shared" ca="1" si="7"/>
        <v>0</v>
      </c>
      <c r="G148" s="8">
        <f t="shared" ca="1" si="8"/>
        <v>0</v>
      </c>
    </row>
    <row r="149" spans="1:7">
      <c r="A149" s="8">
        <f t="shared" ca="1" si="7"/>
        <v>0</v>
      </c>
      <c r="G149" s="8">
        <f t="shared" ca="1" si="8"/>
        <v>0</v>
      </c>
    </row>
    <row r="150" spans="1:7">
      <c r="A150" s="8">
        <f t="shared" ca="1" si="7"/>
        <v>0</v>
      </c>
      <c r="G150" s="8">
        <f t="shared" ca="1" si="8"/>
        <v>0</v>
      </c>
    </row>
    <row r="151" spans="1:7">
      <c r="A151" s="8">
        <f t="shared" ca="1" si="7"/>
        <v>0</v>
      </c>
      <c r="G151" s="8">
        <f t="shared" ca="1" si="8"/>
        <v>0</v>
      </c>
    </row>
    <row r="152" spans="1:7">
      <c r="A152" s="8">
        <f t="shared" ca="1" si="7"/>
        <v>0</v>
      </c>
      <c r="G152" s="8">
        <f t="shared" ca="1" si="8"/>
        <v>0</v>
      </c>
    </row>
    <row r="153" spans="1:7">
      <c r="A153" s="8">
        <f t="shared" ca="1" si="7"/>
        <v>0</v>
      </c>
      <c r="G153" s="8">
        <f t="shared" ca="1" si="8"/>
        <v>0</v>
      </c>
    </row>
    <row r="154" spans="1:7">
      <c r="A154" s="8">
        <f t="shared" ca="1" si="7"/>
        <v>0</v>
      </c>
      <c r="G154" s="8">
        <f t="shared" ca="1" si="8"/>
        <v>0</v>
      </c>
    </row>
    <row r="155" spans="1:7">
      <c r="A155" s="8">
        <f t="shared" ca="1" si="7"/>
        <v>0</v>
      </c>
      <c r="G155" s="8">
        <f t="shared" ca="1" si="8"/>
        <v>0</v>
      </c>
    </row>
    <row r="156" spans="1:7">
      <c r="A156" s="8">
        <f t="shared" ca="1" si="7"/>
        <v>0</v>
      </c>
      <c r="G156" s="8">
        <f t="shared" ca="1" si="8"/>
        <v>0</v>
      </c>
    </row>
    <row r="157" spans="1:7">
      <c r="A157" s="8">
        <f t="shared" ca="1" si="7"/>
        <v>0</v>
      </c>
      <c r="G157" s="8">
        <f t="shared" ca="1" si="8"/>
        <v>0</v>
      </c>
    </row>
    <row r="158" spans="1:7">
      <c r="A158" s="8">
        <f t="shared" ca="1" si="7"/>
        <v>0</v>
      </c>
      <c r="G158" s="8">
        <f t="shared" ca="1" si="8"/>
        <v>0</v>
      </c>
    </row>
    <row r="159" spans="1:7">
      <c r="A159" s="8">
        <f t="shared" ca="1" si="7"/>
        <v>0</v>
      </c>
      <c r="G159" s="8">
        <f t="shared" ca="1" si="8"/>
        <v>0</v>
      </c>
    </row>
    <row r="160" spans="1:7">
      <c r="A160" s="8">
        <f t="shared" ca="1" si="7"/>
        <v>0</v>
      </c>
      <c r="G160" s="8">
        <f t="shared" ca="1" si="8"/>
        <v>0</v>
      </c>
    </row>
    <row r="161" spans="1:7">
      <c r="A161" s="8">
        <f t="shared" ca="1" si="7"/>
        <v>0</v>
      </c>
      <c r="G161" s="8">
        <f t="shared" ca="1" si="8"/>
        <v>0</v>
      </c>
    </row>
    <row r="162" spans="1:7">
      <c r="A162" s="8">
        <f t="shared" ca="1" si="7"/>
        <v>0</v>
      </c>
      <c r="G162" s="8">
        <f t="shared" ca="1" si="8"/>
        <v>0</v>
      </c>
    </row>
    <row r="163" spans="1:7">
      <c r="A163" s="8">
        <f t="shared" ca="1" si="7"/>
        <v>0</v>
      </c>
      <c r="G163" s="8">
        <f t="shared" ca="1" si="8"/>
        <v>0</v>
      </c>
    </row>
    <row r="164" spans="1:7">
      <c r="A164" s="8">
        <f t="shared" ca="1" si="7"/>
        <v>0</v>
      </c>
      <c r="G164" s="8">
        <f t="shared" ca="1" si="8"/>
        <v>0</v>
      </c>
    </row>
    <row r="165" spans="1:7">
      <c r="A165" s="8">
        <f t="shared" ca="1" si="7"/>
        <v>0</v>
      </c>
      <c r="G165" s="8">
        <f t="shared" ca="1" si="8"/>
        <v>0</v>
      </c>
    </row>
    <row r="166" spans="1:7">
      <c r="A166" s="8">
        <f t="shared" ref="A166:A229" ca="1" si="9">OFFSET($B166,0,LangOffset,1,1)</f>
        <v>0</v>
      </c>
      <c r="G166" s="8">
        <f t="shared" ca="1" si="8"/>
        <v>0</v>
      </c>
    </row>
    <row r="167" spans="1:7">
      <c r="A167" s="8">
        <f t="shared" ca="1" si="9"/>
        <v>0</v>
      </c>
      <c r="G167" s="8">
        <f t="shared" ca="1" si="8"/>
        <v>0</v>
      </c>
    </row>
    <row r="168" spans="1:7">
      <c r="A168" s="8">
        <f t="shared" ca="1" si="9"/>
        <v>0</v>
      </c>
      <c r="G168" s="8">
        <f t="shared" ca="1" si="8"/>
        <v>0</v>
      </c>
    </row>
    <row r="169" spans="1:7">
      <c r="A169" s="8">
        <f t="shared" ca="1" si="9"/>
        <v>0</v>
      </c>
      <c r="G169" s="8">
        <f t="shared" ca="1" si="8"/>
        <v>0</v>
      </c>
    </row>
    <row r="170" spans="1:7">
      <c r="A170" s="8">
        <f t="shared" ca="1" si="9"/>
        <v>0</v>
      </c>
      <c r="G170" s="8">
        <f t="shared" ca="1" si="8"/>
        <v>0</v>
      </c>
    </row>
    <row r="171" spans="1:7">
      <c r="A171" s="8">
        <f t="shared" ca="1" si="9"/>
        <v>0</v>
      </c>
      <c r="G171" s="8">
        <f t="shared" ca="1" si="8"/>
        <v>0</v>
      </c>
    </row>
    <row r="172" spans="1:7">
      <c r="A172" s="8">
        <f t="shared" ca="1" si="9"/>
        <v>0</v>
      </c>
      <c r="G172" s="8">
        <f t="shared" ca="1" si="8"/>
        <v>0</v>
      </c>
    </row>
    <row r="173" spans="1:7">
      <c r="A173" s="8">
        <f t="shared" ca="1" si="9"/>
        <v>0</v>
      </c>
      <c r="G173" s="8">
        <f t="shared" ca="1" si="8"/>
        <v>0</v>
      </c>
    </row>
    <row r="174" spans="1:7">
      <c r="A174" s="8">
        <f t="shared" ca="1" si="9"/>
        <v>0</v>
      </c>
      <c r="G174" s="8">
        <f t="shared" ca="1" si="8"/>
        <v>0</v>
      </c>
    </row>
    <row r="175" spans="1:7">
      <c r="A175" s="8">
        <f t="shared" ca="1" si="9"/>
        <v>0</v>
      </c>
      <c r="G175" s="8">
        <f t="shared" ca="1" si="8"/>
        <v>0</v>
      </c>
    </row>
    <row r="176" spans="1:7">
      <c r="A176" s="8">
        <f t="shared" ca="1" si="9"/>
        <v>0</v>
      </c>
      <c r="G176" s="8">
        <f t="shared" ca="1" si="8"/>
        <v>0</v>
      </c>
    </row>
    <row r="177" spans="1:7">
      <c r="A177" s="8">
        <f t="shared" ca="1" si="9"/>
        <v>0</v>
      </c>
      <c r="G177" s="8">
        <f t="shared" ca="1" si="8"/>
        <v>0</v>
      </c>
    </row>
    <row r="178" spans="1:7">
      <c r="A178" s="8">
        <f t="shared" ca="1" si="9"/>
        <v>0</v>
      </c>
      <c r="G178" s="8">
        <f t="shared" ca="1" si="8"/>
        <v>0</v>
      </c>
    </row>
    <row r="179" spans="1:7">
      <c r="A179" s="8">
        <f t="shared" ca="1" si="9"/>
        <v>0</v>
      </c>
      <c r="G179" s="8">
        <f t="shared" ca="1" si="8"/>
        <v>0</v>
      </c>
    </row>
    <row r="180" spans="1:7">
      <c r="A180" s="8">
        <f t="shared" ca="1" si="9"/>
        <v>0</v>
      </c>
      <c r="G180" s="8">
        <f t="shared" ca="1" si="8"/>
        <v>0</v>
      </c>
    </row>
    <row r="181" spans="1:7">
      <c r="A181" s="8">
        <f t="shared" ca="1" si="9"/>
        <v>0</v>
      </c>
      <c r="G181" s="8">
        <f t="shared" ca="1" si="8"/>
        <v>0</v>
      </c>
    </row>
    <row r="182" spans="1:7">
      <c r="A182" s="8">
        <f t="shared" ca="1" si="9"/>
        <v>0</v>
      </c>
      <c r="G182" s="8">
        <f t="shared" ca="1" si="8"/>
        <v>0</v>
      </c>
    </row>
    <row r="183" spans="1:7">
      <c r="A183" s="8">
        <f t="shared" ca="1" si="9"/>
        <v>0</v>
      </c>
      <c r="G183" s="8">
        <f t="shared" ca="1" si="8"/>
        <v>0</v>
      </c>
    </row>
    <row r="184" spans="1:7">
      <c r="A184" s="8">
        <f t="shared" ca="1" si="9"/>
        <v>0</v>
      </c>
      <c r="G184" s="8">
        <f t="shared" ca="1" si="8"/>
        <v>0</v>
      </c>
    </row>
    <row r="185" spans="1:7">
      <c r="A185" s="8">
        <f t="shared" ca="1" si="9"/>
        <v>0</v>
      </c>
      <c r="G185" s="8">
        <f t="shared" ca="1" si="8"/>
        <v>0</v>
      </c>
    </row>
    <row r="186" spans="1:7">
      <c r="A186" s="8">
        <f t="shared" ca="1" si="9"/>
        <v>0</v>
      </c>
      <c r="G186" s="8">
        <f t="shared" ca="1" si="8"/>
        <v>0</v>
      </c>
    </row>
    <row r="187" spans="1:7">
      <c r="A187" s="8">
        <f t="shared" ca="1" si="9"/>
        <v>0</v>
      </c>
      <c r="G187" s="8">
        <f t="shared" ca="1" si="8"/>
        <v>0</v>
      </c>
    </row>
    <row r="188" spans="1:7">
      <c r="A188" s="8">
        <f t="shared" ca="1" si="9"/>
        <v>0</v>
      </c>
      <c r="G188" s="8">
        <f t="shared" ca="1" si="8"/>
        <v>0</v>
      </c>
    </row>
    <row r="189" spans="1:7">
      <c r="A189" s="8">
        <f t="shared" ca="1" si="9"/>
        <v>0</v>
      </c>
      <c r="G189" s="8">
        <f t="shared" ca="1" si="8"/>
        <v>0</v>
      </c>
    </row>
    <row r="190" spans="1:7">
      <c r="A190" s="8">
        <f t="shared" ca="1" si="9"/>
        <v>0</v>
      </c>
      <c r="G190" s="8">
        <f t="shared" ca="1" si="8"/>
        <v>0</v>
      </c>
    </row>
    <row r="191" spans="1:7">
      <c r="A191" s="8">
        <f t="shared" ca="1" si="9"/>
        <v>0</v>
      </c>
      <c r="G191" s="8">
        <f t="shared" ca="1" si="8"/>
        <v>0</v>
      </c>
    </row>
    <row r="192" spans="1:7">
      <c r="A192" s="8">
        <f t="shared" ca="1" si="9"/>
        <v>0</v>
      </c>
      <c r="G192" s="8">
        <f t="shared" ca="1" si="8"/>
        <v>0</v>
      </c>
    </row>
    <row r="193" spans="1:7">
      <c r="A193" s="8">
        <f t="shared" ca="1" si="9"/>
        <v>0</v>
      </c>
      <c r="G193" s="8">
        <f t="shared" ca="1" si="8"/>
        <v>0</v>
      </c>
    </row>
    <row r="194" spans="1:7">
      <c r="A194" s="8">
        <f t="shared" ca="1" si="9"/>
        <v>0</v>
      </c>
      <c r="G194" s="8">
        <f t="shared" ca="1" si="8"/>
        <v>0</v>
      </c>
    </row>
    <row r="195" spans="1:7">
      <c r="A195" s="8">
        <f t="shared" ca="1" si="9"/>
        <v>0</v>
      </c>
      <c r="G195" s="8">
        <f t="shared" ref="G195:G258" ca="1" si="10">OFFSET($H195,0,LangOffset,1,1)</f>
        <v>0</v>
      </c>
    </row>
    <row r="196" spans="1:7">
      <c r="A196" s="8">
        <f t="shared" ca="1" si="9"/>
        <v>0</v>
      </c>
      <c r="G196" s="8">
        <f t="shared" ca="1" si="10"/>
        <v>0</v>
      </c>
    </row>
    <row r="197" spans="1:7">
      <c r="A197" s="8">
        <f t="shared" ca="1" si="9"/>
        <v>0</v>
      </c>
      <c r="G197" s="8">
        <f t="shared" ca="1" si="10"/>
        <v>0</v>
      </c>
    </row>
    <row r="198" spans="1:7">
      <c r="A198" s="8">
        <f t="shared" ca="1" si="9"/>
        <v>0</v>
      </c>
      <c r="G198" s="8">
        <f t="shared" ca="1" si="10"/>
        <v>0</v>
      </c>
    </row>
    <row r="199" spans="1:7">
      <c r="A199" s="8">
        <f t="shared" ca="1" si="9"/>
        <v>0</v>
      </c>
      <c r="G199" s="8">
        <f t="shared" ca="1" si="10"/>
        <v>0</v>
      </c>
    </row>
    <row r="200" spans="1:7">
      <c r="A200" s="8">
        <f t="shared" ca="1" si="9"/>
        <v>0</v>
      </c>
      <c r="G200" s="8">
        <f t="shared" ca="1" si="10"/>
        <v>0</v>
      </c>
    </row>
    <row r="201" spans="1:7">
      <c r="A201" s="8">
        <f t="shared" ca="1" si="9"/>
        <v>0</v>
      </c>
      <c r="G201" s="8">
        <f t="shared" ca="1" si="10"/>
        <v>0</v>
      </c>
    </row>
    <row r="202" spans="1:7">
      <c r="A202" s="8">
        <f t="shared" ca="1" si="9"/>
        <v>0</v>
      </c>
      <c r="G202" s="8">
        <f t="shared" ca="1" si="10"/>
        <v>0</v>
      </c>
    </row>
    <row r="203" spans="1:7">
      <c r="A203" s="8">
        <f t="shared" ca="1" si="9"/>
        <v>0</v>
      </c>
      <c r="G203" s="8">
        <f t="shared" ca="1" si="10"/>
        <v>0</v>
      </c>
    </row>
    <row r="204" spans="1:7">
      <c r="A204" s="8">
        <f t="shared" ca="1" si="9"/>
        <v>0</v>
      </c>
      <c r="G204" s="8">
        <f t="shared" ca="1" si="10"/>
        <v>0</v>
      </c>
    </row>
    <row r="205" spans="1:7">
      <c r="A205" s="8">
        <f t="shared" ca="1" si="9"/>
        <v>0</v>
      </c>
      <c r="G205" s="8">
        <f t="shared" ca="1" si="10"/>
        <v>0</v>
      </c>
    </row>
    <row r="206" spans="1:7">
      <c r="A206" s="8">
        <f t="shared" ca="1" si="9"/>
        <v>0</v>
      </c>
      <c r="G206" s="8">
        <f t="shared" ca="1" si="10"/>
        <v>0</v>
      </c>
    </row>
    <row r="207" spans="1:7">
      <c r="A207" s="8">
        <f t="shared" ca="1" si="9"/>
        <v>0</v>
      </c>
      <c r="G207" s="8">
        <f t="shared" ca="1" si="10"/>
        <v>0</v>
      </c>
    </row>
    <row r="208" spans="1:7">
      <c r="A208" s="8">
        <f t="shared" ca="1" si="9"/>
        <v>0</v>
      </c>
      <c r="G208" s="8">
        <f t="shared" ca="1" si="10"/>
        <v>0</v>
      </c>
    </row>
    <row r="209" spans="1:7">
      <c r="A209" s="8">
        <f t="shared" ca="1" si="9"/>
        <v>0</v>
      </c>
      <c r="G209" s="8">
        <f t="shared" ca="1" si="10"/>
        <v>0</v>
      </c>
    </row>
    <row r="210" spans="1:7">
      <c r="A210" s="8">
        <f t="shared" ca="1" si="9"/>
        <v>0</v>
      </c>
      <c r="G210" s="8">
        <f t="shared" ca="1" si="10"/>
        <v>0</v>
      </c>
    </row>
    <row r="211" spans="1:7">
      <c r="A211" s="8">
        <f t="shared" ca="1" si="9"/>
        <v>0</v>
      </c>
      <c r="G211" s="8">
        <f t="shared" ca="1" si="10"/>
        <v>0</v>
      </c>
    </row>
    <row r="212" spans="1:7">
      <c r="A212" s="8">
        <f t="shared" ca="1" si="9"/>
        <v>0</v>
      </c>
      <c r="G212" s="8">
        <f t="shared" ca="1" si="10"/>
        <v>0</v>
      </c>
    </row>
    <row r="213" spans="1:7">
      <c r="A213" s="8">
        <f t="shared" ca="1" si="9"/>
        <v>0</v>
      </c>
      <c r="G213" s="8">
        <f t="shared" ca="1" si="10"/>
        <v>0</v>
      </c>
    </row>
    <row r="214" spans="1:7">
      <c r="A214" s="8">
        <f t="shared" ca="1" si="9"/>
        <v>0</v>
      </c>
      <c r="G214" s="8">
        <f t="shared" ca="1" si="10"/>
        <v>0</v>
      </c>
    </row>
    <row r="215" spans="1:7">
      <c r="A215" s="8">
        <f t="shared" ca="1" si="9"/>
        <v>0</v>
      </c>
      <c r="G215" s="8">
        <f t="shared" ca="1" si="10"/>
        <v>0</v>
      </c>
    </row>
    <row r="216" spans="1:7">
      <c r="A216" s="8">
        <f t="shared" ca="1" si="9"/>
        <v>0</v>
      </c>
      <c r="G216" s="8">
        <f t="shared" ca="1" si="10"/>
        <v>0</v>
      </c>
    </row>
    <row r="217" spans="1:7">
      <c r="A217" s="8">
        <f t="shared" ca="1" si="9"/>
        <v>0</v>
      </c>
      <c r="G217" s="8">
        <f t="shared" ca="1" si="10"/>
        <v>0</v>
      </c>
    </row>
    <row r="218" spans="1:7">
      <c r="A218" s="8">
        <f t="shared" ca="1" si="9"/>
        <v>0</v>
      </c>
      <c r="G218" s="8">
        <f t="shared" ca="1" si="10"/>
        <v>0</v>
      </c>
    </row>
    <row r="219" spans="1:7">
      <c r="A219" s="8">
        <f t="shared" ca="1" si="9"/>
        <v>0</v>
      </c>
      <c r="G219" s="8">
        <f t="shared" ca="1" si="10"/>
        <v>0</v>
      </c>
    </row>
    <row r="220" spans="1:7">
      <c r="A220" s="8">
        <f t="shared" ca="1" si="9"/>
        <v>0</v>
      </c>
      <c r="G220" s="8">
        <f t="shared" ca="1" si="10"/>
        <v>0</v>
      </c>
    </row>
    <row r="221" spans="1:7">
      <c r="A221" s="8">
        <f t="shared" ca="1" si="9"/>
        <v>0</v>
      </c>
      <c r="G221" s="8">
        <f t="shared" ca="1" si="10"/>
        <v>0</v>
      </c>
    </row>
    <row r="222" spans="1:7">
      <c r="A222" s="8">
        <f t="shared" ca="1" si="9"/>
        <v>0</v>
      </c>
      <c r="G222" s="8">
        <f t="shared" ca="1" si="10"/>
        <v>0</v>
      </c>
    </row>
    <row r="223" spans="1:7">
      <c r="A223" s="8">
        <f t="shared" ca="1" si="9"/>
        <v>0</v>
      </c>
      <c r="G223" s="8">
        <f t="shared" ca="1" si="10"/>
        <v>0</v>
      </c>
    </row>
    <row r="224" spans="1:7">
      <c r="A224" s="8">
        <f t="shared" ca="1" si="9"/>
        <v>0</v>
      </c>
      <c r="G224" s="8">
        <f t="shared" ca="1" si="10"/>
        <v>0</v>
      </c>
    </row>
    <row r="225" spans="1:7">
      <c r="A225" s="8">
        <f t="shared" ca="1" si="9"/>
        <v>0</v>
      </c>
      <c r="G225" s="8">
        <f t="shared" ca="1" si="10"/>
        <v>0</v>
      </c>
    </row>
    <row r="226" spans="1:7">
      <c r="A226" s="8">
        <f t="shared" ca="1" si="9"/>
        <v>0</v>
      </c>
      <c r="G226" s="8">
        <f t="shared" ca="1" si="10"/>
        <v>0</v>
      </c>
    </row>
    <row r="227" spans="1:7">
      <c r="A227" s="8">
        <f t="shared" ca="1" si="9"/>
        <v>0</v>
      </c>
      <c r="G227" s="8">
        <f t="shared" ca="1" si="10"/>
        <v>0</v>
      </c>
    </row>
    <row r="228" spans="1:7">
      <c r="A228" s="8">
        <f t="shared" ca="1" si="9"/>
        <v>0</v>
      </c>
      <c r="G228" s="8">
        <f t="shared" ca="1" si="10"/>
        <v>0</v>
      </c>
    </row>
    <row r="229" spans="1:7">
      <c r="A229" s="8">
        <f t="shared" ca="1" si="9"/>
        <v>0</v>
      </c>
      <c r="G229" s="8">
        <f t="shared" ca="1" si="10"/>
        <v>0</v>
      </c>
    </row>
    <row r="230" spans="1:7">
      <c r="A230" s="8">
        <f t="shared" ref="A230:A293" ca="1" si="11">OFFSET($B230,0,LangOffset,1,1)</f>
        <v>0</v>
      </c>
      <c r="G230" s="8">
        <f t="shared" ca="1" si="10"/>
        <v>0</v>
      </c>
    </row>
    <row r="231" spans="1:7">
      <c r="A231" s="8">
        <f t="shared" ca="1" si="11"/>
        <v>0</v>
      </c>
      <c r="G231" s="8">
        <f t="shared" ca="1" si="10"/>
        <v>0</v>
      </c>
    </row>
    <row r="232" spans="1:7">
      <c r="A232" s="8">
        <f t="shared" ca="1" si="11"/>
        <v>0</v>
      </c>
      <c r="G232" s="8">
        <f t="shared" ca="1" si="10"/>
        <v>0</v>
      </c>
    </row>
    <row r="233" spans="1:7">
      <c r="A233" s="8">
        <f t="shared" ca="1" si="11"/>
        <v>0</v>
      </c>
      <c r="G233" s="8">
        <f t="shared" ca="1" si="10"/>
        <v>0</v>
      </c>
    </row>
    <row r="234" spans="1:7">
      <c r="A234" s="8">
        <f t="shared" ca="1" si="11"/>
        <v>0</v>
      </c>
      <c r="G234" s="8">
        <f t="shared" ca="1" si="10"/>
        <v>0</v>
      </c>
    </row>
    <row r="235" spans="1:7">
      <c r="A235" s="8">
        <f t="shared" ca="1" si="11"/>
        <v>0</v>
      </c>
      <c r="G235" s="8">
        <f t="shared" ca="1" si="10"/>
        <v>0</v>
      </c>
    </row>
    <row r="236" spans="1:7">
      <c r="A236" s="8">
        <f t="shared" ca="1" si="11"/>
        <v>0</v>
      </c>
      <c r="G236" s="8">
        <f t="shared" ca="1" si="10"/>
        <v>0</v>
      </c>
    </row>
    <row r="237" spans="1:7">
      <c r="A237" s="8">
        <f t="shared" ca="1" si="11"/>
        <v>0</v>
      </c>
      <c r="G237" s="8">
        <f t="shared" ca="1" si="10"/>
        <v>0</v>
      </c>
    </row>
    <row r="238" spans="1:7">
      <c r="A238" s="8">
        <f t="shared" ca="1" si="11"/>
        <v>0</v>
      </c>
      <c r="G238" s="8">
        <f t="shared" ca="1" si="10"/>
        <v>0</v>
      </c>
    </row>
    <row r="239" spans="1:7">
      <c r="A239" s="8">
        <f t="shared" ca="1" si="11"/>
        <v>0</v>
      </c>
      <c r="G239" s="8">
        <f t="shared" ca="1" si="10"/>
        <v>0</v>
      </c>
    </row>
    <row r="240" spans="1:7">
      <c r="A240" s="8">
        <f t="shared" ca="1" si="11"/>
        <v>0</v>
      </c>
      <c r="G240" s="8">
        <f t="shared" ca="1" si="10"/>
        <v>0</v>
      </c>
    </row>
    <row r="241" spans="1:7">
      <c r="A241" s="8">
        <f t="shared" ca="1" si="11"/>
        <v>0</v>
      </c>
      <c r="G241" s="8">
        <f t="shared" ca="1" si="10"/>
        <v>0</v>
      </c>
    </row>
    <row r="242" spans="1:7">
      <c r="A242" s="8">
        <f t="shared" ca="1" si="11"/>
        <v>0</v>
      </c>
      <c r="G242" s="8">
        <f t="shared" ca="1" si="10"/>
        <v>0</v>
      </c>
    </row>
    <row r="243" spans="1:7">
      <c r="A243" s="8">
        <f t="shared" ca="1" si="11"/>
        <v>0</v>
      </c>
      <c r="G243" s="8">
        <f t="shared" ca="1" si="10"/>
        <v>0</v>
      </c>
    </row>
    <row r="244" spans="1:7">
      <c r="A244" s="8">
        <f t="shared" ca="1" si="11"/>
        <v>0</v>
      </c>
      <c r="G244" s="8">
        <f t="shared" ca="1" si="10"/>
        <v>0</v>
      </c>
    </row>
    <row r="245" spans="1:7">
      <c r="A245" s="8">
        <f t="shared" ca="1" si="11"/>
        <v>0</v>
      </c>
      <c r="G245" s="8">
        <f t="shared" ca="1" si="10"/>
        <v>0</v>
      </c>
    </row>
    <row r="246" spans="1:7">
      <c r="A246" s="8">
        <f t="shared" ca="1" si="11"/>
        <v>0</v>
      </c>
      <c r="G246" s="8">
        <f t="shared" ca="1" si="10"/>
        <v>0</v>
      </c>
    </row>
    <row r="247" spans="1:7">
      <c r="A247" s="8">
        <f t="shared" ca="1" si="11"/>
        <v>0</v>
      </c>
      <c r="G247" s="8">
        <f t="shared" ca="1" si="10"/>
        <v>0</v>
      </c>
    </row>
    <row r="248" spans="1:7">
      <c r="A248" s="8">
        <f t="shared" ca="1" si="11"/>
        <v>0</v>
      </c>
      <c r="G248" s="8">
        <f t="shared" ca="1" si="10"/>
        <v>0</v>
      </c>
    </row>
    <row r="249" spans="1:7">
      <c r="A249" s="8">
        <f t="shared" ca="1" si="11"/>
        <v>0</v>
      </c>
      <c r="G249" s="8">
        <f t="shared" ca="1" si="10"/>
        <v>0</v>
      </c>
    </row>
    <row r="250" spans="1:7">
      <c r="A250" s="8">
        <f t="shared" ca="1" si="11"/>
        <v>0</v>
      </c>
      <c r="G250" s="8">
        <f t="shared" ca="1" si="10"/>
        <v>0</v>
      </c>
    </row>
    <row r="251" spans="1:7">
      <c r="A251" s="8">
        <f t="shared" ca="1" si="11"/>
        <v>0</v>
      </c>
      <c r="G251" s="8">
        <f t="shared" ca="1" si="10"/>
        <v>0</v>
      </c>
    </row>
    <row r="252" spans="1:7">
      <c r="A252" s="8">
        <f t="shared" ca="1" si="11"/>
        <v>0</v>
      </c>
      <c r="G252" s="8">
        <f t="shared" ca="1" si="10"/>
        <v>0</v>
      </c>
    </row>
    <row r="253" spans="1:7">
      <c r="A253" s="8">
        <f t="shared" ca="1" si="11"/>
        <v>0</v>
      </c>
      <c r="G253" s="8">
        <f t="shared" ca="1" si="10"/>
        <v>0</v>
      </c>
    </row>
    <row r="254" spans="1:7">
      <c r="A254" s="8">
        <f t="shared" ca="1" si="11"/>
        <v>0</v>
      </c>
      <c r="G254" s="8">
        <f t="shared" ca="1" si="10"/>
        <v>0</v>
      </c>
    </row>
    <row r="255" spans="1:7">
      <c r="A255" s="8">
        <f t="shared" ca="1" si="11"/>
        <v>0</v>
      </c>
      <c r="G255" s="8">
        <f t="shared" ca="1" si="10"/>
        <v>0</v>
      </c>
    </row>
    <row r="256" spans="1:7">
      <c r="A256" s="8">
        <f t="shared" ca="1" si="11"/>
        <v>0</v>
      </c>
      <c r="G256" s="8">
        <f t="shared" ca="1" si="10"/>
        <v>0</v>
      </c>
    </row>
    <row r="257" spans="1:7">
      <c r="A257" s="8">
        <f t="shared" ca="1" si="11"/>
        <v>0</v>
      </c>
      <c r="G257" s="8">
        <f t="shared" ca="1" si="10"/>
        <v>0</v>
      </c>
    </row>
    <row r="258" spans="1:7">
      <c r="A258" s="8">
        <f t="shared" ca="1" si="11"/>
        <v>0</v>
      </c>
      <c r="G258" s="8">
        <f t="shared" ca="1" si="10"/>
        <v>0</v>
      </c>
    </row>
    <row r="259" spans="1:7">
      <c r="A259" s="8">
        <f t="shared" ca="1" si="11"/>
        <v>0</v>
      </c>
      <c r="G259" s="8">
        <f t="shared" ref="G259:G322" ca="1" si="12">OFFSET($H259,0,LangOffset,1,1)</f>
        <v>0</v>
      </c>
    </row>
    <row r="260" spans="1:7">
      <c r="A260" s="8">
        <f t="shared" ca="1" si="11"/>
        <v>0</v>
      </c>
      <c r="G260" s="8">
        <f t="shared" ca="1" si="12"/>
        <v>0</v>
      </c>
    </row>
    <row r="261" spans="1:7">
      <c r="A261" s="8">
        <f t="shared" ca="1" si="11"/>
        <v>0</v>
      </c>
      <c r="G261" s="8">
        <f t="shared" ca="1" si="12"/>
        <v>0</v>
      </c>
    </row>
    <row r="262" spans="1:7">
      <c r="A262" s="8">
        <f t="shared" ca="1" si="11"/>
        <v>0</v>
      </c>
      <c r="G262" s="8">
        <f t="shared" ca="1" si="12"/>
        <v>0</v>
      </c>
    </row>
    <row r="263" spans="1:7">
      <c r="A263" s="8">
        <f t="shared" ca="1" si="11"/>
        <v>0</v>
      </c>
      <c r="G263" s="8">
        <f t="shared" ca="1" si="12"/>
        <v>0</v>
      </c>
    </row>
    <row r="264" spans="1:7">
      <c r="A264" s="8">
        <f t="shared" ca="1" si="11"/>
        <v>0</v>
      </c>
      <c r="G264" s="8">
        <f t="shared" ca="1" si="12"/>
        <v>0</v>
      </c>
    </row>
    <row r="265" spans="1:7">
      <c r="A265" s="8">
        <f t="shared" ca="1" si="11"/>
        <v>0</v>
      </c>
      <c r="G265" s="8">
        <f t="shared" ca="1" si="12"/>
        <v>0</v>
      </c>
    </row>
    <row r="266" spans="1:7">
      <c r="A266" s="8">
        <f t="shared" ca="1" si="11"/>
        <v>0</v>
      </c>
      <c r="G266" s="8">
        <f t="shared" ca="1" si="12"/>
        <v>0</v>
      </c>
    </row>
    <row r="267" spans="1:7">
      <c r="A267" s="8">
        <f t="shared" ca="1" si="11"/>
        <v>0</v>
      </c>
      <c r="G267" s="8">
        <f t="shared" ca="1" si="12"/>
        <v>0</v>
      </c>
    </row>
    <row r="268" spans="1:7">
      <c r="A268" s="8">
        <f t="shared" ca="1" si="11"/>
        <v>0</v>
      </c>
      <c r="G268" s="8">
        <f t="shared" ca="1" si="12"/>
        <v>0</v>
      </c>
    </row>
    <row r="269" spans="1:7">
      <c r="A269" s="8">
        <f t="shared" ca="1" si="11"/>
        <v>0</v>
      </c>
      <c r="G269" s="8">
        <f t="shared" ca="1" si="12"/>
        <v>0</v>
      </c>
    </row>
    <row r="270" spans="1:7">
      <c r="A270" s="8">
        <f t="shared" ca="1" si="11"/>
        <v>0</v>
      </c>
      <c r="G270" s="8">
        <f t="shared" ca="1" si="12"/>
        <v>0</v>
      </c>
    </row>
    <row r="271" spans="1:7">
      <c r="A271" s="8">
        <f t="shared" ca="1" si="11"/>
        <v>0</v>
      </c>
      <c r="G271" s="8">
        <f t="shared" ca="1" si="12"/>
        <v>0</v>
      </c>
    </row>
    <row r="272" spans="1:7">
      <c r="A272" s="8">
        <f t="shared" ca="1" si="11"/>
        <v>0</v>
      </c>
      <c r="G272" s="8">
        <f t="shared" ca="1" si="12"/>
        <v>0</v>
      </c>
    </row>
    <row r="273" spans="1:7">
      <c r="A273" s="8">
        <f t="shared" ca="1" si="11"/>
        <v>0</v>
      </c>
      <c r="G273" s="8">
        <f t="shared" ca="1" si="12"/>
        <v>0</v>
      </c>
    </row>
    <row r="274" spans="1:7">
      <c r="A274" s="8">
        <f t="shared" ca="1" si="11"/>
        <v>0</v>
      </c>
      <c r="G274" s="8">
        <f t="shared" ca="1" si="12"/>
        <v>0</v>
      </c>
    </row>
    <row r="275" spans="1:7">
      <c r="A275" s="8">
        <f t="shared" ca="1" si="11"/>
        <v>0</v>
      </c>
      <c r="G275" s="8">
        <f t="shared" ca="1" si="12"/>
        <v>0</v>
      </c>
    </row>
    <row r="276" spans="1:7">
      <c r="A276" s="8">
        <f t="shared" ca="1" si="11"/>
        <v>0</v>
      </c>
      <c r="G276" s="8">
        <f t="shared" ca="1" si="12"/>
        <v>0</v>
      </c>
    </row>
    <row r="277" spans="1:7">
      <c r="A277" s="8">
        <f t="shared" ca="1" si="11"/>
        <v>0</v>
      </c>
      <c r="G277" s="8">
        <f t="shared" ca="1" si="12"/>
        <v>0</v>
      </c>
    </row>
    <row r="278" spans="1:7">
      <c r="A278" s="8">
        <f t="shared" ca="1" si="11"/>
        <v>0</v>
      </c>
      <c r="G278" s="8">
        <f t="shared" ca="1" si="12"/>
        <v>0</v>
      </c>
    </row>
    <row r="279" spans="1:7">
      <c r="A279" s="8">
        <f t="shared" ca="1" si="11"/>
        <v>0</v>
      </c>
      <c r="G279" s="8">
        <f t="shared" ca="1" si="12"/>
        <v>0</v>
      </c>
    </row>
    <row r="280" spans="1:7">
      <c r="A280" s="8">
        <f t="shared" ca="1" si="11"/>
        <v>0</v>
      </c>
      <c r="G280" s="8">
        <f t="shared" ca="1" si="12"/>
        <v>0</v>
      </c>
    </row>
    <row r="281" spans="1:7">
      <c r="A281" s="8">
        <f t="shared" ca="1" si="11"/>
        <v>0</v>
      </c>
      <c r="G281" s="8">
        <f t="shared" ca="1" si="12"/>
        <v>0</v>
      </c>
    </row>
    <row r="282" spans="1:7">
      <c r="A282" s="8">
        <f t="shared" ca="1" si="11"/>
        <v>0</v>
      </c>
      <c r="G282" s="8">
        <f t="shared" ca="1" si="12"/>
        <v>0</v>
      </c>
    </row>
    <row r="283" spans="1:7">
      <c r="A283" s="8">
        <f t="shared" ca="1" si="11"/>
        <v>0</v>
      </c>
      <c r="G283" s="8">
        <f t="shared" ca="1" si="12"/>
        <v>0</v>
      </c>
    </row>
    <row r="284" spans="1:7">
      <c r="A284" s="8">
        <f t="shared" ca="1" si="11"/>
        <v>0</v>
      </c>
      <c r="G284" s="8">
        <f t="shared" ca="1" si="12"/>
        <v>0</v>
      </c>
    </row>
    <row r="285" spans="1:7">
      <c r="A285" s="8">
        <f t="shared" ca="1" si="11"/>
        <v>0</v>
      </c>
      <c r="G285" s="8">
        <f t="shared" ca="1" si="12"/>
        <v>0</v>
      </c>
    </row>
    <row r="286" spans="1:7">
      <c r="A286" s="8">
        <f t="shared" ca="1" si="11"/>
        <v>0</v>
      </c>
      <c r="G286" s="8">
        <f t="shared" ca="1" si="12"/>
        <v>0</v>
      </c>
    </row>
    <row r="287" spans="1:7">
      <c r="A287" s="8">
        <f t="shared" ca="1" si="11"/>
        <v>0</v>
      </c>
      <c r="G287" s="8">
        <f t="shared" ca="1" si="12"/>
        <v>0</v>
      </c>
    </row>
    <row r="288" spans="1:7">
      <c r="A288" s="8">
        <f t="shared" ca="1" si="11"/>
        <v>0</v>
      </c>
      <c r="G288" s="8">
        <f t="shared" ca="1" si="12"/>
        <v>0</v>
      </c>
    </row>
    <row r="289" spans="1:7">
      <c r="A289" s="8">
        <f t="shared" ca="1" si="11"/>
        <v>0</v>
      </c>
      <c r="G289" s="8">
        <f t="shared" ca="1" si="12"/>
        <v>0</v>
      </c>
    </row>
    <row r="290" spans="1:7">
      <c r="A290" s="8">
        <f t="shared" ca="1" si="11"/>
        <v>0</v>
      </c>
      <c r="G290" s="8">
        <f t="shared" ca="1" si="12"/>
        <v>0</v>
      </c>
    </row>
    <row r="291" spans="1:7">
      <c r="A291" s="8">
        <f t="shared" ca="1" si="11"/>
        <v>0</v>
      </c>
      <c r="G291" s="8">
        <f t="shared" ca="1" si="12"/>
        <v>0</v>
      </c>
    </row>
    <row r="292" spans="1:7">
      <c r="A292" s="8">
        <f t="shared" ca="1" si="11"/>
        <v>0</v>
      </c>
      <c r="G292" s="8">
        <f t="shared" ca="1" si="12"/>
        <v>0</v>
      </c>
    </row>
    <row r="293" spans="1:7">
      <c r="A293" s="8">
        <f t="shared" ca="1" si="11"/>
        <v>0</v>
      </c>
      <c r="G293" s="8">
        <f t="shared" ca="1" si="12"/>
        <v>0</v>
      </c>
    </row>
    <row r="294" spans="1:7">
      <c r="A294" s="8">
        <f t="shared" ref="A294:A357" ca="1" si="13">OFFSET($B294,0,LangOffset,1,1)</f>
        <v>0</v>
      </c>
      <c r="G294" s="8">
        <f t="shared" ca="1" si="12"/>
        <v>0</v>
      </c>
    </row>
    <row r="295" spans="1:7">
      <c r="A295" s="8">
        <f t="shared" ca="1" si="13"/>
        <v>0</v>
      </c>
      <c r="G295" s="8">
        <f t="shared" ca="1" si="12"/>
        <v>0</v>
      </c>
    </row>
    <row r="296" spans="1:7">
      <c r="A296" s="8">
        <f t="shared" ca="1" si="13"/>
        <v>0</v>
      </c>
      <c r="G296" s="8">
        <f t="shared" ca="1" si="12"/>
        <v>0</v>
      </c>
    </row>
    <row r="297" spans="1:7">
      <c r="A297" s="8">
        <f t="shared" ca="1" si="13"/>
        <v>0</v>
      </c>
      <c r="G297" s="8">
        <f t="shared" ca="1" si="12"/>
        <v>0</v>
      </c>
    </row>
    <row r="298" spans="1:7">
      <c r="A298" s="8">
        <f t="shared" ca="1" si="13"/>
        <v>0</v>
      </c>
      <c r="G298" s="8">
        <f t="shared" ca="1" si="12"/>
        <v>0</v>
      </c>
    </row>
    <row r="299" spans="1:7">
      <c r="A299" s="8">
        <f t="shared" ca="1" si="13"/>
        <v>0</v>
      </c>
      <c r="G299" s="8">
        <f t="shared" ca="1" si="12"/>
        <v>0</v>
      </c>
    </row>
    <row r="300" spans="1:7">
      <c r="A300" s="8">
        <f t="shared" ca="1" si="13"/>
        <v>0</v>
      </c>
      <c r="G300" s="8">
        <f t="shared" ca="1" si="12"/>
        <v>0</v>
      </c>
    </row>
    <row r="301" spans="1:7">
      <c r="A301" s="8">
        <f t="shared" ca="1" si="13"/>
        <v>0</v>
      </c>
      <c r="G301" s="8">
        <f t="shared" ca="1" si="12"/>
        <v>0</v>
      </c>
    </row>
    <row r="302" spans="1:7">
      <c r="A302" s="8">
        <f t="shared" ca="1" si="13"/>
        <v>0</v>
      </c>
      <c r="G302" s="8">
        <f t="shared" ca="1" si="12"/>
        <v>0</v>
      </c>
    </row>
    <row r="303" spans="1:7">
      <c r="A303" s="8">
        <f t="shared" ca="1" si="13"/>
        <v>0</v>
      </c>
      <c r="G303" s="8">
        <f t="shared" ca="1" si="12"/>
        <v>0</v>
      </c>
    </row>
    <row r="304" spans="1:7">
      <c r="A304" s="8">
        <f t="shared" ca="1" si="13"/>
        <v>0</v>
      </c>
      <c r="G304" s="8">
        <f t="shared" ca="1" si="12"/>
        <v>0</v>
      </c>
    </row>
    <row r="305" spans="1:7">
      <c r="A305" s="8">
        <f t="shared" ca="1" si="13"/>
        <v>0</v>
      </c>
      <c r="G305" s="8">
        <f t="shared" ca="1" si="12"/>
        <v>0</v>
      </c>
    </row>
    <row r="306" spans="1:7">
      <c r="A306" s="8">
        <f t="shared" ca="1" si="13"/>
        <v>0</v>
      </c>
      <c r="G306" s="8">
        <f t="shared" ca="1" si="12"/>
        <v>0</v>
      </c>
    </row>
    <row r="307" spans="1:7">
      <c r="A307" s="8">
        <f t="shared" ca="1" si="13"/>
        <v>0</v>
      </c>
      <c r="G307" s="8">
        <f t="shared" ca="1" si="12"/>
        <v>0</v>
      </c>
    </row>
    <row r="308" spans="1:7">
      <c r="A308" s="8">
        <f t="shared" ca="1" si="13"/>
        <v>0</v>
      </c>
      <c r="G308" s="8">
        <f t="shared" ca="1" si="12"/>
        <v>0</v>
      </c>
    </row>
    <row r="309" spans="1:7">
      <c r="A309" s="8">
        <f t="shared" ca="1" si="13"/>
        <v>0</v>
      </c>
      <c r="G309" s="8">
        <f t="shared" ca="1" si="12"/>
        <v>0</v>
      </c>
    </row>
    <row r="310" spans="1:7">
      <c r="A310" s="8">
        <f t="shared" ca="1" si="13"/>
        <v>0</v>
      </c>
      <c r="G310" s="8">
        <f t="shared" ca="1" si="12"/>
        <v>0</v>
      </c>
    </row>
    <row r="311" spans="1:7">
      <c r="A311" s="8">
        <f t="shared" ca="1" si="13"/>
        <v>0</v>
      </c>
      <c r="G311" s="8">
        <f t="shared" ca="1" si="12"/>
        <v>0</v>
      </c>
    </row>
    <row r="312" spans="1:7">
      <c r="A312" s="8">
        <f t="shared" ca="1" si="13"/>
        <v>0</v>
      </c>
      <c r="G312" s="8">
        <f t="shared" ca="1" si="12"/>
        <v>0</v>
      </c>
    </row>
    <row r="313" spans="1:7">
      <c r="A313" s="8">
        <f t="shared" ca="1" si="13"/>
        <v>0</v>
      </c>
      <c r="G313" s="8">
        <f t="shared" ca="1" si="12"/>
        <v>0</v>
      </c>
    </row>
    <row r="314" spans="1:7">
      <c r="A314" s="8">
        <f t="shared" ca="1" si="13"/>
        <v>0</v>
      </c>
      <c r="G314" s="8">
        <f t="shared" ca="1" si="12"/>
        <v>0</v>
      </c>
    </row>
    <row r="315" spans="1:7">
      <c r="A315" s="8">
        <f t="shared" ca="1" si="13"/>
        <v>0</v>
      </c>
      <c r="G315" s="8">
        <f t="shared" ca="1" si="12"/>
        <v>0</v>
      </c>
    </row>
    <row r="316" spans="1:7">
      <c r="A316" s="8">
        <f t="shared" ca="1" si="13"/>
        <v>0</v>
      </c>
      <c r="G316" s="8">
        <f t="shared" ca="1" si="12"/>
        <v>0</v>
      </c>
    </row>
    <row r="317" spans="1:7">
      <c r="A317" s="8">
        <f t="shared" ca="1" si="13"/>
        <v>0</v>
      </c>
      <c r="G317" s="8">
        <f t="shared" ca="1" si="12"/>
        <v>0</v>
      </c>
    </row>
    <row r="318" spans="1:7">
      <c r="A318" s="8">
        <f t="shared" ca="1" si="13"/>
        <v>0</v>
      </c>
      <c r="G318" s="8">
        <f t="shared" ca="1" si="12"/>
        <v>0</v>
      </c>
    </row>
    <row r="319" spans="1:7">
      <c r="A319" s="8">
        <f t="shared" ca="1" si="13"/>
        <v>0</v>
      </c>
      <c r="G319" s="8">
        <f t="shared" ca="1" si="12"/>
        <v>0</v>
      </c>
    </row>
    <row r="320" spans="1:7">
      <c r="A320" s="8">
        <f t="shared" ca="1" si="13"/>
        <v>0</v>
      </c>
      <c r="G320" s="8">
        <f t="shared" ca="1" si="12"/>
        <v>0</v>
      </c>
    </row>
    <row r="321" spans="1:7">
      <c r="A321" s="8">
        <f t="shared" ca="1" si="13"/>
        <v>0</v>
      </c>
      <c r="G321" s="8">
        <f t="shared" ca="1" si="12"/>
        <v>0</v>
      </c>
    </row>
    <row r="322" spans="1:7">
      <c r="A322" s="8">
        <f t="shared" ca="1" si="13"/>
        <v>0</v>
      </c>
      <c r="G322" s="8">
        <f t="shared" ca="1" si="12"/>
        <v>0</v>
      </c>
    </row>
    <row r="323" spans="1:7">
      <c r="A323" s="8">
        <f t="shared" ca="1" si="13"/>
        <v>0</v>
      </c>
      <c r="G323" s="8">
        <f t="shared" ref="G323:G386" ca="1" si="14">OFFSET($H323,0,LangOffset,1,1)</f>
        <v>0</v>
      </c>
    </row>
    <row r="324" spans="1:7">
      <c r="A324" s="8">
        <f t="shared" ca="1" si="13"/>
        <v>0</v>
      </c>
      <c r="G324" s="8">
        <f t="shared" ca="1" si="14"/>
        <v>0</v>
      </c>
    </row>
    <row r="325" spans="1:7">
      <c r="A325" s="8">
        <f t="shared" ca="1" si="13"/>
        <v>0</v>
      </c>
      <c r="G325" s="8">
        <f t="shared" ca="1" si="14"/>
        <v>0</v>
      </c>
    </row>
    <row r="326" spans="1:7">
      <c r="A326" s="8">
        <f t="shared" ca="1" si="13"/>
        <v>0</v>
      </c>
      <c r="G326" s="8">
        <f t="shared" ca="1" si="14"/>
        <v>0</v>
      </c>
    </row>
    <row r="327" spans="1:7">
      <c r="A327" s="8">
        <f t="shared" ca="1" si="13"/>
        <v>0</v>
      </c>
      <c r="G327" s="8">
        <f t="shared" ca="1" si="14"/>
        <v>0</v>
      </c>
    </row>
    <row r="328" spans="1:7">
      <c r="A328" s="8">
        <f t="shared" ca="1" si="13"/>
        <v>0</v>
      </c>
      <c r="G328" s="8">
        <f t="shared" ca="1" si="14"/>
        <v>0</v>
      </c>
    </row>
    <row r="329" spans="1:7">
      <c r="A329" s="8">
        <f t="shared" ca="1" si="13"/>
        <v>0</v>
      </c>
      <c r="G329" s="8">
        <f t="shared" ca="1" si="14"/>
        <v>0</v>
      </c>
    </row>
    <row r="330" spans="1:7">
      <c r="A330" s="8">
        <f t="shared" ca="1" si="13"/>
        <v>0</v>
      </c>
      <c r="G330" s="8">
        <f t="shared" ca="1" si="14"/>
        <v>0</v>
      </c>
    </row>
    <row r="331" spans="1:7">
      <c r="A331" s="8">
        <f t="shared" ca="1" si="13"/>
        <v>0</v>
      </c>
      <c r="G331" s="8">
        <f t="shared" ca="1" si="14"/>
        <v>0</v>
      </c>
    </row>
    <row r="332" spans="1:7">
      <c r="A332" s="8">
        <f t="shared" ca="1" si="13"/>
        <v>0</v>
      </c>
      <c r="G332" s="8">
        <f t="shared" ca="1" si="14"/>
        <v>0</v>
      </c>
    </row>
    <row r="333" spans="1:7">
      <c r="A333" s="8">
        <f t="shared" ca="1" si="13"/>
        <v>0</v>
      </c>
      <c r="G333" s="8">
        <f t="shared" ca="1" si="14"/>
        <v>0</v>
      </c>
    </row>
    <row r="334" spans="1:7">
      <c r="A334" s="8">
        <f t="shared" ca="1" si="13"/>
        <v>0</v>
      </c>
      <c r="G334" s="8">
        <f t="shared" ca="1" si="14"/>
        <v>0</v>
      </c>
    </row>
    <row r="335" spans="1:7">
      <c r="A335" s="8">
        <f t="shared" ca="1" si="13"/>
        <v>0</v>
      </c>
      <c r="G335" s="8">
        <f t="shared" ca="1" si="14"/>
        <v>0</v>
      </c>
    </row>
    <row r="336" spans="1:7">
      <c r="A336" s="8">
        <f t="shared" ca="1" si="13"/>
        <v>0</v>
      </c>
      <c r="G336" s="8">
        <f t="shared" ca="1" si="14"/>
        <v>0</v>
      </c>
    </row>
    <row r="337" spans="1:7">
      <c r="A337" s="8">
        <f t="shared" ca="1" si="13"/>
        <v>0</v>
      </c>
      <c r="G337" s="8">
        <f t="shared" ca="1" si="14"/>
        <v>0</v>
      </c>
    </row>
    <row r="338" spans="1:7">
      <c r="A338" s="8">
        <f t="shared" ca="1" si="13"/>
        <v>0</v>
      </c>
      <c r="G338" s="8">
        <f t="shared" ca="1" si="14"/>
        <v>0</v>
      </c>
    </row>
    <row r="339" spans="1:7">
      <c r="A339" s="8">
        <f t="shared" ca="1" si="13"/>
        <v>0</v>
      </c>
      <c r="G339" s="8">
        <f t="shared" ca="1" si="14"/>
        <v>0</v>
      </c>
    </row>
    <row r="340" spans="1:7">
      <c r="A340" s="8">
        <f t="shared" ca="1" si="13"/>
        <v>0</v>
      </c>
      <c r="G340" s="8">
        <f t="shared" ca="1" si="14"/>
        <v>0</v>
      </c>
    </row>
    <row r="341" spans="1:7">
      <c r="A341" s="8">
        <f t="shared" ca="1" si="13"/>
        <v>0</v>
      </c>
      <c r="G341" s="8">
        <f t="shared" ca="1" si="14"/>
        <v>0</v>
      </c>
    </row>
    <row r="342" spans="1:7">
      <c r="A342" s="8">
        <f t="shared" ca="1" si="13"/>
        <v>0</v>
      </c>
      <c r="G342" s="8">
        <f t="shared" ca="1" si="14"/>
        <v>0</v>
      </c>
    </row>
    <row r="343" spans="1:7">
      <c r="A343" s="8">
        <f t="shared" ca="1" si="13"/>
        <v>0</v>
      </c>
      <c r="G343" s="8">
        <f t="shared" ca="1" si="14"/>
        <v>0</v>
      </c>
    </row>
    <row r="344" spans="1:7">
      <c r="A344" s="8">
        <f t="shared" ca="1" si="13"/>
        <v>0</v>
      </c>
      <c r="G344" s="8">
        <f t="shared" ca="1" si="14"/>
        <v>0</v>
      </c>
    </row>
    <row r="345" spans="1:7">
      <c r="A345" s="8">
        <f t="shared" ca="1" si="13"/>
        <v>0</v>
      </c>
      <c r="G345" s="8">
        <f t="shared" ca="1" si="14"/>
        <v>0</v>
      </c>
    </row>
    <row r="346" spans="1:7">
      <c r="A346" s="8">
        <f t="shared" ca="1" si="13"/>
        <v>0</v>
      </c>
      <c r="G346" s="8">
        <f t="shared" ca="1" si="14"/>
        <v>0</v>
      </c>
    </row>
    <row r="347" spans="1:7">
      <c r="A347" s="8">
        <f t="shared" ca="1" si="13"/>
        <v>0</v>
      </c>
      <c r="G347" s="8">
        <f t="shared" ca="1" si="14"/>
        <v>0</v>
      </c>
    </row>
    <row r="348" spans="1:7">
      <c r="A348" s="8">
        <f t="shared" ca="1" si="13"/>
        <v>0</v>
      </c>
      <c r="G348" s="8">
        <f t="shared" ca="1" si="14"/>
        <v>0</v>
      </c>
    </row>
    <row r="349" spans="1:7">
      <c r="A349" s="8">
        <f t="shared" ca="1" si="13"/>
        <v>0</v>
      </c>
      <c r="G349" s="8">
        <f t="shared" ca="1" si="14"/>
        <v>0</v>
      </c>
    </row>
    <row r="350" spans="1:7">
      <c r="A350" s="8">
        <f t="shared" ca="1" si="13"/>
        <v>0</v>
      </c>
      <c r="G350" s="8">
        <f t="shared" ca="1" si="14"/>
        <v>0</v>
      </c>
    </row>
    <row r="351" spans="1:7">
      <c r="A351" s="8">
        <f t="shared" ca="1" si="13"/>
        <v>0</v>
      </c>
      <c r="G351" s="8">
        <f t="shared" ca="1" si="14"/>
        <v>0</v>
      </c>
    </row>
    <row r="352" spans="1:7">
      <c r="A352" s="8">
        <f t="shared" ca="1" si="13"/>
        <v>0</v>
      </c>
      <c r="G352" s="8">
        <f t="shared" ca="1" si="14"/>
        <v>0</v>
      </c>
    </row>
    <row r="353" spans="1:7">
      <c r="A353" s="8">
        <f t="shared" ca="1" si="13"/>
        <v>0</v>
      </c>
      <c r="G353" s="8">
        <f t="shared" ca="1" si="14"/>
        <v>0</v>
      </c>
    </row>
    <row r="354" spans="1:7">
      <c r="A354" s="8">
        <f t="shared" ca="1" si="13"/>
        <v>0</v>
      </c>
      <c r="G354" s="8">
        <f t="shared" ca="1" si="14"/>
        <v>0</v>
      </c>
    </row>
    <row r="355" spans="1:7">
      <c r="A355" s="8">
        <f t="shared" ca="1" si="13"/>
        <v>0</v>
      </c>
      <c r="G355" s="8">
        <f t="shared" ca="1" si="14"/>
        <v>0</v>
      </c>
    </row>
    <row r="356" spans="1:7">
      <c r="A356" s="8">
        <f t="shared" ca="1" si="13"/>
        <v>0</v>
      </c>
      <c r="G356" s="8">
        <f t="shared" ca="1" si="14"/>
        <v>0</v>
      </c>
    </row>
    <row r="357" spans="1:7">
      <c r="A357" s="8">
        <f t="shared" ca="1" si="13"/>
        <v>0</v>
      </c>
      <c r="G357" s="8">
        <f t="shared" ca="1" si="14"/>
        <v>0</v>
      </c>
    </row>
    <row r="358" spans="1:7">
      <c r="A358" s="8">
        <f t="shared" ref="A358:A421" ca="1" si="15">OFFSET($B358,0,LangOffset,1,1)</f>
        <v>0</v>
      </c>
      <c r="G358" s="8">
        <f t="shared" ca="1" si="14"/>
        <v>0</v>
      </c>
    </row>
    <row r="359" spans="1:7">
      <c r="A359" s="8">
        <f t="shared" ca="1" si="15"/>
        <v>0</v>
      </c>
      <c r="G359" s="8">
        <f t="shared" ca="1" si="14"/>
        <v>0</v>
      </c>
    </row>
    <row r="360" spans="1:7">
      <c r="A360" s="8">
        <f t="shared" ca="1" si="15"/>
        <v>0</v>
      </c>
      <c r="G360" s="8">
        <f t="shared" ca="1" si="14"/>
        <v>0</v>
      </c>
    </row>
    <row r="361" spans="1:7">
      <c r="A361" s="8">
        <f t="shared" ca="1" si="15"/>
        <v>0</v>
      </c>
      <c r="G361" s="8">
        <f t="shared" ca="1" si="14"/>
        <v>0</v>
      </c>
    </row>
    <row r="362" spans="1:7">
      <c r="A362" s="8">
        <f t="shared" ca="1" si="15"/>
        <v>0</v>
      </c>
      <c r="G362" s="8">
        <f t="shared" ca="1" si="14"/>
        <v>0</v>
      </c>
    </row>
    <row r="363" spans="1:7">
      <c r="A363" s="8">
        <f t="shared" ca="1" si="15"/>
        <v>0</v>
      </c>
      <c r="G363" s="8">
        <f t="shared" ca="1" si="14"/>
        <v>0</v>
      </c>
    </row>
    <row r="364" spans="1:7">
      <c r="A364" s="8">
        <f t="shared" ca="1" si="15"/>
        <v>0</v>
      </c>
      <c r="G364" s="8">
        <f t="shared" ca="1" si="14"/>
        <v>0</v>
      </c>
    </row>
    <row r="365" spans="1:7">
      <c r="A365" s="8">
        <f t="shared" ca="1" si="15"/>
        <v>0</v>
      </c>
      <c r="G365" s="8">
        <f t="shared" ca="1" si="14"/>
        <v>0</v>
      </c>
    </row>
    <row r="366" spans="1:7">
      <c r="A366" s="8">
        <f t="shared" ca="1" si="15"/>
        <v>0</v>
      </c>
      <c r="G366" s="8">
        <f t="shared" ca="1" si="14"/>
        <v>0</v>
      </c>
    </row>
    <row r="367" spans="1:7">
      <c r="A367" s="8">
        <f t="shared" ca="1" si="15"/>
        <v>0</v>
      </c>
      <c r="G367" s="8">
        <f t="shared" ca="1" si="14"/>
        <v>0</v>
      </c>
    </row>
    <row r="368" spans="1:7">
      <c r="A368" s="8">
        <f t="shared" ca="1" si="15"/>
        <v>0</v>
      </c>
      <c r="G368" s="8">
        <f t="shared" ca="1" si="14"/>
        <v>0</v>
      </c>
    </row>
    <row r="369" spans="1:7">
      <c r="A369" s="8">
        <f t="shared" ca="1" si="15"/>
        <v>0</v>
      </c>
      <c r="G369" s="8">
        <f t="shared" ca="1" si="14"/>
        <v>0</v>
      </c>
    </row>
    <row r="370" spans="1:7">
      <c r="A370" s="8">
        <f t="shared" ca="1" si="15"/>
        <v>0</v>
      </c>
      <c r="G370" s="8">
        <f t="shared" ca="1" si="14"/>
        <v>0</v>
      </c>
    </row>
    <row r="371" spans="1:7">
      <c r="A371" s="8">
        <f t="shared" ca="1" si="15"/>
        <v>0</v>
      </c>
      <c r="G371" s="8">
        <f t="shared" ca="1" si="14"/>
        <v>0</v>
      </c>
    </row>
    <row r="372" spans="1:7">
      <c r="A372" s="8">
        <f t="shared" ca="1" si="15"/>
        <v>0</v>
      </c>
      <c r="G372" s="8">
        <f t="shared" ca="1" si="14"/>
        <v>0</v>
      </c>
    </row>
    <row r="373" spans="1:7">
      <c r="A373" s="8">
        <f t="shared" ca="1" si="15"/>
        <v>0</v>
      </c>
      <c r="G373" s="8">
        <f t="shared" ca="1" si="14"/>
        <v>0</v>
      </c>
    </row>
    <row r="374" spans="1:7">
      <c r="A374" s="8">
        <f t="shared" ca="1" si="15"/>
        <v>0</v>
      </c>
      <c r="G374" s="8">
        <f t="shared" ca="1" si="14"/>
        <v>0</v>
      </c>
    </row>
    <row r="375" spans="1:7">
      <c r="A375" s="8">
        <f t="shared" ca="1" si="15"/>
        <v>0</v>
      </c>
      <c r="G375" s="8">
        <f t="shared" ca="1" si="14"/>
        <v>0</v>
      </c>
    </row>
    <row r="376" spans="1:7">
      <c r="A376" s="8">
        <f t="shared" ca="1" si="15"/>
        <v>0</v>
      </c>
      <c r="G376" s="8">
        <f t="shared" ca="1" si="14"/>
        <v>0</v>
      </c>
    </row>
    <row r="377" spans="1:7">
      <c r="A377" s="8">
        <f t="shared" ca="1" si="15"/>
        <v>0</v>
      </c>
      <c r="G377" s="8">
        <f t="shared" ca="1" si="14"/>
        <v>0</v>
      </c>
    </row>
    <row r="378" spans="1:7">
      <c r="A378" s="8">
        <f t="shared" ca="1" si="15"/>
        <v>0</v>
      </c>
      <c r="G378" s="8">
        <f t="shared" ca="1" si="14"/>
        <v>0</v>
      </c>
    </row>
    <row r="379" spans="1:7">
      <c r="A379" s="8">
        <f t="shared" ca="1" si="15"/>
        <v>0</v>
      </c>
      <c r="G379" s="8">
        <f t="shared" ca="1" si="14"/>
        <v>0</v>
      </c>
    </row>
    <row r="380" spans="1:7">
      <c r="A380" s="8">
        <f t="shared" ca="1" si="15"/>
        <v>0</v>
      </c>
      <c r="G380" s="8">
        <f t="shared" ca="1" si="14"/>
        <v>0</v>
      </c>
    </row>
    <row r="381" spans="1:7">
      <c r="A381" s="8">
        <f t="shared" ca="1" si="15"/>
        <v>0</v>
      </c>
      <c r="G381" s="8">
        <f t="shared" ca="1" si="14"/>
        <v>0</v>
      </c>
    </row>
    <row r="382" spans="1:7">
      <c r="A382" s="8">
        <f t="shared" ca="1" si="15"/>
        <v>0</v>
      </c>
      <c r="G382" s="8">
        <f t="shared" ca="1" si="14"/>
        <v>0</v>
      </c>
    </row>
    <row r="383" spans="1:7">
      <c r="A383" s="8">
        <f t="shared" ca="1" si="15"/>
        <v>0</v>
      </c>
      <c r="G383" s="8">
        <f t="shared" ca="1" si="14"/>
        <v>0</v>
      </c>
    </row>
    <row r="384" spans="1:7">
      <c r="A384" s="8">
        <f t="shared" ca="1" si="15"/>
        <v>0</v>
      </c>
      <c r="G384" s="8">
        <f t="shared" ca="1" si="14"/>
        <v>0</v>
      </c>
    </row>
    <row r="385" spans="1:7">
      <c r="A385" s="8">
        <f t="shared" ca="1" si="15"/>
        <v>0</v>
      </c>
      <c r="G385" s="8">
        <f t="shared" ca="1" si="14"/>
        <v>0</v>
      </c>
    </row>
    <row r="386" spans="1:7">
      <c r="A386" s="8">
        <f t="shared" ca="1" si="15"/>
        <v>0</v>
      </c>
      <c r="G386" s="8">
        <f t="shared" ca="1" si="14"/>
        <v>0</v>
      </c>
    </row>
    <row r="387" spans="1:7">
      <c r="A387" s="8">
        <f t="shared" ca="1" si="15"/>
        <v>0</v>
      </c>
      <c r="G387" s="8">
        <f t="shared" ref="G387:G450" ca="1" si="16">OFFSET($H387,0,LangOffset,1,1)</f>
        <v>0</v>
      </c>
    </row>
    <row r="388" spans="1:7">
      <c r="A388" s="8">
        <f t="shared" ca="1" si="15"/>
        <v>0</v>
      </c>
      <c r="G388" s="8">
        <f t="shared" ca="1" si="16"/>
        <v>0</v>
      </c>
    </row>
    <row r="389" spans="1:7">
      <c r="A389" s="8">
        <f t="shared" ca="1" si="15"/>
        <v>0</v>
      </c>
      <c r="G389" s="8">
        <f t="shared" ca="1" si="16"/>
        <v>0</v>
      </c>
    </row>
    <row r="390" spans="1:7">
      <c r="A390" s="8">
        <f t="shared" ca="1" si="15"/>
        <v>0</v>
      </c>
      <c r="G390" s="8">
        <f t="shared" ca="1" si="16"/>
        <v>0</v>
      </c>
    </row>
    <row r="391" spans="1:7">
      <c r="A391" s="8">
        <f t="shared" ca="1" si="15"/>
        <v>0</v>
      </c>
      <c r="G391" s="8">
        <f t="shared" ca="1" si="16"/>
        <v>0</v>
      </c>
    </row>
    <row r="392" spans="1:7">
      <c r="A392" s="8">
        <f t="shared" ca="1" si="15"/>
        <v>0</v>
      </c>
      <c r="G392" s="8">
        <f t="shared" ca="1" si="16"/>
        <v>0</v>
      </c>
    </row>
    <row r="393" spans="1:7">
      <c r="A393" s="8">
        <f t="shared" ca="1" si="15"/>
        <v>0</v>
      </c>
      <c r="G393" s="8">
        <f t="shared" ca="1" si="16"/>
        <v>0</v>
      </c>
    </row>
    <row r="394" spans="1:7">
      <c r="A394" s="8">
        <f t="shared" ca="1" si="15"/>
        <v>0</v>
      </c>
      <c r="G394" s="8">
        <f t="shared" ca="1" si="16"/>
        <v>0</v>
      </c>
    </row>
    <row r="395" spans="1:7">
      <c r="A395" s="8">
        <f t="shared" ca="1" si="15"/>
        <v>0</v>
      </c>
      <c r="G395" s="8">
        <f t="shared" ca="1" si="16"/>
        <v>0</v>
      </c>
    </row>
    <row r="396" spans="1:7">
      <c r="A396" s="8">
        <f t="shared" ca="1" si="15"/>
        <v>0</v>
      </c>
      <c r="G396" s="8">
        <f t="shared" ca="1" si="16"/>
        <v>0</v>
      </c>
    </row>
    <row r="397" spans="1:7">
      <c r="A397" s="8">
        <f t="shared" ca="1" si="15"/>
        <v>0</v>
      </c>
      <c r="G397" s="8">
        <f t="shared" ca="1" si="16"/>
        <v>0</v>
      </c>
    </row>
    <row r="398" spans="1:7">
      <c r="A398" s="8">
        <f t="shared" ca="1" si="15"/>
        <v>0</v>
      </c>
      <c r="G398" s="8">
        <f t="shared" ca="1" si="16"/>
        <v>0</v>
      </c>
    </row>
    <row r="399" spans="1:7">
      <c r="A399" s="8">
        <f t="shared" ca="1" si="15"/>
        <v>0</v>
      </c>
      <c r="G399" s="8">
        <f t="shared" ca="1" si="16"/>
        <v>0</v>
      </c>
    </row>
    <row r="400" spans="1:7">
      <c r="A400" s="8">
        <f t="shared" ca="1" si="15"/>
        <v>0</v>
      </c>
      <c r="G400" s="8">
        <f t="shared" ca="1" si="16"/>
        <v>0</v>
      </c>
    </row>
    <row r="401" spans="1:7">
      <c r="A401" s="8">
        <f t="shared" ca="1" si="15"/>
        <v>0</v>
      </c>
      <c r="G401" s="8">
        <f t="shared" ca="1" si="16"/>
        <v>0</v>
      </c>
    </row>
    <row r="402" spans="1:7">
      <c r="A402" s="8">
        <f t="shared" ca="1" si="15"/>
        <v>0</v>
      </c>
      <c r="G402" s="8">
        <f t="shared" ca="1" si="16"/>
        <v>0</v>
      </c>
    </row>
    <row r="403" spans="1:7">
      <c r="A403" s="8">
        <f t="shared" ca="1" si="15"/>
        <v>0</v>
      </c>
      <c r="G403" s="8">
        <f t="shared" ca="1" si="16"/>
        <v>0</v>
      </c>
    </row>
    <row r="404" spans="1:7">
      <c r="A404" s="8">
        <f t="shared" ca="1" si="15"/>
        <v>0</v>
      </c>
      <c r="G404" s="8">
        <f t="shared" ca="1" si="16"/>
        <v>0</v>
      </c>
    </row>
    <row r="405" spans="1:7">
      <c r="A405" s="8">
        <f t="shared" ca="1" si="15"/>
        <v>0</v>
      </c>
      <c r="G405" s="8">
        <f t="shared" ca="1" si="16"/>
        <v>0</v>
      </c>
    </row>
    <row r="406" spans="1:7">
      <c r="A406" s="8">
        <f t="shared" ca="1" si="15"/>
        <v>0</v>
      </c>
      <c r="G406" s="8">
        <f t="shared" ca="1" si="16"/>
        <v>0</v>
      </c>
    </row>
    <row r="407" spans="1:7">
      <c r="A407" s="8">
        <f t="shared" ca="1" si="15"/>
        <v>0</v>
      </c>
      <c r="G407" s="8">
        <f t="shared" ca="1" si="16"/>
        <v>0</v>
      </c>
    </row>
    <row r="408" spans="1:7">
      <c r="A408" s="8">
        <f t="shared" ca="1" si="15"/>
        <v>0</v>
      </c>
      <c r="G408" s="8">
        <f t="shared" ca="1" si="16"/>
        <v>0</v>
      </c>
    </row>
    <row r="409" spans="1:7">
      <c r="A409" s="8">
        <f t="shared" ca="1" si="15"/>
        <v>0</v>
      </c>
      <c r="G409" s="8">
        <f t="shared" ca="1" si="16"/>
        <v>0</v>
      </c>
    </row>
    <row r="410" spans="1:7">
      <c r="A410" s="8">
        <f t="shared" ca="1" si="15"/>
        <v>0</v>
      </c>
      <c r="G410" s="8">
        <f t="shared" ca="1" si="16"/>
        <v>0</v>
      </c>
    </row>
    <row r="411" spans="1:7">
      <c r="A411" s="8">
        <f t="shared" ca="1" si="15"/>
        <v>0</v>
      </c>
      <c r="G411" s="8">
        <f t="shared" ca="1" si="16"/>
        <v>0</v>
      </c>
    </row>
    <row r="412" spans="1:7">
      <c r="A412" s="8">
        <f t="shared" ca="1" si="15"/>
        <v>0</v>
      </c>
      <c r="G412" s="8">
        <f t="shared" ca="1" si="16"/>
        <v>0</v>
      </c>
    </row>
    <row r="413" spans="1:7">
      <c r="A413" s="8">
        <f t="shared" ca="1" si="15"/>
        <v>0</v>
      </c>
      <c r="G413" s="8">
        <f t="shared" ca="1" si="16"/>
        <v>0</v>
      </c>
    </row>
    <row r="414" spans="1:7">
      <c r="A414" s="8">
        <f t="shared" ca="1" si="15"/>
        <v>0</v>
      </c>
      <c r="G414" s="8">
        <f t="shared" ca="1" si="16"/>
        <v>0</v>
      </c>
    </row>
    <row r="415" spans="1:7">
      <c r="A415" s="8">
        <f t="shared" ca="1" si="15"/>
        <v>0</v>
      </c>
      <c r="G415" s="8">
        <f t="shared" ca="1" si="16"/>
        <v>0</v>
      </c>
    </row>
    <row r="416" spans="1:7">
      <c r="A416" s="8">
        <f t="shared" ca="1" si="15"/>
        <v>0</v>
      </c>
      <c r="G416" s="8">
        <f t="shared" ca="1" si="16"/>
        <v>0</v>
      </c>
    </row>
    <row r="417" spans="1:7">
      <c r="A417" s="8">
        <f t="shared" ca="1" si="15"/>
        <v>0</v>
      </c>
      <c r="G417" s="8">
        <f t="shared" ca="1" si="16"/>
        <v>0</v>
      </c>
    </row>
    <row r="418" spans="1:7">
      <c r="A418" s="8">
        <f t="shared" ca="1" si="15"/>
        <v>0</v>
      </c>
      <c r="G418" s="8">
        <f t="shared" ca="1" si="16"/>
        <v>0</v>
      </c>
    </row>
    <row r="419" spans="1:7">
      <c r="A419" s="8">
        <f t="shared" ca="1" si="15"/>
        <v>0</v>
      </c>
      <c r="G419" s="8">
        <f t="shared" ca="1" si="16"/>
        <v>0</v>
      </c>
    </row>
    <row r="420" spans="1:7">
      <c r="A420" s="8">
        <f t="shared" ca="1" si="15"/>
        <v>0</v>
      </c>
      <c r="G420" s="8">
        <f t="shared" ca="1" si="16"/>
        <v>0</v>
      </c>
    </row>
    <row r="421" spans="1:7">
      <c r="A421" s="8">
        <f t="shared" ca="1" si="15"/>
        <v>0</v>
      </c>
      <c r="G421" s="8">
        <f t="shared" ca="1" si="16"/>
        <v>0</v>
      </c>
    </row>
    <row r="422" spans="1:7">
      <c r="A422" s="8">
        <f t="shared" ref="A422:A485" ca="1" si="17">OFFSET($B422,0,LangOffset,1,1)</f>
        <v>0</v>
      </c>
      <c r="G422" s="8">
        <f t="shared" ca="1" si="16"/>
        <v>0</v>
      </c>
    </row>
    <row r="423" spans="1:7">
      <c r="A423" s="8">
        <f t="shared" ca="1" si="17"/>
        <v>0</v>
      </c>
      <c r="G423" s="8">
        <f t="shared" ca="1" si="16"/>
        <v>0</v>
      </c>
    </row>
    <row r="424" spans="1:7">
      <c r="A424" s="8">
        <f t="shared" ca="1" si="17"/>
        <v>0</v>
      </c>
      <c r="G424" s="8">
        <f t="shared" ca="1" si="16"/>
        <v>0</v>
      </c>
    </row>
    <row r="425" spans="1:7">
      <c r="A425" s="8">
        <f t="shared" ca="1" si="17"/>
        <v>0</v>
      </c>
      <c r="G425" s="8">
        <f t="shared" ca="1" si="16"/>
        <v>0</v>
      </c>
    </row>
    <row r="426" spans="1:7">
      <c r="A426" s="8">
        <f t="shared" ca="1" si="17"/>
        <v>0</v>
      </c>
      <c r="G426" s="8">
        <f t="shared" ca="1" si="16"/>
        <v>0</v>
      </c>
    </row>
    <row r="427" spans="1:7">
      <c r="A427" s="8">
        <f t="shared" ca="1" si="17"/>
        <v>0</v>
      </c>
      <c r="G427" s="8">
        <f t="shared" ca="1" si="16"/>
        <v>0</v>
      </c>
    </row>
    <row r="428" spans="1:7">
      <c r="A428" s="8">
        <f t="shared" ca="1" si="17"/>
        <v>0</v>
      </c>
      <c r="G428" s="8">
        <f t="shared" ca="1" si="16"/>
        <v>0</v>
      </c>
    </row>
    <row r="429" spans="1:7">
      <c r="A429" s="8">
        <f t="shared" ca="1" si="17"/>
        <v>0</v>
      </c>
      <c r="G429" s="8">
        <f t="shared" ca="1" si="16"/>
        <v>0</v>
      </c>
    </row>
    <row r="430" spans="1:7">
      <c r="A430" s="8">
        <f t="shared" ca="1" si="17"/>
        <v>0</v>
      </c>
      <c r="G430" s="8">
        <f t="shared" ca="1" si="16"/>
        <v>0</v>
      </c>
    </row>
    <row r="431" spans="1:7">
      <c r="A431" s="8">
        <f t="shared" ca="1" si="17"/>
        <v>0</v>
      </c>
      <c r="G431" s="8">
        <f t="shared" ca="1" si="16"/>
        <v>0</v>
      </c>
    </row>
    <row r="432" spans="1:7">
      <c r="A432" s="8">
        <f t="shared" ca="1" si="17"/>
        <v>0</v>
      </c>
      <c r="G432" s="8">
        <f t="shared" ca="1" si="16"/>
        <v>0</v>
      </c>
    </row>
    <row r="433" spans="1:7">
      <c r="A433" s="8">
        <f t="shared" ca="1" si="17"/>
        <v>0</v>
      </c>
      <c r="G433" s="8">
        <f t="shared" ca="1" si="16"/>
        <v>0</v>
      </c>
    </row>
    <row r="434" spans="1:7">
      <c r="A434" s="8">
        <f t="shared" ca="1" si="17"/>
        <v>0</v>
      </c>
      <c r="G434" s="8">
        <f t="shared" ca="1" si="16"/>
        <v>0</v>
      </c>
    </row>
    <row r="435" spans="1:7">
      <c r="A435" s="8">
        <f t="shared" ca="1" si="17"/>
        <v>0</v>
      </c>
      <c r="G435" s="8">
        <f t="shared" ca="1" si="16"/>
        <v>0</v>
      </c>
    </row>
    <row r="436" spans="1:7">
      <c r="A436" s="8">
        <f t="shared" ca="1" si="17"/>
        <v>0</v>
      </c>
      <c r="G436" s="8">
        <f t="shared" ca="1" si="16"/>
        <v>0</v>
      </c>
    </row>
    <row r="437" spans="1:7">
      <c r="A437" s="8">
        <f t="shared" ca="1" si="17"/>
        <v>0</v>
      </c>
      <c r="G437" s="8">
        <f t="shared" ca="1" si="16"/>
        <v>0</v>
      </c>
    </row>
    <row r="438" spans="1:7">
      <c r="A438" s="8">
        <f t="shared" ca="1" si="17"/>
        <v>0</v>
      </c>
      <c r="G438" s="8">
        <f t="shared" ca="1" si="16"/>
        <v>0</v>
      </c>
    </row>
    <row r="439" spans="1:7">
      <c r="A439" s="8">
        <f t="shared" ca="1" si="17"/>
        <v>0</v>
      </c>
      <c r="G439" s="8">
        <f t="shared" ca="1" si="16"/>
        <v>0</v>
      </c>
    </row>
    <row r="440" spans="1:7">
      <c r="A440" s="8">
        <f t="shared" ca="1" si="17"/>
        <v>0</v>
      </c>
      <c r="G440" s="8">
        <f t="shared" ca="1" si="16"/>
        <v>0</v>
      </c>
    </row>
    <row r="441" spans="1:7">
      <c r="A441" s="8">
        <f t="shared" ca="1" si="17"/>
        <v>0</v>
      </c>
      <c r="G441" s="8">
        <f t="shared" ca="1" si="16"/>
        <v>0</v>
      </c>
    </row>
    <row r="442" spans="1:7">
      <c r="A442" s="8">
        <f t="shared" ca="1" si="17"/>
        <v>0</v>
      </c>
      <c r="G442" s="8">
        <f t="shared" ca="1" si="16"/>
        <v>0</v>
      </c>
    </row>
    <row r="443" spans="1:7">
      <c r="A443" s="8">
        <f t="shared" ca="1" si="17"/>
        <v>0</v>
      </c>
      <c r="G443" s="8">
        <f t="shared" ca="1" si="16"/>
        <v>0</v>
      </c>
    </row>
    <row r="444" spans="1:7">
      <c r="A444" s="8">
        <f t="shared" ca="1" si="17"/>
        <v>0</v>
      </c>
      <c r="G444" s="8">
        <f t="shared" ca="1" si="16"/>
        <v>0</v>
      </c>
    </row>
    <row r="445" spans="1:7">
      <c r="A445" s="8">
        <f t="shared" ca="1" si="17"/>
        <v>0</v>
      </c>
      <c r="G445" s="8">
        <f t="shared" ca="1" si="16"/>
        <v>0</v>
      </c>
    </row>
    <row r="446" spans="1:7">
      <c r="A446" s="8">
        <f t="shared" ca="1" si="17"/>
        <v>0</v>
      </c>
      <c r="G446" s="8">
        <f t="shared" ca="1" si="16"/>
        <v>0</v>
      </c>
    </row>
    <row r="447" spans="1:7">
      <c r="A447" s="8">
        <f t="shared" ca="1" si="17"/>
        <v>0</v>
      </c>
      <c r="G447" s="8">
        <f t="shared" ca="1" si="16"/>
        <v>0</v>
      </c>
    </row>
    <row r="448" spans="1:7">
      <c r="A448" s="8">
        <f t="shared" ca="1" si="17"/>
        <v>0</v>
      </c>
      <c r="G448" s="8">
        <f t="shared" ca="1" si="16"/>
        <v>0</v>
      </c>
    </row>
    <row r="449" spans="1:7">
      <c r="A449" s="8">
        <f t="shared" ca="1" si="17"/>
        <v>0</v>
      </c>
      <c r="G449" s="8">
        <f t="shared" ca="1" si="16"/>
        <v>0</v>
      </c>
    </row>
    <row r="450" spans="1:7">
      <c r="A450" s="8">
        <f t="shared" ca="1" si="17"/>
        <v>0</v>
      </c>
      <c r="G450" s="8">
        <f t="shared" ca="1" si="16"/>
        <v>0</v>
      </c>
    </row>
    <row r="451" spans="1:7">
      <c r="A451" s="8">
        <f t="shared" ca="1" si="17"/>
        <v>0</v>
      </c>
      <c r="G451" s="8">
        <f t="shared" ref="G451:G500" ca="1" si="18">OFFSET($H451,0,LangOffset,1,1)</f>
        <v>0</v>
      </c>
    </row>
    <row r="452" spans="1:7">
      <c r="A452" s="8">
        <f t="shared" ca="1" si="17"/>
        <v>0</v>
      </c>
      <c r="G452" s="8">
        <f t="shared" ca="1" si="18"/>
        <v>0</v>
      </c>
    </row>
    <row r="453" spans="1:7">
      <c r="A453" s="8">
        <f t="shared" ca="1" si="17"/>
        <v>0</v>
      </c>
      <c r="G453" s="8">
        <f t="shared" ca="1" si="18"/>
        <v>0</v>
      </c>
    </row>
    <row r="454" spans="1:7">
      <c r="A454" s="8">
        <f t="shared" ca="1" si="17"/>
        <v>0</v>
      </c>
      <c r="G454" s="8">
        <f t="shared" ca="1" si="18"/>
        <v>0</v>
      </c>
    </row>
    <row r="455" spans="1:7">
      <c r="A455" s="8">
        <f t="shared" ca="1" si="17"/>
        <v>0</v>
      </c>
      <c r="G455" s="8">
        <f t="shared" ca="1" si="18"/>
        <v>0</v>
      </c>
    </row>
    <row r="456" spans="1:7">
      <c r="A456" s="8">
        <f t="shared" ca="1" si="17"/>
        <v>0</v>
      </c>
      <c r="G456" s="8">
        <f t="shared" ca="1" si="18"/>
        <v>0</v>
      </c>
    </row>
    <row r="457" spans="1:7">
      <c r="A457" s="8">
        <f t="shared" ca="1" si="17"/>
        <v>0</v>
      </c>
      <c r="G457" s="8">
        <f t="shared" ca="1" si="18"/>
        <v>0</v>
      </c>
    </row>
    <row r="458" spans="1:7">
      <c r="A458" s="8">
        <f t="shared" ca="1" si="17"/>
        <v>0</v>
      </c>
      <c r="G458" s="8">
        <f t="shared" ca="1" si="18"/>
        <v>0</v>
      </c>
    </row>
    <row r="459" spans="1:7">
      <c r="A459" s="8">
        <f t="shared" ca="1" si="17"/>
        <v>0</v>
      </c>
      <c r="G459" s="8">
        <f t="shared" ca="1" si="18"/>
        <v>0</v>
      </c>
    </row>
    <row r="460" spans="1:7">
      <c r="A460" s="8">
        <f t="shared" ca="1" si="17"/>
        <v>0</v>
      </c>
      <c r="G460" s="8">
        <f t="shared" ca="1" si="18"/>
        <v>0</v>
      </c>
    </row>
    <row r="461" spans="1:7">
      <c r="A461" s="8">
        <f t="shared" ca="1" si="17"/>
        <v>0</v>
      </c>
      <c r="G461" s="8">
        <f t="shared" ca="1" si="18"/>
        <v>0</v>
      </c>
    </row>
    <row r="462" spans="1:7">
      <c r="A462" s="8">
        <f t="shared" ca="1" si="17"/>
        <v>0</v>
      </c>
      <c r="G462" s="8">
        <f t="shared" ca="1" si="18"/>
        <v>0</v>
      </c>
    </row>
    <row r="463" spans="1:7">
      <c r="A463" s="8">
        <f t="shared" ca="1" si="17"/>
        <v>0</v>
      </c>
      <c r="G463" s="8">
        <f t="shared" ca="1" si="18"/>
        <v>0</v>
      </c>
    </row>
    <row r="464" spans="1:7">
      <c r="A464" s="8">
        <f t="shared" ca="1" si="17"/>
        <v>0</v>
      </c>
      <c r="G464" s="8">
        <f t="shared" ca="1" si="18"/>
        <v>0</v>
      </c>
    </row>
    <row r="465" spans="1:7">
      <c r="A465" s="8">
        <f t="shared" ca="1" si="17"/>
        <v>0</v>
      </c>
      <c r="G465" s="8">
        <f t="shared" ca="1" si="18"/>
        <v>0</v>
      </c>
    </row>
    <row r="466" spans="1:7">
      <c r="A466" s="8">
        <f t="shared" ca="1" si="17"/>
        <v>0</v>
      </c>
      <c r="G466" s="8">
        <f t="shared" ca="1" si="18"/>
        <v>0</v>
      </c>
    </row>
    <row r="467" spans="1:7">
      <c r="A467" s="8">
        <f t="shared" ca="1" si="17"/>
        <v>0</v>
      </c>
      <c r="G467" s="8">
        <f t="shared" ca="1" si="18"/>
        <v>0</v>
      </c>
    </row>
    <row r="468" spans="1:7">
      <c r="A468" s="8">
        <f t="shared" ca="1" si="17"/>
        <v>0</v>
      </c>
      <c r="G468" s="8">
        <f t="shared" ca="1" si="18"/>
        <v>0</v>
      </c>
    </row>
    <row r="469" spans="1:7">
      <c r="A469" s="8">
        <f t="shared" ca="1" si="17"/>
        <v>0</v>
      </c>
      <c r="G469" s="8">
        <f t="shared" ca="1" si="18"/>
        <v>0</v>
      </c>
    </row>
    <row r="470" spans="1:7">
      <c r="A470" s="8">
        <f t="shared" ca="1" si="17"/>
        <v>0</v>
      </c>
      <c r="G470" s="8">
        <f t="shared" ca="1" si="18"/>
        <v>0</v>
      </c>
    </row>
    <row r="471" spans="1:7">
      <c r="A471" s="8">
        <f t="shared" ca="1" si="17"/>
        <v>0</v>
      </c>
      <c r="G471" s="8">
        <f t="shared" ca="1" si="18"/>
        <v>0</v>
      </c>
    </row>
    <row r="472" spans="1:7">
      <c r="A472" s="8">
        <f t="shared" ca="1" si="17"/>
        <v>0</v>
      </c>
      <c r="G472" s="8">
        <f t="shared" ca="1" si="18"/>
        <v>0</v>
      </c>
    </row>
    <row r="473" spans="1:7">
      <c r="A473" s="8">
        <f t="shared" ca="1" si="17"/>
        <v>0</v>
      </c>
      <c r="G473" s="8">
        <f t="shared" ca="1" si="18"/>
        <v>0</v>
      </c>
    </row>
    <row r="474" spans="1:7">
      <c r="A474" s="8">
        <f t="shared" ca="1" si="17"/>
        <v>0</v>
      </c>
      <c r="G474" s="8">
        <f t="shared" ca="1" si="18"/>
        <v>0</v>
      </c>
    </row>
    <row r="475" spans="1:7">
      <c r="A475" s="8">
        <f t="shared" ca="1" si="17"/>
        <v>0</v>
      </c>
      <c r="G475" s="8">
        <f t="shared" ca="1" si="18"/>
        <v>0</v>
      </c>
    </row>
    <row r="476" spans="1:7">
      <c r="A476" s="8">
        <f t="shared" ca="1" si="17"/>
        <v>0</v>
      </c>
      <c r="G476" s="8">
        <f t="shared" ca="1" si="18"/>
        <v>0</v>
      </c>
    </row>
    <row r="477" spans="1:7">
      <c r="A477" s="8">
        <f t="shared" ca="1" si="17"/>
        <v>0</v>
      </c>
      <c r="G477" s="8">
        <f t="shared" ca="1" si="18"/>
        <v>0</v>
      </c>
    </row>
    <row r="478" spans="1:7">
      <c r="A478" s="8">
        <f t="shared" ca="1" si="17"/>
        <v>0</v>
      </c>
      <c r="G478" s="8">
        <f t="shared" ca="1" si="18"/>
        <v>0</v>
      </c>
    </row>
    <row r="479" spans="1:7">
      <c r="A479" s="8">
        <f t="shared" ca="1" si="17"/>
        <v>0</v>
      </c>
      <c r="G479" s="8">
        <f t="shared" ca="1" si="18"/>
        <v>0</v>
      </c>
    </row>
    <row r="480" spans="1:7">
      <c r="A480" s="8">
        <f t="shared" ca="1" si="17"/>
        <v>0</v>
      </c>
      <c r="G480" s="8">
        <f t="shared" ca="1" si="18"/>
        <v>0</v>
      </c>
    </row>
    <row r="481" spans="1:7">
      <c r="A481" s="8">
        <f t="shared" ca="1" si="17"/>
        <v>0</v>
      </c>
      <c r="G481" s="8">
        <f t="shared" ca="1" si="18"/>
        <v>0</v>
      </c>
    </row>
    <row r="482" spans="1:7">
      <c r="A482" s="8">
        <f t="shared" ca="1" si="17"/>
        <v>0</v>
      </c>
      <c r="G482" s="8">
        <f t="shared" ca="1" si="18"/>
        <v>0</v>
      </c>
    </row>
    <row r="483" spans="1:7">
      <c r="A483" s="8">
        <f t="shared" ca="1" si="17"/>
        <v>0</v>
      </c>
      <c r="G483" s="8">
        <f t="shared" ca="1" si="18"/>
        <v>0</v>
      </c>
    </row>
    <row r="484" spans="1:7">
      <c r="A484" s="8">
        <f t="shared" ca="1" si="17"/>
        <v>0</v>
      </c>
      <c r="G484" s="8">
        <f t="shared" ca="1" si="18"/>
        <v>0</v>
      </c>
    </row>
    <row r="485" spans="1:7">
      <c r="A485" s="8">
        <f t="shared" ca="1" si="17"/>
        <v>0</v>
      </c>
      <c r="G485" s="8">
        <f t="shared" ca="1" si="18"/>
        <v>0</v>
      </c>
    </row>
    <row r="486" spans="1:7">
      <c r="A486" s="8">
        <f t="shared" ref="A486:A500" ca="1" si="19">OFFSET($B486,0,LangOffset,1,1)</f>
        <v>0</v>
      </c>
      <c r="G486" s="8">
        <f t="shared" ca="1" si="18"/>
        <v>0</v>
      </c>
    </row>
    <row r="487" spans="1:7">
      <c r="A487" s="8">
        <f t="shared" ca="1" si="19"/>
        <v>0</v>
      </c>
      <c r="G487" s="8">
        <f t="shared" ca="1" si="18"/>
        <v>0</v>
      </c>
    </row>
    <row r="488" spans="1:7">
      <c r="A488" s="8">
        <f t="shared" ca="1" si="19"/>
        <v>0</v>
      </c>
      <c r="G488" s="8">
        <f t="shared" ca="1" si="18"/>
        <v>0</v>
      </c>
    </row>
    <row r="489" spans="1:7">
      <c r="A489" s="8">
        <f t="shared" ca="1" si="19"/>
        <v>0</v>
      </c>
      <c r="G489" s="8">
        <f t="shared" ca="1" si="18"/>
        <v>0</v>
      </c>
    </row>
    <row r="490" spans="1:7">
      <c r="A490" s="8">
        <f t="shared" ca="1" si="19"/>
        <v>0</v>
      </c>
      <c r="G490" s="8">
        <f t="shared" ca="1" si="18"/>
        <v>0</v>
      </c>
    </row>
    <row r="491" spans="1:7">
      <c r="A491" s="8">
        <f t="shared" ca="1" si="19"/>
        <v>0</v>
      </c>
      <c r="G491" s="8">
        <f t="shared" ca="1" si="18"/>
        <v>0</v>
      </c>
    </row>
    <row r="492" spans="1:7">
      <c r="A492" s="8">
        <f t="shared" ca="1" si="19"/>
        <v>0</v>
      </c>
      <c r="G492" s="8">
        <f t="shared" ca="1" si="18"/>
        <v>0</v>
      </c>
    </row>
    <row r="493" spans="1:7">
      <c r="A493" s="8">
        <f t="shared" ca="1" si="19"/>
        <v>0</v>
      </c>
      <c r="G493" s="8">
        <f t="shared" ca="1" si="18"/>
        <v>0</v>
      </c>
    </row>
    <row r="494" spans="1:7">
      <c r="A494" s="8">
        <f t="shared" ca="1" si="19"/>
        <v>0</v>
      </c>
      <c r="G494" s="8">
        <f t="shared" ca="1" si="18"/>
        <v>0</v>
      </c>
    </row>
    <row r="495" spans="1:7">
      <c r="A495" s="8">
        <f t="shared" ca="1" si="19"/>
        <v>0</v>
      </c>
      <c r="G495" s="8">
        <f t="shared" ca="1" si="18"/>
        <v>0</v>
      </c>
    </row>
    <row r="496" spans="1:7">
      <c r="A496" s="8">
        <f t="shared" ca="1" si="19"/>
        <v>0</v>
      </c>
      <c r="G496" s="8">
        <f t="shared" ca="1" si="18"/>
        <v>0</v>
      </c>
    </row>
    <row r="497" spans="1:7">
      <c r="A497" s="8">
        <f t="shared" ca="1" si="19"/>
        <v>0</v>
      </c>
      <c r="G497" s="8">
        <f t="shared" ca="1" si="18"/>
        <v>0</v>
      </c>
    </row>
    <row r="498" spans="1:7">
      <c r="A498" s="8">
        <f t="shared" ca="1" si="19"/>
        <v>0</v>
      </c>
      <c r="G498" s="8">
        <f t="shared" ca="1" si="18"/>
        <v>0</v>
      </c>
    </row>
    <row r="499" spans="1:7">
      <c r="A499" s="8">
        <f t="shared" ca="1" si="19"/>
        <v>0</v>
      </c>
      <c r="G499" s="8">
        <f t="shared" ca="1" si="18"/>
        <v>0</v>
      </c>
    </row>
    <row r="500" spans="1:7">
      <c r="A500" s="8">
        <f t="shared" ca="1" si="19"/>
        <v>0</v>
      </c>
      <c r="G500" s="8">
        <f t="shared" ca="1" si="18"/>
        <v>0</v>
      </c>
    </row>
  </sheetData>
  <sheetProtection password="E205" sheet="1" objects="1" scenarios="1"/>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
  <dimension ref="A1:AB272"/>
  <sheetViews>
    <sheetView topLeftCell="N1" workbookViewId="0">
      <selection activeCell="Q211" sqref="Q211:Q246"/>
    </sheetView>
  </sheetViews>
  <sheetFormatPr baseColWidth="10" defaultColWidth="9" defaultRowHeight="15"/>
  <cols>
    <col min="1" max="1" width="38.1640625" style="43" customWidth="1"/>
    <col min="2" max="2" width="26.33203125" style="43" customWidth="1"/>
    <col min="3" max="3" width="13.33203125" style="43" customWidth="1"/>
    <col min="4" max="4" width="11" style="43" customWidth="1"/>
    <col min="5" max="5" width="18.5" style="43" customWidth="1"/>
    <col min="6" max="6" width="9" style="43"/>
    <col min="7" max="7" width="19.1640625" style="43" customWidth="1"/>
    <col min="8" max="16" width="9" style="43"/>
    <col min="22" max="16384" width="9" style="43"/>
  </cols>
  <sheetData>
    <row r="1" spans="1:28">
      <c r="A1" s="91" t="s">
        <v>101</v>
      </c>
      <c r="R1" s="73" t="s">
        <v>123</v>
      </c>
      <c r="X1"/>
      <c r="Y1" s="73" t="s">
        <v>84</v>
      </c>
      <c r="Z1"/>
      <c r="AA1"/>
      <c r="AB1"/>
    </row>
    <row r="2" spans="1:28">
      <c r="A2" s="91" t="s">
        <v>99</v>
      </c>
      <c r="Q2" s="89" t="s">
        <v>27</v>
      </c>
      <c r="R2" s="89" t="s">
        <v>23</v>
      </c>
      <c r="S2" s="89" t="s">
        <v>28</v>
      </c>
      <c r="T2" s="89" t="s">
        <v>25</v>
      </c>
      <c r="U2" s="90"/>
      <c r="X2" s="89" t="s">
        <v>27</v>
      </c>
      <c r="Y2" s="89" t="s">
        <v>23</v>
      </c>
      <c r="Z2" s="89" t="s">
        <v>28</v>
      </c>
      <c r="AA2" s="89" t="s">
        <v>25</v>
      </c>
      <c r="AB2" s="90"/>
    </row>
    <row r="3" spans="1:28">
      <c r="Q3" t="str">
        <f t="shared" ref="Q3:Q67" ca="1" si="0">OFFSET($R3,0,LangOffset,1,1)</f>
        <v>Please select your geography…</v>
      </c>
      <c r="R3" s="97" t="s">
        <v>124</v>
      </c>
      <c r="S3" s="115" t="s">
        <v>402</v>
      </c>
      <c r="T3" s="116" t="s">
        <v>464</v>
      </c>
      <c r="U3" s="116"/>
      <c r="X3" t="str">
        <f ca="1">OFFSET($Y3,0,LangOffset,1,1)</f>
        <v>Please select…</v>
      </c>
      <c r="Y3" s="97" t="s">
        <v>95</v>
      </c>
      <c r="Z3" s="116" t="s">
        <v>400</v>
      </c>
      <c r="AA3" s="116" t="s">
        <v>465</v>
      </c>
      <c r="AB3" s="116"/>
    </row>
    <row r="4" spans="1:28">
      <c r="A4" s="46" t="s">
        <v>96</v>
      </c>
      <c r="Q4" t="str">
        <f t="shared" ca="1" si="0"/>
        <v>Afghanistan</v>
      </c>
      <c r="R4" s="321" t="s">
        <v>125</v>
      </c>
      <c r="S4" s="95" t="s">
        <v>125</v>
      </c>
      <c r="T4" t="s">
        <v>1069</v>
      </c>
      <c r="X4" t="str">
        <f ca="1">OFFSET($Y4,0,LangOffset,1,1)</f>
        <v>CCM</v>
      </c>
      <c r="Y4" s="97" t="s">
        <v>324</v>
      </c>
      <c r="Z4" s="116" t="s">
        <v>403</v>
      </c>
      <c r="AA4" s="116" t="s">
        <v>466</v>
      </c>
      <c r="AB4" s="116"/>
    </row>
    <row r="5" spans="1:28">
      <c r="A5" s="89" t="s">
        <v>27</v>
      </c>
      <c r="B5" s="89"/>
      <c r="C5" s="89" t="s">
        <v>23</v>
      </c>
      <c r="D5" s="89" t="s">
        <v>28</v>
      </c>
      <c r="E5" s="89" t="s">
        <v>25</v>
      </c>
      <c r="F5" s="90"/>
      <c r="G5" s="89" t="s">
        <v>23</v>
      </c>
      <c r="H5" s="89" t="s">
        <v>28</v>
      </c>
      <c r="I5" s="89" t="s">
        <v>25</v>
      </c>
      <c r="J5" s="90"/>
      <c r="Q5" t="str">
        <f t="shared" ca="1" si="0"/>
        <v>Albania</v>
      </c>
      <c r="R5" s="321" t="s">
        <v>126</v>
      </c>
      <c r="S5" s="95" t="s">
        <v>1070</v>
      </c>
      <c r="T5" t="s">
        <v>126</v>
      </c>
      <c r="X5" t="str">
        <f ca="1">OFFSET($Y5,0,LangOffset,1,1)</f>
        <v>non-CCM</v>
      </c>
      <c r="Y5" s="97" t="s">
        <v>325</v>
      </c>
      <c r="Z5" s="116" t="s">
        <v>404</v>
      </c>
      <c r="AA5" s="116" t="s">
        <v>467</v>
      </c>
      <c r="AB5" s="116"/>
    </row>
    <row r="6" spans="1:28">
      <c r="A6" s="101" t="str">
        <f t="shared" ref="A6:A16" ca="1" si="1">OFFSET($C6,0,LangOffset,1,1)</f>
        <v>Please select…</v>
      </c>
      <c r="B6" s="101" t="str">
        <f t="shared" ref="B6:B16" ca="1" si="2">OFFSET($G6,0,LangOffset,1,1)</f>
        <v xml:space="preserve"> </v>
      </c>
      <c r="C6" s="267" t="s">
        <v>95</v>
      </c>
      <c r="D6" s="267" t="s">
        <v>799</v>
      </c>
      <c r="E6" s="267" t="s">
        <v>465</v>
      </c>
      <c r="F6" s="267"/>
      <c r="G6" s="267" t="s">
        <v>97</v>
      </c>
      <c r="H6" s="267"/>
      <c r="I6" s="267"/>
      <c r="J6" s="267"/>
      <c r="Q6" t="str">
        <f t="shared" ca="1" si="0"/>
        <v>Algeria</v>
      </c>
      <c r="R6" s="321" t="s">
        <v>127</v>
      </c>
      <c r="S6" s="95" t="s">
        <v>1071</v>
      </c>
      <c r="T6" t="s">
        <v>1072</v>
      </c>
    </row>
    <row r="7" spans="1:28">
      <c r="A7" s="101" t="str">
        <f t="shared" ca="1" si="1"/>
        <v>Treatment Care and Support_Differentiated ART Service Delivery and care</v>
      </c>
      <c r="B7" s="101" t="str">
        <f t="shared" ca="1" si="2"/>
        <v>Percentage of people living with HIV currently receiving antiretroviral therapy</v>
      </c>
      <c r="C7" s="269" t="s">
        <v>815</v>
      </c>
      <c r="D7" s="308" t="s">
        <v>1068</v>
      </c>
      <c r="E7" s="294" t="s">
        <v>914</v>
      </c>
      <c r="F7" s="267"/>
      <c r="G7" s="267" t="s">
        <v>118</v>
      </c>
      <c r="H7" s="268" t="s">
        <v>800</v>
      </c>
      <c r="I7" s="267" t="s">
        <v>801</v>
      </c>
      <c r="J7" s="267"/>
      <c r="Q7" t="str">
        <f t="shared" ca="1" si="0"/>
        <v>Andorra</v>
      </c>
      <c r="R7" s="321" t="s">
        <v>128</v>
      </c>
      <c r="S7" s="95" t="s">
        <v>1073</v>
      </c>
      <c r="T7" t="s">
        <v>128</v>
      </c>
    </row>
    <row r="8" spans="1:28">
      <c r="A8" s="101" t="str">
        <f t="shared" ca="1" si="1"/>
        <v>PMTCT</v>
      </c>
      <c r="B8" s="101" t="str">
        <f t="shared" ca="1" si="2"/>
        <v>Percentage of HIV-positive pregnant women who receive antiretrovirals to reduce the risk of mother-to-child transmission</v>
      </c>
      <c r="C8" s="267" t="s">
        <v>68</v>
      </c>
      <c r="D8" s="267" t="s">
        <v>802</v>
      </c>
      <c r="E8" s="267" t="s">
        <v>67</v>
      </c>
      <c r="F8" s="267"/>
      <c r="G8" s="267" t="s">
        <v>88</v>
      </c>
      <c r="H8" s="268" t="s">
        <v>803</v>
      </c>
      <c r="I8" s="267" t="s">
        <v>804</v>
      </c>
      <c r="J8" s="267"/>
      <c r="Q8" t="str">
        <f t="shared" ca="1" si="0"/>
        <v>Angola</v>
      </c>
      <c r="R8" s="321" t="s">
        <v>129</v>
      </c>
      <c r="S8" s="95" t="s">
        <v>129</v>
      </c>
      <c r="T8" t="s">
        <v>129</v>
      </c>
    </row>
    <row r="9" spans="1:28">
      <c r="A9" s="101" t="str">
        <f t="shared" ca="1" si="1"/>
        <v>TB screening among HIV patients</v>
      </c>
      <c r="B9" s="101" t="str">
        <f t="shared" ca="1" si="2"/>
        <v>Proportion of people living with HIV in care (including PMTCT) who are screened for TB in HIV care or treatment settings</v>
      </c>
      <c r="C9" s="269" t="s">
        <v>816</v>
      </c>
      <c r="D9" s="268" t="s">
        <v>902</v>
      </c>
      <c r="E9" s="267" t="s">
        <v>905</v>
      </c>
      <c r="F9" s="267"/>
      <c r="G9" s="267" t="s">
        <v>87</v>
      </c>
      <c r="H9" s="267" t="s">
        <v>805</v>
      </c>
      <c r="I9" s="267" t="s">
        <v>469</v>
      </c>
      <c r="J9" s="267"/>
      <c r="Q9" t="str">
        <f t="shared" ca="1" si="0"/>
        <v>Antigua and Barbuda</v>
      </c>
      <c r="R9" s="321" t="s">
        <v>130</v>
      </c>
      <c r="S9" s="95" t="s">
        <v>1074</v>
      </c>
      <c r="T9" t="s">
        <v>1075</v>
      </c>
    </row>
    <row r="10" spans="1:28">
      <c r="A10" s="101" t="str">
        <f t="shared" ca="1" si="1"/>
        <v>TB patients with known HIV status</v>
      </c>
      <c r="B10" s="101" t="str">
        <f t="shared" ca="1" si="2"/>
        <v>Percentage of registered new and relapse TB patients with documented HIV status</v>
      </c>
      <c r="C10" s="269" t="s">
        <v>817</v>
      </c>
      <c r="D10" s="268" t="s">
        <v>903</v>
      </c>
      <c r="E10" s="267" t="s">
        <v>906</v>
      </c>
      <c r="F10" s="267"/>
      <c r="G10" s="267" t="s">
        <v>487</v>
      </c>
      <c r="H10" s="268" t="s">
        <v>488</v>
      </c>
      <c r="I10" s="267" t="s">
        <v>489</v>
      </c>
      <c r="J10" s="267"/>
      <c r="Q10" t="str">
        <f t="shared" ca="1" si="0"/>
        <v>Argentina</v>
      </c>
      <c r="R10" s="321" t="s">
        <v>131</v>
      </c>
      <c r="S10" s="95" t="s">
        <v>1076</v>
      </c>
      <c r="T10" t="s">
        <v>131</v>
      </c>
    </row>
    <row r="11" spans="1:28">
      <c r="A11" s="101" t="str">
        <f t="shared" ca="1" si="1"/>
        <v>HIV positive TB patients on ART</v>
      </c>
      <c r="B11" s="101" t="str">
        <f t="shared" ca="1" si="2"/>
        <v>Proportion of HIV positive new and relapse TB patients on ART during TB treatment</v>
      </c>
      <c r="C11" s="269" t="s">
        <v>818</v>
      </c>
      <c r="D11" s="268" t="s">
        <v>904</v>
      </c>
      <c r="E11" s="267" t="s">
        <v>907</v>
      </c>
      <c r="F11" s="267"/>
      <c r="G11" s="267" t="s">
        <v>89</v>
      </c>
      <c r="H11" s="267" t="s">
        <v>806</v>
      </c>
      <c r="I11" s="267" t="s">
        <v>807</v>
      </c>
      <c r="J11" s="267"/>
      <c r="Q11" t="str">
        <f t="shared" ca="1" si="0"/>
        <v>Armenia</v>
      </c>
      <c r="R11" s="321" t="s">
        <v>132</v>
      </c>
      <c r="S11" s="95" t="s">
        <v>1077</v>
      </c>
      <c r="T11" t="s">
        <v>132</v>
      </c>
    </row>
    <row r="12" spans="1:28">
      <c r="A12" s="101" t="str">
        <f t="shared" ca="1" si="1"/>
        <v>TPT inititation among PLHIV</v>
      </c>
      <c r="B12" s="101" t="str">
        <f t="shared" ca="1" si="2"/>
        <v>Percentage of PLHIV on ART who initiated TB preventive therapy among those eligible during the reporting period</v>
      </c>
      <c r="C12" s="269" t="s">
        <v>1041</v>
      </c>
      <c r="D12" s="318" t="s">
        <v>1067</v>
      </c>
      <c r="E12" s="267" t="s">
        <v>1062</v>
      </c>
      <c r="F12" s="267"/>
      <c r="G12" s="320" t="s">
        <v>1042</v>
      </c>
      <c r="H12" s="267" t="s">
        <v>1063</v>
      </c>
      <c r="I12" s="267" t="s">
        <v>1064</v>
      </c>
      <c r="J12" s="267"/>
      <c r="R12" s="321" t="s">
        <v>133</v>
      </c>
      <c r="S12" s="95" t="s">
        <v>133</v>
      </c>
      <c r="T12" t="s">
        <v>133</v>
      </c>
    </row>
    <row r="13" spans="1:28">
      <c r="A13" s="101" t="str">
        <f t="shared" ca="1" si="1"/>
        <v>Prevention programs for key populations_defined package of services</v>
      </c>
      <c r="B13" s="101" t="str">
        <f t="shared" ca="1" si="2"/>
        <v>Percentage of Key Populations reached with prevention programs- defined package of services</v>
      </c>
      <c r="C13" s="267" t="s">
        <v>105</v>
      </c>
      <c r="D13" s="268" t="s">
        <v>808</v>
      </c>
      <c r="E13" s="267" t="s">
        <v>470</v>
      </c>
      <c r="F13" s="267"/>
      <c r="G13" s="267" t="s">
        <v>90</v>
      </c>
      <c r="H13" s="268" t="s">
        <v>809</v>
      </c>
      <c r="I13" s="267" t="s">
        <v>471</v>
      </c>
      <c r="J13" s="267"/>
      <c r="Q13" t="str">
        <f t="shared" ca="1" si="0"/>
        <v>Australia</v>
      </c>
      <c r="R13" s="321" t="s">
        <v>134</v>
      </c>
      <c r="S13" s="95" t="s">
        <v>1078</v>
      </c>
      <c r="T13" t="s">
        <v>134</v>
      </c>
    </row>
    <row r="14" spans="1:28">
      <c r="A14" s="101" t="str">
        <f t="shared" ca="1" si="1"/>
        <v>Differentiated HIV testing services</v>
      </c>
      <c r="B14" s="101" t="str">
        <f t="shared" ca="1" si="2"/>
        <v xml:space="preserve">Percentage of the key population that have received an HIV test during the reporting period and who know their results </v>
      </c>
      <c r="C14" s="269" t="s">
        <v>819</v>
      </c>
      <c r="D14" s="305" t="s">
        <v>976</v>
      </c>
      <c r="E14" s="295" t="s">
        <v>915</v>
      </c>
      <c r="F14" s="267"/>
      <c r="G14" s="267" t="s">
        <v>120</v>
      </c>
      <c r="H14" s="267" t="s">
        <v>810</v>
      </c>
      <c r="I14" s="267" t="s">
        <v>472</v>
      </c>
      <c r="J14" s="267"/>
      <c r="Q14" t="str">
        <f t="shared" ca="1" si="0"/>
        <v>Austria</v>
      </c>
      <c r="R14" s="321" t="s">
        <v>135</v>
      </c>
      <c r="S14" s="95" t="s">
        <v>1079</v>
      </c>
      <c r="T14" t="s">
        <v>135</v>
      </c>
    </row>
    <row r="15" spans="1:28">
      <c r="A15" s="101" t="str">
        <f t="shared" ca="1" si="1"/>
        <v>Prevention programs for PWID and their partners_Needle and syringe distribution</v>
      </c>
      <c r="B15" s="101" t="str">
        <f t="shared" ca="1" si="2"/>
        <v xml:space="preserve">Percentage of PWID reached with needle and syringe programs </v>
      </c>
      <c r="C15" s="267" t="s">
        <v>107</v>
      </c>
      <c r="D15" s="318" t="s">
        <v>811</v>
      </c>
      <c r="E15" s="267" t="s">
        <v>812</v>
      </c>
      <c r="F15" s="267"/>
      <c r="G15" s="267" t="s">
        <v>91</v>
      </c>
      <c r="H15" s="267" t="s">
        <v>1035</v>
      </c>
      <c r="I15" s="267" t="s">
        <v>474</v>
      </c>
      <c r="J15" s="267"/>
      <c r="Q15" t="str">
        <f t="shared" ca="1" si="0"/>
        <v>Azerbaijan</v>
      </c>
      <c r="R15" s="321" t="s">
        <v>136</v>
      </c>
      <c r="S15" s="95" t="s">
        <v>1080</v>
      </c>
      <c r="T15" t="s">
        <v>1081</v>
      </c>
    </row>
    <row r="16" spans="1:28">
      <c r="A16" s="101" t="str">
        <f t="shared" ca="1" si="1"/>
        <v>Prevention programs for PWID and their partners_OST and other drug dependence treatment for PWIDs</v>
      </c>
      <c r="B16" s="101" t="str">
        <f t="shared" ca="1" si="2"/>
        <v xml:space="preserve">Percentage of PWID on opioid substitution therapy </v>
      </c>
      <c r="C16" s="267" t="s">
        <v>117</v>
      </c>
      <c r="D16" s="318" t="s">
        <v>813</v>
      </c>
      <c r="E16" s="267" t="s">
        <v>814</v>
      </c>
      <c r="F16" s="267"/>
      <c r="G16" s="267" t="s">
        <v>92</v>
      </c>
      <c r="H16" s="267" t="s">
        <v>1036</v>
      </c>
      <c r="I16" s="267" t="s">
        <v>476</v>
      </c>
      <c r="J16" s="267"/>
      <c r="Q16" t="str">
        <f t="shared" ca="1" si="0"/>
        <v>Bahamas</v>
      </c>
      <c r="R16" s="321" t="s">
        <v>137</v>
      </c>
      <c r="S16" s="95" t="s">
        <v>137</v>
      </c>
      <c r="T16" t="s">
        <v>1082</v>
      </c>
    </row>
    <row r="17" spans="1:20">
      <c r="Q17" t="str">
        <f t="shared" ca="1" si="0"/>
        <v>Bahrain</v>
      </c>
      <c r="R17" s="321" t="s">
        <v>138</v>
      </c>
      <c r="S17" s="95" t="s">
        <v>1083</v>
      </c>
      <c r="T17" t="s">
        <v>1084</v>
      </c>
    </row>
    <row r="18" spans="1:20">
      <c r="A18" s="89" t="s">
        <v>27</v>
      </c>
      <c r="B18" s="89" t="s">
        <v>23</v>
      </c>
      <c r="C18" s="89" t="s">
        <v>28</v>
      </c>
      <c r="D18" s="89" t="s">
        <v>25</v>
      </c>
      <c r="E18" s="90"/>
      <c r="Q18" t="str">
        <f t="shared" ca="1" si="0"/>
        <v>Bangladesh</v>
      </c>
      <c r="R18" s="321" t="s">
        <v>139</v>
      </c>
      <c r="S18" s="95" t="s">
        <v>139</v>
      </c>
      <c r="T18" t="s">
        <v>139</v>
      </c>
    </row>
    <row r="19" spans="1:20">
      <c r="B19" s="80" t="str">
        <f>C7</f>
        <v>Treatment Care and Support_Differentiated ART Service Delivery and care</v>
      </c>
      <c r="C19" s="80" t="str">
        <f>D7</f>
        <v>Traitement prise en charge et soutien_Prestation de services et prise en charge différenciées pour les traitements antirétroviraux</v>
      </c>
      <c r="D19" s="46" t="str">
        <f>E7</f>
        <v>Tratamiento atención y apoyo_Prestación de servicios diferenciados atención y tratamiento antirretroviral</v>
      </c>
      <c r="E19" s="102"/>
      <c r="Q19" t="str">
        <f t="shared" ca="1" si="0"/>
        <v>Barbados</v>
      </c>
      <c r="R19" s="321" t="s">
        <v>140</v>
      </c>
      <c r="S19" s="95" t="s">
        <v>1085</v>
      </c>
      <c r="T19" t="s">
        <v>140</v>
      </c>
    </row>
    <row r="20" spans="1:20">
      <c r="B20" s="269" t="s">
        <v>820</v>
      </c>
      <c r="C20" s="110" t="s">
        <v>972</v>
      </c>
      <c r="D20" s="296" t="s">
        <v>916</v>
      </c>
      <c r="E20" s="111"/>
      <c r="Q20" t="str">
        <f t="shared" ca="1" si="0"/>
        <v>Belarus</v>
      </c>
      <c r="R20" s="321" t="s">
        <v>141</v>
      </c>
      <c r="S20" s="95" t="s">
        <v>1086</v>
      </c>
      <c r="T20" t="s">
        <v>1087</v>
      </c>
    </row>
    <row r="21" spans="1:20">
      <c r="B21" s="269" t="s">
        <v>821</v>
      </c>
      <c r="C21" s="110" t="s">
        <v>973</v>
      </c>
      <c r="D21" s="296" t="s">
        <v>917</v>
      </c>
      <c r="E21" s="111"/>
      <c r="Q21" t="str">
        <f t="shared" ca="1" si="0"/>
        <v>Belgium</v>
      </c>
      <c r="R21" s="321" t="s">
        <v>142</v>
      </c>
      <c r="S21" s="95" t="s">
        <v>1088</v>
      </c>
      <c r="T21" t="s">
        <v>1089</v>
      </c>
    </row>
    <row r="22" spans="1:20">
      <c r="B22" s="269" t="s">
        <v>822</v>
      </c>
      <c r="C22" s="110" t="s">
        <v>974</v>
      </c>
      <c r="D22" s="296" t="s">
        <v>918</v>
      </c>
      <c r="E22" s="111"/>
      <c r="Q22" t="str">
        <f t="shared" ca="1" si="0"/>
        <v>Belize</v>
      </c>
      <c r="R22" s="321" t="s">
        <v>143</v>
      </c>
      <c r="S22" s="95" t="s">
        <v>143</v>
      </c>
      <c r="T22" t="s">
        <v>1090</v>
      </c>
    </row>
    <row r="23" spans="1:20">
      <c r="B23" s="108"/>
      <c r="C23" s="94"/>
      <c r="D23" s="98"/>
      <c r="Q23" t="str">
        <f t="shared" ca="1" si="0"/>
        <v>Benin</v>
      </c>
      <c r="R23" s="321" t="s">
        <v>144</v>
      </c>
      <c r="S23" s="95" t="s">
        <v>1091</v>
      </c>
      <c r="T23" t="s">
        <v>144</v>
      </c>
    </row>
    <row r="24" spans="1:20">
      <c r="B24" s="73" t="s">
        <v>68</v>
      </c>
      <c r="C24" s="73" t="s">
        <v>386</v>
      </c>
      <c r="D24" s="46" t="s">
        <v>67</v>
      </c>
      <c r="E24" s="102"/>
      <c r="Q24" t="str">
        <f t="shared" ca="1" si="0"/>
        <v>Bhutan</v>
      </c>
      <c r="R24" s="321" t="s">
        <v>145</v>
      </c>
      <c r="S24" s="95" t="s">
        <v>1092</v>
      </c>
      <c r="T24" t="s">
        <v>1093</v>
      </c>
    </row>
    <row r="25" spans="1:20">
      <c r="B25" s="107" t="s">
        <v>100</v>
      </c>
      <c r="C25" s="110" t="s">
        <v>387</v>
      </c>
      <c r="D25" s="111" t="s">
        <v>477</v>
      </c>
      <c r="E25" s="111"/>
      <c r="Q25" t="str">
        <f t="shared" ca="1" si="0"/>
        <v>Bolivia (Plurinational State)</v>
      </c>
      <c r="R25" s="321" t="s">
        <v>146</v>
      </c>
      <c r="S25" s="95" t="s">
        <v>1094</v>
      </c>
      <c r="T25" t="s">
        <v>1095</v>
      </c>
    </row>
    <row r="26" spans="1:20">
      <c r="B26" s="108"/>
      <c r="C26" s="94"/>
      <c r="D26" s="98"/>
      <c r="Q26" t="str">
        <f t="shared" ca="1" si="0"/>
        <v>Bosnia and Herzegovina</v>
      </c>
      <c r="R26" s="321" t="s">
        <v>147</v>
      </c>
      <c r="S26" s="95" t="s">
        <v>1096</v>
      </c>
      <c r="T26" t="s">
        <v>1097</v>
      </c>
    </row>
    <row r="27" spans="1:20">
      <c r="B27" s="73" t="s">
        <v>102</v>
      </c>
      <c r="C27" s="73" t="s">
        <v>388</v>
      </c>
      <c r="D27" s="46" t="s">
        <v>468</v>
      </c>
      <c r="E27" s="102"/>
      <c r="Q27" t="str">
        <f t="shared" ca="1" si="0"/>
        <v>Botswana</v>
      </c>
      <c r="R27" s="321" t="s">
        <v>148</v>
      </c>
      <c r="S27" s="95" t="s">
        <v>148</v>
      </c>
      <c r="T27" t="s">
        <v>148</v>
      </c>
    </row>
    <row r="28" spans="1:20">
      <c r="B28" s="269" t="s">
        <v>823</v>
      </c>
      <c r="C28" s="305" t="s">
        <v>975</v>
      </c>
      <c r="D28" s="296" t="s">
        <v>919</v>
      </c>
      <c r="E28" s="111"/>
      <c r="Q28" t="str">
        <f t="shared" ca="1" si="0"/>
        <v>Brazil</v>
      </c>
      <c r="R28" s="321" t="s">
        <v>149</v>
      </c>
      <c r="S28" s="95" t="s">
        <v>1098</v>
      </c>
      <c r="T28" t="s">
        <v>1099</v>
      </c>
    </row>
    <row r="29" spans="1:20">
      <c r="B29" s="108"/>
      <c r="C29" s="94"/>
      <c r="D29" s="98"/>
      <c r="E29" s="98"/>
      <c r="Q29" t="str">
        <f t="shared" ca="1" si="0"/>
        <v>Brunei Darussalam</v>
      </c>
      <c r="R29" s="321" t="s">
        <v>150</v>
      </c>
      <c r="S29" s="95" t="s">
        <v>1100</v>
      </c>
      <c r="T29" t="s">
        <v>150</v>
      </c>
    </row>
    <row r="30" spans="1:20">
      <c r="B30" s="73" t="s">
        <v>103</v>
      </c>
      <c r="C30" s="73" t="s">
        <v>389</v>
      </c>
      <c r="D30" s="46" t="s">
        <v>478</v>
      </c>
      <c r="E30" s="102"/>
      <c r="Q30" t="str">
        <f t="shared" ca="1" si="0"/>
        <v>Bulgaria</v>
      </c>
      <c r="R30" s="321" t="s">
        <v>151</v>
      </c>
      <c r="S30" s="95" t="s">
        <v>1101</v>
      </c>
      <c r="T30" t="s">
        <v>151</v>
      </c>
    </row>
    <row r="31" spans="1:20">
      <c r="B31" s="269" t="s">
        <v>823</v>
      </c>
      <c r="C31" s="305" t="s">
        <v>975</v>
      </c>
      <c r="D31" s="295" t="s">
        <v>919</v>
      </c>
      <c r="E31" s="98"/>
      <c r="Q31" t="str">
        <f t="shared" ca="1" si="0"/>
        <v>Burkina Faso</v>
      </c>
      <c r="R31" s="321" t="s">
        <v>152</v>
      </c>
      <c r="S31" s="95" t="s">
        <v>152</v>
      </c>
      <c r="T31" t="s">
        <v>152</v>
      </c>
    </row>
    <row r="32" spans="1:20">
      <c r="B32" s="108"/>
      <c r="C32" s="94"/>
      <c r="D32" s="98"/>
      <c r="E32" s="98"/>
      <c r="Q32" t="str">
        <f t="shared" ca="1" si="0"/>
        <v>Burundi</v>
      </c>
      <c r="R32" s="321" t="s">
        <v>153</v>
      </c>
      <c r="S32" s="95" t="s">
        <v>153</v>
      </c>
      <c r="T32" t="s">
        <v>153</v>
      </c>
    </row>
    <row r="33" spans="2:20">
      <c r="B33" s="73" t="s">
        <v>104</v>
      </c>
      <c r="C33" s="73" t="s">
        <v>390</v>
      </c>
      <c r="D33" s="46" t="s">
        <v>479</v>
      </c>
      <c r="E33" s="102"/>
      <c r="Q33" t="str">
        <f t="shared" ca="1" si="0"/>
        <v>Cabo Verde</v>
      </c>
      <c r="R33" s="321" t="s">
        <v>1102</v>
      </c>
      <c r="S33" s="95" t="s">
        <v>1102</v>
      </c>
      <c r="T33" t="s">
        <v>1102</v>
      </c>
    </row>
    <row r="34" spans="2:20">
      <c r="B34" s="269" t="s">
        <v>823</v>
      </c>
      <c r="C34" s="305" t="s">
        <v>975</v>
      </c>
      <c r="D34" s="295" t="s">
        <v>919</v>
      </c>
      <c r="E34" s="98"/>
      <c r="G34" s="127" t="s">
        <v>544</v>
      </c>
      <c r="Q34" t="str">
        <f t="shared" ca="1" si="0"/>
        <v>Cambodia</v>
      </c>
      <c r="R34" s="321" t="s">
        <v>154</v>
      </c>
      <c r="S34" s="95" t="s">
        <v>1103</v>
      </c>
      <c r="T34" t="s">
        <v>1104</v>
      </c>
    </row>
    <row r="35" spans="2:20">
      <c r="B35" s="108"/>
      <c r="C35" s="92"/>
      <c r="D35" s="98"/>
      <c r="E35" s="98"/>
      <c r="G35" s="127" t="s">
        <v>543</v>
      </c>
      <c r="I35" s="72"/>
      <c r="Q35" t="str">
        <f t="shared" ca="1" si="0"/>
        <v>Cameroon</v>
      </c>
      <c r="R35" s="321" t="s">
        <v>155</v>
      </c>
      <c r="S35" s="95" t="s">
        <v>1105</v>
      </c>
      <c r="T35" t="s">
        <v>1106</v>
      </c>
    </row>
    <row r="36" spans="2:20">
      <c r="B36" s="73" t="s">
        <v>1043</v>
      </c>
      <c r="C36" s="73" t="s">
        <v>1065</v>
      </c>
      <c r="D36" s="73" t="s">
        <v>1066</v>
      </c>
      <c r="E36" s="98"/>
      <c r="G36" s="127"/>
      <c r="I36" s="72"/>
      <c r="Q36" t="str">
        <f t="shared" ca="1" si="0"/>
        <v>Canada</v>
      </c>
      <c r="R36" s="321" t="s">
        <v>156</v>
      </c>
      <c r="S36" s="95" t="s">
        <v>156</v>
      </c>
      <c r="T36" t="s">
        <v>1107</v>
      </c>
    </row>
    <row r="37" spans="2:20">
      <c r="B37" s="269" t="s">
        <v>823</v>
      </c>
      <c r="C37" s="305" t="s">
        <v>975</v>
      </c>
      <c r="D37" s="295" t="s">
        <v>919</v>
      </c>
      <c r="E37" s="98"/>
      <c r="G37" s="127"/>
      <c r="I37" s="72"/>
      <c r="Q37" t="str">
        <f t="shared" ca="1" si="0"/>
        <v>Central African Republic</v>
      </c>
      <c r="R37" s="321" t="s">
        <v>157</v>
      </c>
      <c r="S37" s="95" t="s">
        <v>1108</v>
      </c>
      <c r="T37" t="s">
        <v>1109</v>
      </c>
    </row>
    <row r="38" spans="2:20">
      <c r="B38" s="319"/>
      <c r="C38" s="319"/>
      <c r="D38" s="295"/>
      <c r="E38" s="98"/>
      <c r="G38" s="127"/>
      <c r="I38" s="72"/>
      <c r="Q38" t="str">
        <f t="shared" ca="1" si="0"/>
        <v>Chad</v>
      </c>
      <c r="R38" s="321" t="s">
        <v>158</v>
      </c>
      <c r="S38" s="95" t="s">
        <v>1110</v>
      </c>
      <c r="T38" t="s">
        <v>158</v>
      </c>
    </row>
    <row r="39" spans="2:20">
      <c r="B39" s="73" t="s">
        <v>105</v>
      </c>
      <c r="C39" s="46" t="s">
        <v>391</v>
      </c>
      <c r="D39" s="46" t="s">
        <v>470</v>
      </c>
      <c r="E39" s="102"/>
      <c r="Q39" t="str">
        <f t="shared" ca="1" si="0"/>
        <v>Chile</v>
      </c>
      <c r="R39" s="321" t="s">
        <v>159</v>
      </c>
      <c r="S39" s="95" t="s">
        <v>1111</v>
      </c>
      <c r="T39" t="s">
        <v>159</v>
      </c>
    </row>
    <row r="40" spans="2:20">
      <c r="B40" s="270" t="s">
        <v>824</v>
      </c>
      <c r="C40" s="110" t="s">
        <v>392</v>
      </c>
      <c r="D40" s="298" t="s">
        <v>480</v>
      </c>
      <c r="E40" s="111"/>
      <c r="Q40" t="str">
        <f t="shared" ca="1" si="0"/>
        <v>China</v>
      </c>
      <c r="R40" s="321" t="s">
        <v>160</v>
      </c>
      <c r="S40" s="95" t="s">
        <v>1112</v>
      </c>
      <c r="T40" t="s">
        <v>160</v>
      </c>
    </row>
    <row r="41" spans="2:20">
      <c r="B41" s="270" t="s">
        <v>113</v>
      </c>
      <c r="C41" s="110" t="s">
        <v>393</v>
      </c>
      <c r="D41" s="298" t="s">
        <v>481</v>
      </c>
      <c r="E41" s="111"/>
      <c r="Q41" t="str">
        <f t="shared" ca="1" si="0"/>
        <v>Colombia</v>
      </c>
      <c r="R41" s="321" t="s">
        <v>161</v>
      </c>
      <c r="S41" s="95" t="s">
        <v>1113</v>
      </c>
      <c r="T41" t="s">
        <v>161</v>
      </c>
    </row>
    <row r="42" spans="2:20">
      <c r="B42" s="270" t="s">
        <v>825</v>
      </c>
      <c r="C42" s="110" t="s">
        <v>394</v>
      </c>
      <c r="D42" s="298" t="s">
        <v>482</v>
      </c>
      <c r="E42" s="111"/>
      <c r="Q42" t="str">
        <f t="shared" ca="1" si="0"/>
        <v>Comoros</v>
      </c>
      <c r="R42" s="321" t="s">
        <v>162</v>
      </c>
      <c r="S42" s="95" t="s">
        <v>1114</v>
      </c>
      <c r="T42" t="s">
        <v>1115</v>
      </c>
    </row>
    <row r="43" spans="2:20">
      <c r="B43" s="270" t="s">
        <v>826</v>
      </c>
      <c r="C43" s="317" t="s">
        <v>1026</v>
      </c>
      <c r="D43" s="296" t="s">
        <v>920</v>
      </c>
      <c r="E43" s="111"/>
      <c r="Q43" t="str">
        <f t="shared" ca="1" si="0"/>
        <v>Congo</v>
      </c>
      <c r="R43" s="321" t="s">
        <v>163</v>
      </c>
      <c r="S43" s="95" t="s">
        <v>163</v>
      </c>
      <c r="T43" t="s">
        <v>163</v>
      </c>
    </row>
    <row r="44" spans="2:20">
      <c r="B44" s="269" t="s">
        <v>349</v>
      </c>
      <c r="C44" s="309" t="s">
        <v>977</v>
      </c>
      <c r="D44" s="296" t="s">
        <v>485</v>
      </c>
      <c r="E44" s="111"/>
      <c r="Q44" t="str">
        <f t="shared" ca="1" si="0"/>
        <v>Congo (Democratic Republic)</v>
      </c>
      <c r="R44" s="321" t="s">
        <v>164</v>
      </c>
      <c r="S44" s="95" t="s">
        <v>1116</v>
      </c>
      <c r="T44" t="s">
        <v>1117</v>
      </c>
    </row>
    <row r="45" spans="2:20">
      <c r="B45" s="269" t="s">
        <v>827</v>
      </c>
      <c r="C45" s="296" t="s">
        <v>978</v>
      </c>
      <c r="D45" s="298" t="s">
        <v>921</v>
      </c>
      <c r="E45" s="111"/>
      <c r="Q45" t="str">
        <f t="shared" ca="1" si="0"/>
        <v>Cook Islands</v>
      </c>
      <c r="R45" s="321" t="s">
        <v>165</v>
      </c>
      <c r="S45" s="95" t="s">
        <v>1118</v>
      </c>
      <c r="T45" t="s">
        <v>1119</v>
      </c>
    </row>
    <row r="46" spans="2:20">
      <c r="B46" s="269" t="s">
        <v>828</v>
      </c>
      <c r="C46" s="296" t="s">
        <v>979</v>
      </c>
      <c r="D46" s="296" t="s">
        <v>922</v>
      </c>
      <c r="E46" s="111"/>
      <c r="Q46" t="str">
        <f t="shared" ca="1" si="0"/>
        <v>Costa Rica</v>
      </c>
      <c r="R46" s="321" t="s">
        <v>166</v>
      </c>
      <c r="S46" s="95" t="s">
        <v>166</v>
      </c>
      <c r="T46" t="s">
        <v>166</v>
      </c>
    </row>
    <row r="47" spans="2:20">
      <c r="B47" s="270" t="s">
        <v>106</v>
      </c>
      <c r="C47" s="110" t="s">
        <v>395</v>
      </c>
      <c r="D47" s="298" t="s">
        <v>483</v>
      </c>
      <c r="E47" s="111"/>
      <c r="Q47" t="str">
        <f t="shared" ca="1" si="0"/>
        <v>Côte d'Ivoire</v>
      </c>
      <c r="R47" s="321" t="s">
        <v>167</v>
      </c>
      <c r="S47" s="95" t="s">
        <v>167</v>
      </c>
      <c r="T47" t="s">
        <v>167</v>
      </c>
    </row>
    <row r="48" spans="2:20">
      <c r="B48" s="270"/>
      <c r="C48" s="94"/>
      <c r="D48" s="98"/>
      <c r="E48" s="98"/>
      <c r="Q48" t="str">
        <f t="shared" ca="1" si="0"/>
        <v>Croatia</v>
      </c>
      <c r="R48" s="321" t="s">
        <v>168</v>
      </c>
      <c r="S48" s="95" t="s">
        <v>1120</v>
      </c>
      <c r="T48" t="s">
        <v>1121</v>
      </c>
    </row>
    <row r="49" spans="1:20">
      <c r="B49" s="271" t="s">
        <v>819</v>
      </c>
      <c r="C49" s="73" t="s">
        <v>396</v>
      </c>
      <c r="D49" s="299" t="s">
        <v>915</v>
      </c>
      <c r="E49" s="102"/>
      <c r="Q49" t="str">
        <f t="shared" ca="1" si="0"/>
        <v>Cuba</v>
      </c>
      <c r="R49" s="321" t="s">
        <v>169</v>
      </c>
      <c r="S49" s="95" t="s">
        <v>169</v>
      </c>
      <c r="T49" t="s">
        <v>169</v>
      </c>
    </row>
    <row r="50" spans="1:20">
      <c r="B50" s="270" t="s">
        <v>824</v>
      </c>
      <c r="C50" s="94" t="s">
        <v>392</v>
      </c>
      <c r="D50" s="297" t="s">
        <v>480</v>
      </c>
      <c r="E50" s="98"/>
      <c r="Q50" t="str">
        <f t="shared" ca="1" si="0"/>
        <v>Curacao</v>
      </c>
      <c r="R50" s="321" t="s">
        <v>326</v>
      </c>
      <c r="S50" s="95" t="s">
        <v>1122</v>
      </c>
      <c r="T50" t="s">
        <v>1122</v>
      </c>
    </row>
    <row r="51" spans="1:20">
      <c r="B51" s="270" t="s">
        <v>113</v>
      </c>
      <c r="C51" s="94" t="s">
        <v>393</v>
      </c>
      <c r="D51" s="297" t="s">
        <v>481</v>
      </c>
      <c r="E51" s="98"/>
      <c r="Q51" t="str">
        <f t="shared" ca="1" si="0"/>
        <v>Cyprus</v>
      </c>
      <c r="R51" s="321" t="s">
        <v>170</v>
      </c>
      <c r="S51" s="95" t="s">
        <v>1123</v>
      </c>
      <c r="T51" t="s">
        <v>1124</v>
      </c>
    </row>
    <row r="52" spans="1:20">
      <c r="B52" s="270" t="s">
        <v>825</v>
      </c>
      <c r="C52" s="94" t="s">
        <v>394</v>
      </c>
      <c r="D52" s="297" t="s">
        <v>482</v>
      </c>
      <c r="E52" s="98"/>
      <c r="Q52" t="str">
        <f t="shared" ca="1" si="0"/>
        <v>Czechia</v>
      </c>
      <c r="R52" s="321" t="s">
        <v>331</v>
      </c>
      <c r="S52" s="95" t="s">
        <v>1125</v>
      </c>
      <c r="T52" t="s">
        <v>1126</v>
      </c>
    </row>
    <row r="53" spans="1:20">
      <c r="B53" s="270" t="s">
        <v>826</v>
      </c>
      <c r="C53" s="317" t="s">
        <v>1026</v>
      </c>
      <c r="D53" s="295" t="s">
        <v>920</v>
      </c>
      <c r="E53" s="98"/>
      <c r="Q53" t="str">
        <f t="shared" ca="1" si="0"/>
        <v>Denmark</v>
      </c>
      <c r="R53" s="321" t="s">
        <v>171</v>
      </c>
      <c r="S53" s="95" t="s">
        <v>1127</v>
      </c>
      <c r="T53" t="s">
        <v>1128</v>
      </c>
    </row>
    <row r="54" spans="1:20">
      <c r="B54" s="269" t="s">
        <v>349</v>
      </c>
      <c r="C54" s="309" t="s">
        <v>977</v>
      </c>
      <c r="D54" s="295" t="s">
        <v>485</v>
      </c>
      <c r="E54" s="98"/>
      <c r="Q54" t="str">
        <f t="shared" ca="1" si="0"/>
        <v>Djibouti</v>
      </c>
      <c r="R54" s="321" t="s">
        <v>172</v>
      </c>
      <c r="S54" s="95" t="s">
        <v>172</v>
      </c>
      <c r="T54" t="s">
        <v>172</v>
      </c>
    </row>
    <row r="55" spans="1:20">
      <c r="B55" s="269" t="s">
        <v>827</v>
      </c>
      <c r="C55" s="296" t="s">
        <v>978</v>
      </c>
      <c r="D55" s="297" t="s">
        <v>921</v>
      </c>
      <c r="E55" s="98"/>
      <c r="Q55" t="str">
        <f t="shared" ca="1" si="0"/>
        <v>Dominica</v>
      </c>
      <c r="R55" s="321" t="s">
        <v>173</v>
      </c>
      <c r="S55" s="95" t="s">
        <v>1129</v>
      </c>
      <c r="T55" t="s">
        <v>173</v>
      </c>
    </row>
    <row r="56" spans="1:20">
      <c r="B56" s="269" t="s">
        <v>828</v>
      </c>
      <c r="C56" s="296" t="s">
        <v>979</v>
      </c>
      <c r="D56" s="295" t="s">
        <v>922</v>
      </c>
      <c r="E56" s="98"/>
      <c r="Q56" t="str">
        <f t="shared" ca="1" si="0"/>
        <v>Dominican Republic</v>
      </c>
      <c r="R56" s="321" t="s">
        <v>174</v>
      </c>
      <c r="S56" s="95" t="s">
        <v>1130</v>
      </c>
      <c r="T56" t="s">
        <v>1131</v>
      </c>
    </row>
    <row r="57" spans="1:20">
      <c r="B57" s="269" t="s">
        <v>829</v>
      </c>
      <c r="C57" s="305" t="s">
        <v>981</v>
      </c>
      <c r="D57" s="295" t="s">
        <v>923</v>
      </c>
      <c r="E57" s="98"/>
      <c r="Q57" t="str">
        <f t="shared" ca="1" si="0"/>
        <v>Ecuador</v>
      </c>
      <c r="R57" s="321" t="s">
        <v>175</v>
      </c>
      <c r="S57" s="95" t="s">
        <v>1132</v>
      </c>
      <c r="T57" t="s">
        <v>175</v>
      </c>
    </row>
    <row r="58" spans="1:20">
      <c r="B58" s="270" t="s">
        <v>106</v>
      </c>
      <c r="C58" s="110" t="s">
        <v>395</v>
      </c>
      <c r="D58" s="295" t="s">
        <v>924</v>
      </c>
      <c r="E58" s="98"/>
      <c r="Q58" t="str">
        <f t="shared" ca="1" si="0"/>
        <v>Egypt</v>
      </c>
      <c r="R58" s="321" t="s">
        <v>176</v>
      </c>
      <c r="S58" s="95" t="s">
        <v>1133</v>
      </c>
      <c r="T58" t="s">
        <v>1134</v>
      </c>
    </row>
    <row r="59" spans="1:20">
      <c r="B59" s="73" t="s">
        <v>107</v>
      </c>
      <c r="C59" s="316" t="s">
        <v>1039</v>
      </c>
      <c r="D59" s="46" t="s">
        <v>473</v>
      </c>
      <c r="E59" s="102"/>
      <c r="Q59" t="str">
        <f t="shared" ca="1" si="0"/>
        <v>El Salvador</v>
      </c>
      <c r="R59" s="321" t="s">
        <v>177</v>
      </c>
      <c r="S59" s="95" t="s">
        <v>1135</v>
      </c>
      <c r="T59" t="s">
        <v>177</v>
      </c>
    </row>
    <row r="60" spans="1:20">
      <c r="B60" s="270" t="s">
        <v>826</v>
      </c>
      <c r="C60" s="317" t="s">
        <v>1026</v>
      </c>
      <c r="D60" s="295" t="s">
        <v>920</v>
      </c>
      <c r="E60" s="98"/>
      <c r="Q60" t="str">
        <f t="shared" ca="1" si="0"/>
        <v>Equatorial Guinea</v>
      </c>
      <c r="R60" s="321" t="s">
        <v>178</v>
      </c>
      <c r="S60" s="95" t="s">
        <v>1136</v>
      </c>
      <c r="T60" t="s">
        <v>1137</v>
      </c>
    </row>
    <row r="61" spans="1:20">
      <c r="B61" s="73"/>
      <c r="C61" s="73"/>
      <c r="D61" s="98"/>
      <c r="E61" s="98"/>
      <c r="Q61" t="str">
        <f t="shared" ca="1" si="0"/>
        <v>Eritrea</v>
      </c>
      <c r="R61" s="321" t="s">
        <v>179</v>
      </c>
      <c r="S61" s="95" t="s">
        <v>1138</v>
      </c>
      <c r="T61" t="s">
        <v>179</v>
      </c>
    </row>
    <row r="62" spans="1:20">
      <c r="B62" s="73" t="s">
        <v>116</v>
      </c>
      <c r="C62" s="73" t="s">
        <v>397</v>
      </c>
      <c r="D62" s="46" t="s">
        <v>475</v>
      </c>
      <c r="E62" s="102"/>
      <c r="Q62" t="str">
        <f t="shared" ca="1" si="0"/>
        <v>Estonia</v>
      </c>
      <c r="R62" s="321" t="s">
        <v>180</v>
      </c>
      <c r="S62" s="95" t="s">
        <v>1139</v>
      </c>
      <c r="T62" t="s">
        <v>180</v>
      </c>
    </row>
    <row r="63" spans="1:20">
      <c r="B63" s="270" t="s">
        <v>826</v>
      </c>
      <c r="C63" s="317" t="s">
        <v>1026</v>
      </c>
      <c r="D63" s="295" t="s">
        <v>920</v>
      </c>
      <c r="E63" s="98"/>
      <c r="Q63" t="str">
        <f t="shared" ca="1" si="0"/>
        <v>Eswatini</v>
      </c>
      <c r="R63" s="321" t="s">
        <v>1140</v>
      </c>
      <c r="S63" s="95" t="s">
        <v>1140</v>
      </c>
      <c r="T63" t="s">
        <v>1140</v>
      </c>
    </row>
    <row r="64" spans="1:20">
      <c r="A64" s="89" t="s">
        <v>27</v>
      </c>
      <c r="B64" s="46"/>
      <c r="C64" s="46"/>
      <c r="Q64" t="str">
        <f t="shared" ca="1" si="0"/>
        <v>Ethiopia</v>
      </c>
      <c r="R64" s="321" t="s">
        <v>181</v>
      </c>
      <c r="S64" s="95" t="s">
        <v>1141</v>
      </c>
      <c r="T64" t="s">
        <v>1142</v>
      </c>
    </row>
    <row r="65" spans="1:20">
      <c r="B65" s="46"/>
      <c r="C65" s="46"/>
      <c r="L65" s="44"/>
      <c r="Q65" t="str">
        <f t="shared" ca="1" si="0"/>
        <v>Faeroe Islands</v>
      </c>
      <c r="R65" s="321" t="s">
        <v>182</v>
      </c>
      <c r="S65" s="95" t="s">
        <v>1143</v>
      </c>
      <c r="T65" t="s">
        <v>1144</v>
      </c>
    </row>
    <row r="66" spans="1:20">
      <c r="B66" s="46"/>
      <c r="C66" s="46"/>
      <c r="Q66" t="str">
        <f t="shared" ca="1" si="0"/>
        <v>Fiji</v>
      </c>
      <c r="R66" s="321" t="s">
        <v>183</v>
      </c>
      <c r="S66" s="95" t="s">
        <v>1145</v>
      </c>
      <c r="T66" t="s">
        <v>183</v>
      </c>
    </row>
    <row r="67" spans="1:20">
      <c r="B67" s="89" t="s">
        <v>23</v>
      </c>
      <c r="C67" s="89" t="s">
        <v>23</v>
      </c>
      <c r="D67" s="89" t="s">
        <v>28</v>
      </c>
      <c r="E67" s="89" t="s">
        <v>28</v>
      </c>
      <c r="F67" s="89" t="s">
        <v>25</v>
      </c>
      <c r="G67" s="89" t="s">
        <v>25</v>
      </c>
      <c r="H67" s="90"/>
      <c r="I67" s="90"/>
      <c r="Q67" t="str">
        <f t="shared" ca="1" si="0"/>
        <v>Finland</v>
      </c>
      <c r="R67" s="321" t="s">
        <v>184</v>
      </c>
      <c r="S67" s="95" t="s">
        <v>1146</v>
      </c>
      <c r="T67" t="s">
        <v>1147</v>
      </c>
    </row>
    <row r="68" spans="1:20">
      <c r="B68" s="45" t="s">
        <v>93</v>
      </c>
      <c r="C68" s="45"/>
      <c r="D68" s="112" t="s">
        <v>398</v>
      </c>
      <c r="E68" s="113"/>
      <c r="F68" s="112" t="s">
        <v>484</v>
      </c>
      <c r="G68" s="113"/>
      <c r="H68" s="114"/>
      <c r="I68" s="113"/>
      <c r="Q68" t="str">
        <f t="shared" ref="Q68:Q131" ca="1" si="3">OFFSET($R68,0,LangOffset,1,1)</f>
        <v>France</v>
      </c>
      <c r="R68" s="321" t="s">
        <v>185</v>
      </c>
      <c r="S68" s="95" t="s">
        <v>185</v>
      </c>
      <c r="T68" t="s">
        <v>1148</v>
      </c>
    </row>
    <row r="69" spans="1:20">
      <c r="A69" s="89" t="s">
        <v>27</v>
      </c>
      <c r="B69" s="272" t="s">
        <v>830</v>
      </c>
      <c r="C69" s="272" t="s">
        <v>831</v>
      </c>
      <c r="D69" s="296" t="s">
        <v>983</v>
      </c>
      <c r="E69" s="110" t="s">
        <v>984</v>
      </c>
      <c r="F69" s="298" t="s">
        <v>927</v>
      </c>
      <c r="G69" s="300" t="s">
        <v>925</v>
      </c>
      <c r="H69" s="111"/>
      <c r="I69" s="113"/>
      <c r="Q69" t="str">
        <f t="shared" ca="1" si="3"/>
        <v>Gabon</v>
      </c>
      <c r="R69" s="321" t="s">
        <v>186</v>
      </c>
      <c r="S69" s="95" t="s">
        <v>186</v>
      </c>
      <c r="T69" t="s">
        <v>1149</v>
      </c>
    </row>
    <row r="70" spans="1:20">
      <c r="B70" s="269" t="s">
        <v>832</v>
      </c>
      <c r="C70" s="270" t="s">
        <v>119</v>
      </c>
      <c r="D70" s="296" t="s">
        <v>982</v>
      </c>
      <c r="E70" s="110" t="s">
        <v>401</v>
      </c>
      <c r="F70" s="296" t="s">
        <v>928</v>
      </c>
      <c r="G70" s="300" t="s">
        <v>926</v>
      </c>
      <c r="H70" s="111"/>
      <c r="I70" s="113"/>
      <c r="Q70" t="str">
        <f t="shared" ca="1" si="3"/>
        <v>Gambia</v>
      </c>
      <c r="R70" s="321" t="s">
        <v>187</v>
      </c>
      <c r="S70" s="95" t="s">
        <v>1150</v>
      </c>
      <c r="T70" t="s">
        <v>187</v>
      </c>
    </row>
    <row r="71" spans="1:20">
      <c r="A71" s="101" t="str">
        <f t="shared" ref="A71:A79" ca="1" si="4">OFFSET(B74,0,LangOffset,1,1)</f>
        <v>Please select…</v>
      </c>
      <c r="C71" s="92"/>
      <c r="Q71" t="str">
        <f t="shared" ca="1" si="3"/>
        <v>Georgia</v>
      </c>
      <c r="R71" s="321" t="s">
        <v>188</v>
      </c>
      <c r="S71" s="95" t="s">
        <v>1151</v>
      </c>
      <c r="T71" t="s">
        <v>188</v>
      </c>
    </row>
    <row r="72" spans="1:20">
      <c r="A72" s="101" t="str">
        <f t="shared" ca="1" si="4"/>
        <v>men who have sex with men</v>
      </c>
      <c r="B72" s="89" t="s">
        <v>23</v>
      </c>
      <c r="C72" s="93" t="s">
        <v>28</v>
      </c>
      <c r="D72" s="89" t="s">
        <v>25</v>
      </c>
      <c r="E72" s="90"/>
      <c r="Q72" t="str">
        <f t="shared" ca="1" si="3"/>
        <v>Germany</v>
      </c>
      <c r="R72" s="321" t="s">
        <v>189</v>
      </c>
      <c r="S72" s="95" t="s">
        <v>1152</v>
      </c>
      <c r="T72" t="s">
        <v>1153</v>
      </c>
    </row>
    <row r="73" spans="1:20">
      <c r="A73" s="101" t="str">
        <f t="shared" ca="1" si="4"/>
        <v>sex workers and their clients</v>
      </c>
      <c r="B73" s="46" t="s">
        <v>94</v>
      </c>
      <c r="C73" s="46" t="s">
        <v>399</v>
      </c>
      <c r="D73" s="98"/>
      <c r="E73" s="102"/>
      <c r="Q73" t="str">
        <f t="shared" ca="1" si="3"/>
        <v>Ghana</v>
      </c>
      <c r="R73" s="321" t="s">
        <v>190</v>
      </c>
      <c r="S73" s="95" t="s">
        <v>190</v>
      </c>
      <c r="T73" t="s">
        <v>190</v>
      </c>
    </row>
    <row r="74" spans="1:20">
      <c r="A74" s="101" t="str">
        <f t="shared" ca="1" si="4"/>
        <v>transgender people</v>
      </c>
      <c r="B74" s="107" t="s">
        <v>95</v>
      </c>
      <c r="C74" s="94" t="s">
        <v>400</v>
      </c>
      <c r="D74" s="109" t="s">
        <v>465</v>
      </c>
      <c r="E74" s="109"/>
      <c r="F74" s="108"/>
      <c r="Q74" t="str">
        <f t="shared" ca="1" si="3"/>
        <v>Greece</v>
      </c>
      <c r="R74" s="321" t="s">
        <v>191</v>
      </c>
      <c r="S74" s="95" t="s">
        <v>1154</v>
      </c>
      <c r="T74" t="s">
        <v>1155</v>
      </c>
    </row>
    <row r="75" spans="1:20">
      <c r="A75" s="101" t="str">
        <f t="shared" ca="1" si="4"/>
        <v>people who inject drugs and their partners</v>
      </c>
      <c r="B75" s="270" t="s">
        <v>824</v>
      </c>
      <c r="C75" s="94" t="s">
        <v>392</v>
      </c>
      <c r="D75" s="109" t="s">
        <v>480</v>
      </c>
      <c r="E75" s="109"/>
      <c r="F75" s="108"/>
      <c r="Q75" t="str">
        <f t="shared" ca="1" si="3"/>
        <v>Greenland</v>
      </c>
      <c r="R75" s="321" t="s">
        <v>192</v>
      </c>
      <c r="S75" s="95" t="s">
        <v>1156</v>
      </c>
      <c r="T75" t="s">
        <v>1157</v>
      </c>
    </row>
    <row r="76" spans="1:20">
      <c r="A76" s="101" t="str">
        <f t="shared" ca="1" si="4"/>
        <v>people in prisons and other closed settings</v>
      </c>
      <c r="B76" s="270" t="s">
        <v>113</v>
      </c>
      <c r="C76" s="94" t="s">
        <v>393</v>
      </c>
      <c r="D76" s="109" t="s">
        <v>481</v>
      </c>
      <c r="E76" s="109"/>
      <c r="F76" s="108"/>
      <c r="Q76" t="str">
        <f t="shared" ca="1" si="3"/>
        <v>Grenada</v>
      </c>
      <c r="R76" s="321" t="s">
        <v>193</v>
      </c>
      <c r="S76" s="95" t="s">
        <v>1158</v>
      </c>
      <c r="T76" t="s">
        <v>1159</v>
      </c>
    </row>
    <row r="77" spans="1:20">
      <c r="A77" s="101" t="str">
        <f t="shared" ca="1" si="4"/>
        <v>adolescent girls and young women in high prevalence settings</v>
      </c>
      <c r="B77" s="270" t="s">
        <v>825</v>
      </c>
      <c r="C77" s="94" t="s">
        <v>394</v>
      </c>
      <c r="D77" s="109" t="s">
        <v>482</v>
      </c>
      <c r="E77" s="109"/>
      <c r="F77" s="108"/>
      <c r="Q77" t="str">
        <f t="shared" ca="1" si="3"/>
        <v>Guatemala</v>
      </c>
      <c r="R77" s="321" t="s">
        <v>194</v>
      </c>
      <c r="S77" s="95" t="s">
        <v>194</v>
      </c>
      <c r="T77" t="s">
        <v>194</v>
      </c>
    </row>
    <row r="78" spans="1:20">
      <c r="A78" s="101" t="str">
        <f t="shared" ca="1" si="4"/>
        <v>men in high prevalence settings</v>
      </c>
      <c r="B78" s="270" t="s">
        <v>826</v>
      </c>
      <c r="C78" s="317" t="s">
        <v>1026</v>
      </c>
      <c r="D78" s="295" t="s">
        <v>920</v>
      </c>
      <c r="E78" s="109"/>
      <c r="F78" s="108"/>
      <c r="Q78" t="str">
        <f t="shared" ca="1" si="3"/>
        <v>Guinea</v>
      </c>
      <c r="R78" s="321" t="s">
        <v>195</v>
      </c>
      <c r="S78" s="95" t="s">
        <v>1160</v>
      </c>
      <c r="T78" t="s">
        <v>195</v>
      </c>
    </row>
    <row r="79" spans="1:20">
      <c r="A79" s="101" t="str">
        <f t="shared" ca="1" si="4"/>
        <v>other vulnerable populations - please specify in the comments</v>
      </c>
      <c r="B79" s="269" t="s">
        <v>349</v>
      </c>
      <c r="C79" s="309" t="s">
        <v>977</v>
      </c>
      <c r="D79" s="295" t="s">
        <v>485</v>
      </c>
      <c r="E79" s="109"/>
      <c r="F79" s="108"/>
      <c r="Q79" t="str">
        <f t="shared" ca="1" si="3"/>
        <v>Guinea-Bissau</v>
      </c>
      <c r="R79" s="321" t="s">
        <v>196</v>
      </c>
      <c r="S79" s="95" t="s">
        <v>1161</v>
      </c>
      <c r="T79" t="s">
        <v>1162</v>
      </c>
    </row>
    <row r="80" spans="1:20">
      <c r="B80" s="269" t="s">
        <v>827</v>
      </c>
      <c r="C80" s="296" t="s">
        <v>978</v>
      </c>
      <c r="D80" s="297" t="s">
        <v>921</v>
      </c>
      <c r="E80" s="109"/>
      <c r="F80" s="108"/>
      <c r="Q80" t="str">
        <f t="shared" ca="1" si="3"/>
        <v>Guyana</v>
      </c>
      <c r="R80" s="321" t="s">
        <v>197</v>
      </c>
      <c r="S80" s="95" t="s">
        <v>197</v>
      </c>
      <c r="T80" t="s">
        <v>197</v>
      </c>
    </row>
    <row r="81" spans="1:20">
      <c r="B81" s="269" t="s">
        <v>828</v>
      </c>
      <c r="C81" s="296" t="s">
        <v>979</v>
      </c>
      <c r="D81" s="295" t="s">
        <v>922</v>
      </c>
      <c r="E81" s="109"/>
      <c r="F81" s="108"/>
      <c r="Q81" t="str">
        <f t="shared" ca="1" si="3"/>
        <v>Haiti</v>
      </c>
      <c r="R81" s="321" t="s">
        <v>198</v>
      </c>
      <c r="S81" s="95" t="s">
        <v>1163</v>
      </c>
      <c r="T81" t="s">
        <v>1164</v>
      </c>
    </row>
    <row r="82" spans="1:20">
      <c r="A82" s="101" t="str">
        <f t="shared" ref="A82:A90" ca="1" si="5">OFFSET(B85,0,LangOffset,1,1)</f>
        <v>Please select…</v>
      </c>
      <c r="B82" s="270" t="s">
        <v>106</v>
      </c>
      <c r="C82" s="94" t="s">
        <v>980</v>
      </c>
      <c r="D82" s="297" t="s">
        <v>483</v>
      </c>
      <c r="E82" s="98"/>
      <c r="Q82" t="str">
        <f t="shared" ca="1" si="3"/>
        <v>Holy See</v>
      </c>
      <c r="R82" s="321" t="s">
        <v>199</v>
      </c>
      <c r="S82" s="95" t="s">
        <v>1165</v>
      </c>
      <c r="T82" t="s">
        <v>1166</v>
      </c>
    </row>
    <row r="83" spans="1:20">
      <c r="A83" s="101" t="str">
        <f t="shared" ca="1" si="5"/>
        <v>men who have sex with men</v>
      </c>
      <c r="B83" s="270"/>
      <c r="C83" s="94"/>
      <c r="D83" s="98"/>
      <c r="E83" s="98"/>
      <c r="Q83" t="str">
        <f t="shared" ca="1" si="3"/>
        <v>Honduras</v>
      </c>
      <c r="R83" s="321" t="s">
        <v>200</v>
      </c>
      <c r="S83" s="95" t="s">
        <v>200</v>
      </c>
      <c r="T83" t="s">
        <v>200</v>
      </c>
    </row>
    <row r="84" spans="1:20">
      <c r="A84" s="101" t="str">
        <f t="shared" ca="1" si="5"/>
        <v>sex workers and their clients</v>
      </c>
      <c r="B84" s="46" t="s">
        <v>378</v>
      </c>
      <c r="C84" s="316" t="s">
        <v>1017</v>
      </c>
      <c r="D84" s="98"/>
      <c r="E84" s="102"/>
      <c r="Q84" t="str">
        <f t="shared" ca="1" si="3"/>
        <v>Hungary</v>
      </c>
      <c r="R84" s="321" t="s">
        <v>201</v>
      </c>
      <c r="S84" s="95" t="s">
        <v>1167</v>
      </c>
      <c r="T84" t="s">
        <v>1168</v>
      </c>
    </row>
    <row r="85" spans="1:20">
      <c r="A85" s="101" t="str">
        <f t="shared" ca="1" si="5"/>
        <v>transgender people</v>
      </c>
      <c r="B85" s="107" t="s">
        <v>95</v>
      </c>
      <c r="C85" s="94" t="s">
        <v>400</v>
      </c>
      <c r="D85" s="98" t="s">
        <v>465</v>
      </c>
      <c r="E85" s="98"/>
      <c r="Q85" t="str">
        <f t="shared" ca="1" si="3"/>
        <v>Iceland</v>
      </c>
      <c r="R85" s="321" t="s">
        <v>202</v>
      </c>
      <c r="S85" s="95" t="s">
        <v>1169</v>
      </c>
      <c r="T85" t="s">
        <v>1170</v>
      </c>
    </row>
    <row r="86" spans="1:20">
      <c r="A86" s="101" t="str">
        <f t="shared" ca="1" si="5"/>
        <v>people who inject drugs and their partners</v>
      </c>
      <c r="B86" s="270" t="s">
        <v>824</v>
      </c>
      <c r="C86" s="94" t="s">
        <v>392</v>
      </c>
      <c r="D86" s="99" t="s">
        <v>480</v>
      </c>
      <c r="E86" s="98"/>
      <c r="Q86" t="str">
        <f t="shared" ca="1" si="3"/>
        <v>India</v>
      </c>
      <c r="R86" s="321" t="s">
        <v>203</v>
      </c>
      <c r="S86" s="95" t="s">
        <v>1171</v>
      </c>
      <c r="T86" t="s">
        <v>203</v>
      </c>
    </row>
    <row r="87" spans="1:20">
      <c r="A87" s="101" t="str">
        <f t="shared" ca="1" si="5"/>
        <v>people in prisons and other closed settings</v>
      </c>
      <c r="B87" s="270" t="s">
        <v>113</v>
      </c>
      <c r="C87" s="94" t="s">
        <v>393</v>
      </c>
      <c r="D87" s="99" t="s">
        <v>481</v>
      </c>
      <c r="E87" s="98"/>
      <c r="Q87" t="str">
        <f t="shared" ca="1" si="3"/>
        <v>Indonesia</v>
      </c>
      <c r="R87" s="321" t="s">
        <v>204</v>
      </c>
      <c r="S87" s="95" t="s">
        <v>1172</v>
      </c>
      <c r="T87" t="s">
        <v>204</v>
      </c>
    </row>
    <row r="88" spans="1:20">
      <c r="A88" s="101" t="str">
        <f t="shared" ca="1" si="5"/>
        <v>adolescent girls and young women in high prevalence settings</v>
      </c>
      <c r="B88" s="270" t="s">
        <v>825</v>
      </c>
      <c r="C88" s="94" t="s">
        <v>394</v>
      </c>
      <c r="D88" s="99" t="s">
        <v>482</v>
      </c>
      <c r="E88" s="98"/>
      <c r="Q88" t="str">
        <f t="shared" ca="1" si="3"/>
        <v>Iran (Islamic Republic)</v>
      </c>
      <c r="R88" s="321" t="s">
        <v>205</v>
      </c>
      <c r="S88" s="95" t="s">
        <v>1173</v>
      </c>
      <c r="T88" t="s">
        <v>1174</v>
      </c>
    </row>
    <row r="89" spans="1:20">
      <c r="A89" s="101" t="str">
        <f t="shared" ca="1" si="5"/>
        <v>men in high prevalence settings</v>
      </c>
      <c r="B89" s="270" t="s">
        <v>826</v>
      </c>
      <c r="C89" s="317" t="s">
        <v>1026</v>
      </c>
      <c r="D89" s="295" t="s">
        <v>920</v>
      </c>
      <c r="E89" s="98"/>
      <c r="Q89" t="str">
        <f t="shared" ca="1" si="3"/>
        <v>Iraq</v>
      </c>
      <c r="R89" s="321" t="s">
        <v>206</v>
      </c>
      <c r="S89" s="95" t="s">
        <v>1175</v>
      </c>
      <c r="T89" t="s">
        <v>206</v>
      </c>
    </row>
    <row r="90" spans="1:20">
      <c r="A90" s="101" t="str">
        <f t="shared" ca="1" si="5"/>
        <v>other vulnerable populations - please specify in the comments</v>
      </c>
      <c r="B90" s="269" t="s">
        <v>349</v>
      </c>
      <c r="C90" s="309" t="s">
        <v>977</v>
      </c>
      <c r="D90" s="295" t="s">
        <v>485</v>
      </c>
      <c r="E90" s="98"/>
      <c r="Q90" t="str">
        <f t="shared" ca="1" si="3"/>
        <v>Ireland</v>
      </c>
      <c r="R90" s="321" t="s">
        <v>207</v>
      </c>
      <c r="S90" s="95" t="s">
        <v>1176</v>
      </c>
      <c r="T90" t="s">
        <v>1177</v>
      </c>
    </row>
    <row r="91" spans="1:20">
      <c r="B91" s="269" t="s">
        <v>827</v>
      </c>
      <c r="C91" s="296" t="s">
        <v>978</v>
      </c>
      <c r="D91" s="297" t="s">
        <v>921</v>
      </c>
      <c r="E91" s="98"/>
      <c r="Q91" t="str">
        <f t="shared" ca="1" si="3"/>
        <v>Israel</v>
      </c>
      <c r="R91" s="321" t="s">
        <v>208</v>
      </c>
      <c r="S91" s="95" t="s">
        <v>1178</v>
      </c>
      <c r="T91" t="s">
        <v>208</v>
      </c>
    </row>
    <row r="92" spans="1:20">
      <c r="B92" s="269" t="s">
        <v>828</v>
      </c>
      <c r="C92" s="296" t="s">
        <v>979</v>
      </c>
      <c r="D92" s="295" t="s">
        <v>922</v>
      </c>
      <c r="Q92" t="str">
        <f t="shared" ca="1" si="3"/>
        <v>Italy</v>
      </c>
      <c r="R92" s="321" t="s">
        <v>209</v>
      </c>
      <c r="S92" s="95" t="s">
        <v>1179</v>
      </c>
      <c r="T92" t="s">
        <v>1180</v>
      </c>
    </row>
    <row r="93" spans="1:20">
      <c r="B93" s="270" t="s">
        <v>106</v>
      </c>
      <c r="C93" s="94" t="s">
        <v>395</v>
      </c>
      <c r="D93" s="297" t="s">
        <v>483</v>
      </c>
      <c r="Q93" t="str">
        <f t="shared" ca="1" si="3"/>
        <v>Jamaica</v>
      </c>
      <c r="R93" s="321" t="s">
        <v>210</v>
      </c>
      <c r="S93" s="95" t="s">
        <v>1181</v>
      </c>
      <c r="T93" t="s">
        <v>210</v>
      </c>
    </row>
    <row r="94" spans="1:20">
      <c r="Q94" t="str">
        <f t="shared" ca="1" si="3"/>
        <v>Japan</v>
      </c>
      <c r="R94" s="321" t="s">
        <v>211</v>
      </c>
      <c r="S94" s="95" t="s">
        <v>1182</v>
      </c>
      <c r="T94" t="s">
        <v>1183</v>
      </c>
    </row>
    <row r="95" spans="1:20">
      <c r="Q95" t="str">
        <f t="shared" ca="1" si="3"/>
        <v>Jordan</v>
      </c>
      <c r="R95" s="321" t="s">
        <v>212</v>
      </c>
      <c r="S95" s="95" t="s">
        <v>1184</v>
      </c>
      <c r="T95" t="s">
        <v>1185</v>
      </c>
    </row>
    <row r="96" spans="1:20">
      <c r="Q96" t="str">
        <f t="shared" ca="1" si="3"/>
        <v>Kazakhstan</v>
      </c>
      <c r="R96" s="321" t="s">
        <v>213</v>
      </c>
      <c r="S96" s="95" t="s">
        <v>213</v>
      </c>
      <c r="T96" t="s">
        <v>1186</v>
      </c>
    </row>
    <row r="97" spans="17:20">
      <c r="Q97" t="str">
        <f t="shared" ca="1" si="3"/>
        <v>Kenya</v>
      </c>
      <c r="R97" s="321" t="s">
        <v>214</v>
      </c>
      <c r="S97" s="95" t="s">
        <v>214</v>
      </c>
      <c r="T97" t="s">
        <v>214</v>
      </c>
    </row>
    <row r="98" spans="17:20">
      <c r="Q98" t="str">
        <f t="shared" ca="1" si="3"/>
        <v>Kiribati</v>
      </c>
      <c r="R98" s="321" t="s">
        <v>215</v>
      </c>
      <c r="S98" s="95" t="s">
        <v>215</v>
      </c>
      <c r="T98" t="s">
        <v>215</v>
      </c>
    </row>
    <row r="99" spans="17:20">
      <c r="Q99" t="str">
        <f t="shared" ca="1" si="3"/>
        <v>Korea (Democratic Peoples Republic)</v>
      </c>
      <c r="R99" s="321" t="s">
        <v>216</v>
      </c>
      <c r="S99" s="95" t="s">
        <v>1187</v>
      </c>
      <c r="T99" t="s">
        <v>1188</v>
      </c>
    </row>
    <row r="100" spans="17:20">
      <c r="Q100" t="str">
        <f t="shared" ca="1" si="3"/>
        <v>Korea (Republic)</v>
      </c>
      <c r="R100" s="321" t="s">
        <v>327</v>
      </c>
      <c r="S100" s="95" t="s">
        <v>1189</v>
      </c>
      <c r="T100" t="s">
        <v>1190</v>
      </c>
    </row>
    <row r="101" spans="17:20">
      <c r="Q101" t="str">
        <f t="shared" ca="1" si="3"/>
        <v>Kosovo</v>
      </c>
      <c r="R101" s="321" t="s">
        <v>217</v>
      </c>
      <c r="S101" s="95" t="s">
        <v>217</v>
      </c>
      <c r="T101" t="s">
        <v>217</v>
      </c>
    </row>
    <row r="102" spans="17:20">
      <c r="Q102" t="str">
        <f t="shared" ca="1" si="3"/>
        <v>Kuwait</v>
      </c>
      <c r="R102" s="321" t="s">
        <v>218</v>
      </c>
      <c r="S102" s="95" t="s">
        <v>1191</v>
      </c>
      <c r="T102" t="s">
        <v>218</v>
      </c>
    </row>
    <row r="103" spans="17:20">
      <c r="Q103" t="str">
        <f t="shared" ca="1" si="3"/>
        <v>Kyrgyzstan</v>
      </c>
      <c r="R103" s="321" t="s">
        <v>219</v>
      </c>
      <c r="S103" s="95" t="s">
        <v>1192</v>
      </c>
      <c r="T103" t="s">
        <v>1193</v>
      </c>
    </row>
    <row r="104" spans="17:20">
      <c r="Q104" t="str">
        <f t="shared" ca="1" si="3"/>
        <v>Lao (Peoples Democratic Republic)</v>
      </c>
      <c r="R104" s="321" t="s">
        <v>220</v>
      </c>
      <c r="S104" s="95" t="s">
        <v>1194</v>
      </c>
      <c r="T104" t="s">
        <v>1195</v>
      </c>
    </row>
    <row r="105" spans="17:20">
      <c r="Q105" t="str">
        <f t="shared" ca="1" si="3"/>
        <v>Latvia</v>
      </c>
      <c r="R105" s="321" t="s">
        <v>221</v>
      </c>
      <c r="S105" s="95" t="s">
        <v>1196</v>
      </c>
      <c r="T105" t="s">
        <v>1197</v>
      </c>
    </row>
    <row r="106" spans="17:20">
      <c r="Q106" t="str">
        <f t="shared" ca="1" si="3"/>
        <v>Lebanon</v>
      </c>
      <c r="R106" s="321" t="s">
        <v>222</v>
      </c>
      <c r="S106" s="95" t="s">
        <v>1198</v>
      </c>
      <c r="T106" t="s">
        <v>1199</v>
      </c>
    </row>
    <row r="107" spans="17:20">
      <c r="Q107" t="str">
        <f t="shared" ca="1" si="3"/>
        <v>Lesotho</v>
      </c>
      <c r="R107" s="321" t="s">
        <v>223</v>
      </c>
      <c r="S107" s="95" t="s">
        <v>223</v>
      </c>
      <c r="T107" t="s">
        <v>223</v>
      </c>
    </row>
    <row r="108" spans="17:20">
      <c r="Q108" t="str">
        <f t="shared" ca="1" si="3"/>
        <v>Liberia</v>
      </c>
      <c r="R108" s="321" t="s">
        <v>224</v>
      </c>
      <c r="S108" s="95" t="s">
        <v>224</v>
      </c>
      <c r="T108" t="s">
        <v>224</v>
      </c>
    </row>
    <row r="109" spans="17:20">
      <c r="Q109" t="str">
        <f t="shared" ca="1" si="3"/>
        <v>Libya</v>
      </c>
      <c r="R109" s="321" t="s">
        <v>328</v>
      </c>
      <c r="S109" s="95" t="s">
        <v>1200</v>
      </c>
      <c r="T109" t="s">
        <v>1201</v>
      </c>
    </row>
    <row r="110" spans="17:20">
      <c r="Q110" t="str">
        <f t="shared" ca="1" si="3"/>
        <v>Liechtenstein</v>
      </c>
      <c r="R110" s="321" t="s">
        <v>225</v>
      </c>
      <c r="S110" s="95" t="s">
        <v>225</v>
      </c>
      <c r="T110" t="s">
        <v>225</v>
      </c>
    </row>
    <row r="111" spans="17:20">
      <c r="Q111" t="str">
        <f t="shared" ca="1" si="3"/>
        <v>Lithuania</v>
      </c>
      <c r="R111" s="321" t="s">
        <v>226</v>
      </c>
      <c r="S111" s="95" t="s">
        <v>1202</v>
      </c>
      <c r="T111" t="s">
        <v>1203</v>
      </c>
    </row>
    <row r="112" spans="17:20">
      <c r="Q112" t="str">
        <f t="shared" ca="1" si="3"/>
        <v>Luxembourg</v>
      </c>
      <c r="R112" s="321" t="s">
        <v>227</v>
      </c>
      <c r="S112" s="95" t="s">
        <v>227</v>
      </c>
      <c r="T112" t="s">
        <v>1204</v>
      </c>
    </row>
    <row r="113" spans="17:20">
      <c r="Q113" t="str">
        <f t="shared" ca="1" si="3"/>
        <v>Madagascar</v>
      </c>
      <c r="R113" s="321" t="s">
        <v>228</v>
      </c>
      <c r="S113" s="95" t="s">
        <v>228</v>
      </c>
      <c r="T113" t="s">
        <v>228</v>
      </c>
    </row>
    <row r="114" spans="17:20">
      <c r="Q114" t="str">
        <f t="shared" ca="1" si="3"/>
        <v>Malawi</v>
      </c>
      <c r="R114" s="321" t="s">
        <v>229</v>
      </c>
      <c r="S114" s="95" t="s">
        <v>229</v>
      </c>
      <c r="T114" t="s">
        <v>229</v>
      </c>
    </row>
    <row r="115" spans="17:20">
      <c r="Q115" t="str">
        <f t="shared" ca="1" si="3"/>
        <v>Malaysia</v>
      </c>
      <c r="R115" s="321" t="s">
        <v>230</v>
      </c>
      <c r="S115" s="95" t="s">
        <v>1205</v>
      </c>
      <c r="T115" t="s">
        <v>1206</v>
      </c>
    </row>
    <row r="116" spans="17:20">
      <c r="Q116" t="str">
        <f t="shared" ca="1" si="3"/>
        <v>Maldives</v>
      </c>
      <c r="R116" s="321" t="s">
        <v>231</v>
      </c>
      <c r="S116" s="95" t="s">
        <v>231</v>
      </c>
      <c r="T116" t="s">
        <v>1207</v>
      </c>
    </row>
    <row r="117" spans="17:20">
      <c r="Q117" t="str">
        <f t="shared" ca="1" si="3"/>
        <v>Mali</v>
      </c>
      <c r="R117" s="321" t="s">
        <v>232</v>
      </c>
      <c r="S117" s="95" t="s">
        <v>232</v>
      </c>
      <c r="T117" t="s">
        <v>1208</v>
      </c>
    </row>
    <row r="118" spans="17:20">
      <c r="Q118" t="str">
        <f t="shared" ca="1" si="3"/>
        <v>Malta</v>
      </c>
      <c r="R118" s="321" t="s">
        <v>233</v>
      </c>
      <c r="S118" s="95" t="s">
        <v>1209</v>
      </c>
      <c r="T118" t="s">
        <v>233</v>
      </c>
    </row>
    <row r="119" spans="17:20">
      <c r="Q119" t="str">
        <f t="shared" ca="1" si="3"/>
        <v>Marshall Islands</v>
      </c>
      <c r="R119" s="321" t="s">
        <v>234</v>
      </c>
      <c r="S119" s="95" t="s">
        <v>1210</v>
      </c>
      <c r="T119" t="s">
        <v>1211</v>
      </c>
    </row>
    <row r="120" spans="17:20">
      <c r="Q120" t="str">
        <f t="shared" ca="1" si="3"/>
        <v>Mauritania</v>
      </c>
      <c r="R120" s="321" t="s">
        <v>235</v>
      </c>
      <c r="S120" s="95" t="s">
        <v>1212</v>
      </c>
      <c r="T120" t="s">
        <v>235</v>
      </c>
    </row>
    <row r="121" spans="17:20">
      <c r="Q121" t="str">
        <f t="shared" ca="1" si="3"/>
        <v>Mauritius</v>
      </c>
      <c r="R121" s="321" t="s">
        <v>236</v>
      </c>
      <c r="S121" s="95" t="s">
        <v>1213</v>
      </c>
      <c r="T121" t="s">
        <v>1214</v>
      </c>
    </row>
    <row r="122" spans="17:20">
      <c r="Q122" t="str">
        <f t="shared" ca="1" si="3"/>
        <v>Mexico</v>
      </c>
      <c r="R122" s="321" t="s">
        <v>237</v>
      </c>
      <c r="S122" s="95" t="s">
        <v>1215</v>
      </c>
      <c r="T122" t="s">
        <v>1216</v>
      </c>
    </row>
    <row r="123" spans="17:20">
      <c r="Q123" t="str">
        <f t="shared" ca="1" si="3"/>
        <v>Micronesia (Federated States)</v>
      </c>
      <c r="R123" s="321" t="s">
        <v>238</v>
      </c>
      <c r="S123" s="95" t="s">
        <v>1217</v>
      </c>
      <c r="T123" t="s">
        <v>1218</v>
      </c>
    </row>
    <row r="124" spans="17:20">
      <c r="Q124" t="str">
        <f t="shared" ca="1" si="3"/>
        <v>Moldova</v>
      </c>
      <c r="R124" s="321" t="s">
        <v>239</v>
      </c>
      <c r="S124" s="95" t="s">
        <v>1219</v>
      </c>
      <c r="T124" t="s">
        <v>1220</v>
      </c>
    </row>
    <row r="125" spans="17:20">
      <c r="Q125" t="str">
        <f t="shared" ca="1" si="3"/>
        <v>Monaco</v>
      </c>
      <c r="R125" s="321" t="s">
        <v>240</v>
      </c>
      <c r="S125" s="95" t="s">
        <v>240</v>
      </c>
      <c r="T125" t="s">
        <v>1221</v>
      </c>
    </row>
    <row r="126" spans="17:20">
      <c r="Q126" t="str">
        <f t="shared" ca="1" si="3"/>
        <v>Mongolia</v>
      </c>
      <c r="R126" s="321" t="s">
        <v>241</v>
      </c>
      <c r="S126" s="95" t="s">
        <v>1222</v>
      </c>
      <c r="T126" t="s">
        <v>241</v>
      </c>
    </row>
    <row r="127" spans="17:20">
      <c r="Q127" t="str">
        <f t="shared" ca="1" si="3"/>
        <v>Montenegro</v>
      </c>
      <c r="R127" s="321" t="s">
        <v>242</v>
      </c>
      <c r="S127" s="95" t="s">
        <v>1223</v>
      </c>
      <c r="T127" t="s">
        <v>242</v>
      </c>
    </row>
    <row r="128" spans="17:20">
      <c r="Q128" t="str">
        <f t="shared" ca="1" si="3"/>
        <v>Morocco</v>
      </c>
      <c r="R128" s="321" t="s">
        <v>243</v>
      </c>
      <c r="S128" s="95" t="s">
        <v>1224</v>
      </c>
      <c r="T128" t="s">
        <v>1225</v>
      </c>
    </row>
    <row r="129" spans="17:20">
      <c r="Q129" t="str">
        <f t="shared" ca="1" si="3"/>
        <v>Mozambique</v>
      </c>
      <c r="R129" s="321" t="s">
        <v>244</v>
      </c>
      <c r="S129" s="95" t="s">
        <v>244</v>
      </c>
      <c r="T129" t="s">
        <v>244</v>
      </c>
    </row>
    <row r="130" spans="17:20">
      <c r="Q130" t="str">
        <f t="shared" ca="1" si="3"/>
        <v>Myanmar</v>
      </c>
      <c r="R130" s="321" t="s">
        <v>245</v>
      </c>
      <c r="S130" s="95" t="s">
        <v>1226</v>
      </c>
      <c r="T130" t="s">
        <v>245</v>
      </c>
    </row>
    <row r="131" spans="17:20">
      <c r="Q131" t="str">
        <f t="shared" ca="1" si="3"/>
        <v>Namibia</v>
      </c>
      <c r="R131" s="321" t="s">
        <v>246</v>
      </c>
      <c r="S131" s="95" t="s">
        <v>1227</v>
      </c>
      <c r="T131" t="s">
        <v>246</v>
      </c>
    </row>
    <row r="132" spans="17:20">
      <c r="Q132" t="str">
        <f t="shared" ref="Q132:Q195" ca="1" si="6">OFFSET($R132,0,LangOffset,1,1)</f>
        <v>Nauru</v>
      </c>
      <c r="R132" s="321" t="s">
        <v>247</v>
      </c>
      <c r="S132" s="95" t="s">
        <v>247</v>
      </c>
      <c r="T132" t="s">
        <v>247</v>
      </c>
    </row>
    <row r="133" spans="17:20">
      <c r="Q133" t="str">
        <f t="shared" ca="1" si="6"/>
        <v>Nepal</v>
      </c>
      <c r="R133" s="321" t="s">
        <v>248</v>
      </c>
      <c r="S133" s="95" t="s">
        <v>1228</v>
      </c>
      <c r="T133" t="s">
        <v>248</v>
      </c>
    </row>
    <row r="134" spans="17:20">
      <c r="Q134" t="str">
        <f t="shared" ca="1" si="6"/>
        <v>Netherlands</v>
      </c>
      <c r="R134" s="321" t="s">
        <v>249</v>
      </c>
      <c r="S134" s="95" t="s">
        <v>1229</v>
      </c>
      <c r="T134" t="s">
        <v>1230</v>
      </c>
    </row>
    <row r="135" spans="17:20">
      <c r="Q135" t="str">
        <f t="shared" ca="1" si="6"/>
        <v>New Zealand</v>
      </c>
      <c r="R135" s="321" t="s">
        <v>250</v>
      </c>
      <c r="S135" s="95" t="s">
        <v>1231</v>
      </c>
      <c r="T135" t="s">
        <v>1232</v>
      </c>
    </row>
    <row r="136" spans="17:20">
      <c r="Q136" t="str">
        <f t="shared" ca="1" si="6"/>
        <v>Nicaragua</v>
      </c>
      <c r="R136" s="321" t="s">
        <v>251</v>
      </c>
      <c r="S136" s="95" t="s">
        <v>251</v>
      </c>
      <c r="T136" t="s">
        <v>251</v>
      </c>
    </row>
    <row r="137" spans="17:20">
      <c r="Q137" t="str">
        <f t="shared" ca="1" si="6"/>
        <v>Niger</v>
      </c>
      <c r="R137" s="321" t="s">
        <v>252</v>
      </c>
      <c r="S137" s="95" t="s">
        <v>252</v>
      </c>
      <c r="T137" t="s">
        <v>1233</v>
      </c>
    </row>
    <row r="138" spans="17:20">
      <c r="Q138" t="str">
        <f t="shared" ca="1" si="6"/>
        <v>Nigeria</v>
      </c>
      <c r="R138" s="321" t="s">
        <v>253</v>
      </c>
      <c r="S138" s="95" t="s">
        <v>253</v>
      </c>
      <c r="T138" t="s">
        <v>253</v>
      </c>
    </row>
    <row r="139" spans="17:20">
      <c r="Q139" t="str">
        <f t="shared" ca="1" si="6"/>
        <v>Niue</v>
      </c>
      <c r="R139" s="321" t="s">
        <v>254</v>
      </c>
      <c r="S139" s="95" t="s">
        <v>254</v>
      </c>
      <c r="T139" t="s">
        <v>254</v>
      </c>
    </row>
    <row r="140" spans="17:20">
      <c r="Q140" t="str">
        <f t="shared" ca="1" si="6"/>
        <v>North Macedonia</v>
      </c>
      <c r="R140" s="321" t="s">
        <v>1234</v>
      </c>
      <c r="S140" s="95" t="s">
        <v>1235</v>
      </c>
      <c r="T140" t="s">
        <v>1236</v>
      </c>
    </row>
    <row r="141" spans="17:20">
      <c r="Q141" t="str">
        <f t="shared" ca="1" si="6"/>
        <v>Norway</v>
      </c>
      <c r="R141" s="321" t="s">
        <v>255</v>
      </c>
      <c r="S141" s="95" t="s">
        <v>1237</v>
      </c>
      <c r="T141" t="s">
        <v>1238</v>
      </c>
    </row>
    <row r="142" spans="17:20">
      <c r="Q142" t="str">
        <f t="shared" ca="1" si="6"/>
        <v>Oman</v>
      </c>
      <c r="R142" s="321" t="s">
        <v>256</v>
      </c>
      <c r="S142" s="95" t="s">
        <v>256</v>
      </c>
      <c r="T142" t="s">
        <v>1239</v>
      </c>
    </row>
    <row r="143" spans="17:20">
      <c r="Q143" t="str">
        <f t="shared" ca="1" si="6"/>
        <v>Pakistan</v>
      </c>
      <c r="R143" s="321" t="s">
        <v>257</v>
      </c>
      <c r="S143" s="95" t="s">
        <v>257</v>
      </c>
      <c r="T143" t="s">
        <v>1240</v>
      </c>
    </row>
    <row r="144" spans="17:20">
      <c r="Q144" t="str">
        <f t="shared" ca="1" si="6"/>
        <v>Palau</v>
      </c>
      <c r="R144" s="321" t="s">
        <v>258</v>
      </c>
      <c r="S144" s="95" t="s">
        <v>1241</v>
      </c>
      <c r="T144" t="s">
        <v>258</v>
      </c>
    </row>
    <row r="145" spans="17:20">
      <c r="Q145" t="str">
        <f t="shared" ca="1" si="6"/>
        <v>Palestine</v>
      </c>
      <c r="R145" s="321" t="s">
        <v>329</v>
      </c>
      <c r="S145" s="95" t="s">
        <v>329</v>
      </c>
      <c r="T145" t="s">
        <v>1242</v>
      </c>
    </row>
    <row r="146" spans="17:20">
      <c r="Q146" t="str">
        <f t="shared" ca="1" si="6"/>
        <v>Panama</v>
      </c>
      <c r="R146" s="321" t="s">
        <v>259</v>
      </c>
      <c r="S146" s="95" t="s">
        <v>259</v>
      </c>
      <c r="T146" t="s">
        <v>1243</v>
      </c>
    </row>
    <row r="147" spans="17:20">
      <c r="Q147" t="str">
        <f t="shared" ca="1" si="6"/>
        <v>Papua New Guinea</v>
      </c>
      <c r="R147" s="321" t="s">
        <v>260</v>
      </c>
      <c r="S147" s="95" t="s">
        <v>1244</v>
      </c>
      <c r="T147" t="s">
        <v>1245</v>
      </c>
    </row>
    <row r="148" spans="17:20">
      <c r="Q148" t="str">
        <f t="shared" ca="1" si="6"/>
        <v>Paraguay</v>
      </c>
      <c r="R148" s="321" t="s">
        <v>261</v>
      </c>
      <c r="S148" s="95" t="s">
        <v>261</v>
      </c>
      <c r="T148" t="s">
        <v>261</v>
      </c>
    </row>
    <row r="149" spans="17:20">
      <c r="Q149" t="str">
        <f t="shared" ca="1" si="6"/>
        <v>Peru</v>
      </c>
      <c r="R149" s="321" t="s">
        <v>262</v>
      </c>
      <c r="S149" s="95" t="s">
        <v>1246</v>
      </c>
      <c r="T149" t="s">
        <v>1247</v>
      </c>
    </row>
    <row r="150" spans="17:20">
      <c r="Q150" t="str">
        <f t="shared" ca="1" si="6"/>
        <v>Philippines</v>
      </c>
      <c r="R150" s="321" t="s">
        <v>263</v>
      </c>
      <c r="S150" s="95" t="s">
        <v>263</v>
      </c>
      <c r="T150" t="s">
        <v>1248</v>
      </c>
    </row>
    <row r="151" spans="17:20">
      <c r="Q151" t="str">
        <f t="shared" ca="1" si="6"/>
        <v>Poland</v>
      </c>
      <c r="R151" s="321" t="s">
        <v>264</v>
      </c>
      <c r="S151" s="95" t="s">
        <v>1249</v>
      </c>
      <c r="T151" t="s">
        <v>1250</v>
      </c>
    </row>
    <row r="152" spans="17:20">
      <c r="Q152" t="str">
        <f t="shared" ca="1" si="6"/>
        <v>Portugal</v>
      </c>
      <c r="R152" s="321" t="s">
        <v>265</v>
      </c>
      <c r="S152" s="95" t="s">
        <v>265</v>
      </c>
      <c r="T152" t="s">
        <v>265</v>
      </c>
    </row>
    <row r="153" spans="17:20">
      <c r="Q153" t="str">
        <f t="shared" ca="1" si="6"/>
        <v>Qatar</v>
      </c>
      <c r="R153" s="321" t="s">
        <v>266</v>
      </c>
      <c r="S153" s="95" t="s">
        <v>266</v>
      </c>
      <c r="T153" t="s">
        <v>266</v>
      </c>
    </row>
    <row r="154" spans="17:20">
      <c r="Q154" t="str">
        <f t="shared" ca="1" si="6"/>
        <v>Romania</v>
      </c>
      <c r="R154" s="321" t="s">
        <v>267</v>
      </c>
      <c r="S154" s="95" t="s">
        <v>1251</v>
      </c>
      <c r="T154" t="s">
        <v>1252</v>
      </c>
    </row>
    <row r="155" spans="17:20">
      <c r="Q155" t="str">
        <f t="shared" ca="1" si="6"/>
        <v>Russian Federation</v>
      </c>
      <c r="R155" s="321" t="s">
        <v>268</v>
      </c>
      <c r="S155" s="95" t="s">
        <v>1253</v>
      </c>
      <c r="T155" t="s">
        <v>1254</v>
      </c>
    </row>
    <row r="156" spans="17:20">
      <c r="Q156" t="str">
        <f t="shared" ca="1" si="6"/>
        <v>Rwanda</v>
      </c>
      <c r="R156" s="321" t="s">
        <v>269</v>
      </c>
      <c r="S156" s="95" t="s">
        <v>269</v>
      </c>
      <c r="T156" t="s">
        <v>269</v>
      </c>
    </row>
    <row r="157" spans="17:20">
      <c r="Q157" t="str">
        <f t="shared" ca="1" si="6"/>
        <v>Saint Kitts and Nevis</v>
      </c>
      <c r="R157" s="321" t="s">
        <v>270</v>
      </c>
      <c r="S157" s="95" t="s">
        <v>1255</v>
      </c>
      <c r="T157" t="s">
        <v>1256</v>
      </c>
    </row>
    <row r="158" spans="17:20">
      <c r="Q158" t="str">
        <f t="shared" ca="1" si="6"/>
        <v>Saint Lucia</v>
      </c>
      <c r="R158" s="321" t="s">
        <v>271</v>
      </c>
      <c r="S158" s="95" t="s">
        <v>1257</v>
      </c>
      <c r="T158" t="s">
        <v>1258</v>
      </c>
    </row>
    <row r="159" spans="17:20">
      <c r="Q159" t="str">
        <f t="shared" ca="1" si="6"/>
        <v>Saint Vincent and Grenadines</v>
      </c>
      <c r="R159" s="321" t="s">
        <v>272</v>
      </c>
      <c r="S159" s="95" t="s">
        <v>1259</v>
      </c>
      <c r="T159" t="s">
        <v>1260</v>
      </c>
    </row>
    <row r="160" spans="17:20">
      <c r="Q160" t="str">
        <f t="shared" ca="1" si="6"/>
        <v>Samoa</v>
      </c>
      <c r="R160" s="321" t="s">
        <v>273</v>
      </c>
      <c r="S160" s="95" t="s">
        <v>273</v>
      </c>
      <c r="T160" t="s">
        <v>273</v>
      </c>
    </row>
    <row r="161" spans="17:20">
      <c r="Q161" t="str">
        <f t="shared" ca="1" si="6"/>
        <v>San Marino</v>
      </c>
      <c r="R161" s="321" t="s">
        <v>274</v>
      </c>
      <c r="S161" s="95" t="s">
        <v>1261</v>
      </c>
      <c r="T161" t="s">
        <v>274</v>
      </c>
    </row>
    <row r="162" spans="17:20">
      <c r="Q162" t="str">
        <f t="shared" ca="1" si="6"/>
        <v>Sao Tome and Principe</v>
      </c>
      <c r="R162" s="321" t="s">
        <v>275</v>
      </c>
      <c r="S162" s="95" t="s">
        <v>1262</v>
      </c>
      <c r="T162" t="s">
        <v>1263</v>
      </c>
    </row>
    <row r="163" spans="17:20">
      <c r="Q163" t="str">
        <f t="shared" ca="1" si="6"/>
        <v>Saudi Arabia</v>
      </c>
      <c r="R163" s="321" t="s">
        <v>276</v>
      </c>
      <c r="S163" s="95" t="s">
        <v>1264</v>
      </c>
      <c r="T163" t="s">
        <v>1265</v>
      </c>
    </row>
    <row r="164" spans="17:20">
      <c r="Q164" t="str">
        <f t="shared" ca="1" si="6"/>
        <v>Senegal</v>
      </c>
      <c r="R164" s="321" t="s">
        <v>277</v>
      </c>
      <c r="S164" s="95" t="s">
        <v>1266</v>
      </c>
      <c r="T164" t="s">
        <v>277</v>
      </c>
    </row>
    <row r="165" spans="17:20">
      <c r="Q165" t="str">
        <f t="shared" ca="1" si="6"/>
        <v>Serbia</v>
      </c>
      <c r="R165" s="321" t="s">
        <v>278</v>
      </c>
      <c r="S165" s="95" t="s">
        <v>1267</v>
      </c>
      <c r="T165" t="s">
        <v>278</v>
      </c>
    </row>
    <row r="166" spans="17:20">
      <c r="Q166" t="str">
        <f t="shared" ca="1" si="6"/>
        <v>Seychelles</v>
      </c>
      <c r="R166" s="321" t="s">
        <v>279</v>
      </c>
      <c r="S166" s="95" t="s">
        <v>279</v>
      </c>
      <c r="T166" t="s">
        <v>279</v>
      </c>
    </row>
    <row r="167" spans="17:20">
      <c r="Q167" t="str">
        <f t="shared" ca="1" si="6"/>
        <v>Sierra Leone</v>
      </c>
      <c r="R167" s="321" t="s">
        <v>280</v>
      </c>
      <c r="S167" s="95" t="s">
        <v>280</v>
      </c>
      <c r="T167" t="s">
        <v>1268</v>
      </c>
    </row>
    <row r="168" spans="17:20">
      <c r="Q168" t="str">
        <f t="shared" ca="1" si="6"/>
        <v>Singapore</v>
      </c>
      <c r="R168" s="321" t="s">
        <v>281</v>
      </c>
      <c r="S168" s="95" t="s">
        <v>1269</v>
      </c>
      <c r="T168" t="s">
        <v>1270</v>
      </c>
    </row>
    <row r="169" spans="17:20">
      <c r="Q169" t="str">
        <f t="shared" ca="1" si="6"/>
        <v>Sint Maarten (Dutch part)</v>
      </c>
      <c r="R169" s="321" t="s">
        <v>330</v>
      </c>
      <c r="S169" s="95" t="s">
        <v>1271</v>
      </c>
      <c r="T169" t="s">
        <v>1272</v>
      </c>
    </row>
    <row r="170" spans="17:20">
      <c r="Q170" t="str">
        <f t="shared" ca="1" si="6"/>
        <v>Slovakia</v>
      </c>
      <c r="R170" s="321" t="s">
        <v>282</v>
      </c>
      <c r="S170" s="95" t="s">
        <v>1273</v>
      </c>
      <c r="T170" t="s">
        <v>1274</v>
      </c>
    </row>
    <row r="171" spans="17:20">
      <c r="Q171" t="str">
        <f t="shared" ca="1" si="6"/>
        <v>Slovenia</v>
      </c>
      <c r="R171" s="321" t="s">
        <v>283</v>
      </c>
      <c r="S171" s="95" t="s">
        <v>1275</v>
      </c>
      <c r="T171" t="s">
        <v>1276</v>
      </c>
    </row>
    <row r="172" spans="17:20">
      <c r="Q172" t="str">
        <f t="shared" ca="1" si="6"/>
        <v>Solomon Islands</v>
      </c>
      <c r="R172" s="321" t="s">
        <v>284</v>
      </c>
      <c r="S172" s="95" t="s">
        <v>1277</v>
      </c>
      <c r="T172" t="s">
        <v>1278</v>
      </c>
    </row>
    <row r="173" spans="17:20">
      <c r="Q173" t="str">
        <f t="shared" ca="1" si="6"/>
        <v>Somalia</v>
      </c>
      <c r="R173" s="321" t="s">
        <v>285</v>
      </c>
      <c r="S173" s="95" t="s">
        <v>1279</v>
      </c>
      <c r="T173" t="s">
        <v>285</v>
      </c>
    </row>
    <row r="174" spans="17:20">
      <c r="Q174" t="str">
        <f t="shared" ca="1" si="6"/>
        <v>South Africa</v>
      </c>
      <c r="R174" s="321" t="s">
        <v>286</v>
      </c>
      <c r="S174" s="95" t="s">
        <v>1280</v>
      </c>
      <c r="T174" t="s">
        <v>1281</v>
      </c>
    </row>
    <row r="175" spans="17:20">
      <c r="Q175" t="str">
        <f t="shared" ca="1" si="6"/>
        <v>South Sudan</v>
      </c>
      <c r="R175" s="321" t="s">
        <v>287</v>
      </c>
      <c r="S175" s="95" t="s">
        <v>1282</v>
      </c>
      <c r="T175" t="s">
        <v>1283</v>
      </c>
    </row>
    <row r="176" spans="17:20">
      <c r="Q176" t="str">
        <f t="shared" ca="1" si="6"/>
        <v>Spain</v>
      </c>
      <c r="R176" s="321" t="s">
        <v>288</v>
      </c>
      <c r="S176" s="95" t="s">
        <v>1284</v>
      </c>
      <c r="T176" t="s">
        <v>1285</v>
      </c>
    </row>
    <row r="177" spans="17:20">
      <c r="Q177" t="str">
        <f t="shared" ca="1" si="6"/>
        <v>Sri Lanka</v>
      </c>
      <c r="R177" s="321" t="s">
        <v>289</v>
      </c>
      <c r="S177" s="95" t="s">
        <v>289</v>
      </c>
      <c r="T177" t="s">
        <v>289</v>
      </c>
    </row>
    <row r="178" spans="17:20">
      <c r="Q178" t="str">
        <f t="shared" ca="1" si="6"/>
        <v>Sudan</v>
      </c>
      <c r="R178" s="321" t="s">
        <v>290</v>
      </c>
      <c r="S178" s="95" t="s">
        <v>1286</v>
      </c>
      <c r="T178" t="s">
        <v>1287</v>
      </c>
    </row>
    <row r="179" spans="17:20">
      <c r="Q179" t="str">
        <f t="shared" ca="1" si="6"/>
        <v>Suriname</v>
      </c>
      <c r="R179" s="321" t="s">
        <v>291</v>
      </c>
      <c r="S179" s="95" t="s">
        <v>291</v>
      </c>
      <c r="T179" t="s">
        <v>291</v>
      </c>
    </row>
    <row r="180" spans="17:20">
      <c r="Q180" t="str">
        <f t="shared" ca="1" si="6"/>
        <v>Sweden</v>
      </c>
      <c r="R180" s="321" t="s">
        <v>292</v>
      </c>
      <c r="S180" s="95" t="s">
        <v>1288</v>
      </c>
      <c r="T180" t="s">
        <v>1289</v>
      </c>
    </row>
    <row r="181" spans="17:20">
      <c r="Q181" t="str">
        <f t="shared" ca="1" si="6"/>
        <v>Switzerland</v>
      </c>
      <c r="R181" s="321" t="s">
        <v>293</v>
      </c>
      <c r="S181" s="95" t="s">
        <v>1290</v>
      </c>
      <c r="T181" t="s">
        <v>1291</v>
      </c>
    </row>
    <row r="182" spans="17:20">
      <c r="Q182" t="str">
        <f t="shared" ca="1" si="6"/>
        <v>Syrian Arab Republic</v>
      </c>
      <c r="R182" s="321" t="s">
        <v>294</v>
      </c>
      <c r="S182" s="95" t="s">
        <v>1292</v>
      </c>
      <c r="T182" t="s">
        <v>1293</v>
      </c>
    </row>
    <row r="183" spans="17:20">
      <c r="Q183" t="str">
        <f t="shared" ca="1" si="6"/>
        <v>Taiwan</v>
      </c>
      <c r="R183" s="321" t="s">
        <v>295</v>
      </c>
      <c r="S183" s="95" t="s">
        <v>1294</v>
      </c>
      <c r="T183" t="s">
        <v>1295</v>
      </c>
    </row>
    <row r="184" spans="17:20">
      <c r="Q184" t="str">
        <f t="shared" ca="1" si="6"/>
        <v>Tajikistan</v>
      </c>
      <c r="R184" s="321" t="s">
        <v>296</v>
      </c>
      <c r="S184" s="95" t="s">
        <v>1296</v>
      </c>
      <c r="T184" t="s">
        <v>1297</v>
      </c>
    </row>
    <row r="185" spans="17:20">
      <c r="Q185" t="str">
        <f t="shared" ca="1" si="6"/>
        <v>Tanzania (United Republic)</v>
      </c>
      <c r="R185" s="321" t="s">
        <v>297</v>
      </c>
      <c r="S185" s="95" t="s">
        <v>1298</v>
      </c>
      <c r="T185" t="s">
        <v>1299</v>
      </c>
    </row>
    <row r="186" spans="17:20">
      <c r="Q186" t="str">
        <f t="shared" ca="1" si="6"/>
        <v>Thailand</v>
      </c>
      <c r="R186" s="321" t="s">
        <v>298</v>
      </c>
      <c r="S186" s="95" t="s">
        <v>1300</v>
      </c>
      <c r="T186" t="s">
        <v>1301</v>
      </c>
    </row>
    <row r="187" spans="17:20">
      <c r="Q187" t="str">
        <f t="shared" ca="1" si="6"/>
        <v>Timor-Leste</v>
      </c>
      <c r="R187" s="321" t="s">
        <v>299</v>
      </c>
      <c r="S187" s="95" t="s">
        <v>1302</v>
      </c>
      <c r="T187" t="s">
        <v>299</v>
      </c>
    </row>
    <row r="188" spans="17:20">
      <c r="Q188" t="str">
        <f t="shared" ca="1" si="6"/>
        <v>Togo</v>
      </c>
      <c r="R188" s="321" t="s">
        <v>300</v>
      </c>
      <c r="S188" s="95" t="s">
        <v>300</v>
      </c>
      <c r="T188" t="s">
        <v>300</v>
      </c>
    </row>
    <row r="189" spans="17:20">
      <c r="Q189" t="str">
        <f t="shared" ca="1" si="6"/>
        <v>Tokelau</v>
      </c>
      <c r="R189" s="321" t="s">
        <v>301</v>
      </c>
      <c r="S189" s="95" t="s">
        <v>301</v>
      </c>
      <c r="T189" t="s">
        <v>301</v>
      </c>
    </row>
    <row r="190" spans="17:20">
      <c r="Q190" t="str">
        <f t="shared" ca="1" si="6"/>
        <v>Tonga</v>
      </c>
      <c r="R190" s="321" t="s">
        <v>302</v>
      </c>
      <c r="S190" s="95" t="s">
        <v>302</v>
      </c>
      <c r="T190" t="s">
        <v>302</v>
      </c>
    </row>
    <row r="191" spans="17:20">
      <c r="Q191" t="str">
        <f t="shared" ca="1" si="6"/>
        <v>Trinidad and Tobago</v>
      </c>
      <c r="R191" s="321" t="s">
        <v>303</v>
      </c>
      <c r="S191" s="95" t="s">
        <v>1303</v>
      </c>
      <c r="T191" t="s">
        <v>1304</v>
      </c>
    </row>
    <row r="192" spans="17:20">
      <c r="Q192" t="str">
        <f t="shared" ca="1" si="6"/>
        <v>Tunisia</v>
      </c>
      <c r="R192" s="321" t="s">
        <v>304</v>
      </c>
      <c r="S192" s="95" t="s">
        <v>1305</v>
      </c>
      <c r="T192" t="s">
        <v>1306</v>
      </c>
    </row>
    <row r="193" spans="17:20">
      <c r="Q193" t="str">
        <f t="shared" ca="1" si="6"/>
        <v>Turkey</v>
      </c>
      <c r="R193" s="321" t="s">
        <v>305</v>
      </c>
      <c r="S193" s="95" t="s">
        <v>1307</v>
      </c>
      <c r="T193" t="s">
        <v>1308</v>
      </c>
    </row>
    <row r="194" spans="17:20">
      <c r="Q194" t="str">
        <f t="shared" ca="1" si="6"/>
        <v>Turkmenistan</v>
      </c>
      <c r="R194" s="321" t="s">
        <v>306</v>
      </c>
      <c r="S194" s="95" t="s">
        <v>1309</v>
      </c>
      <c r="T194" t="s">
        <v>1310</v>
      </c>
    </row>
    <row r="195" spans="17:20">
      <c r="Q195" t="str">
        <f t="shared" ca="1" si="6"/>
        <v>Tuvalu</v>
      </c>
      <c r="R195" s="321" t="s">
        <v>307</v>
      </c>
      <c r="S195" s="95" t="s">
        <v>307</v>
      </c>
      <c r="T195" t="s">
        <v>307</v>
      </c>
    </row>
    <row r="196" spans="17:20">
      <c r="Q196" t="str">
        <f t="shared" ref="Q196:Q210" ca="1" si="7">OFFSET($R196,0,LangOffset,1,1)</f>
        <v>Uganda</v>
      </c>
      <c r="R196" s="321" t="s">
        <v>308</v>
      </c>
      <c r="S196" s="95" t="s">
        <v>1311</v>
      </c>
      <c r="T196" t="s">
        <v>308</v>
      </c>
    </row>
    <row r="197" spans="17:20">
      <c r="Q197" t="str">
        <f t="shared" ca="1" si="7"/>
        <v>Ukraine</v>
      </c>
      <c r="R197" s="321" t="s">
        <v>309</v>
      </c>
      <c r="S197" s="95" t="s">
        <v>309</v>
      </c>
      <c r="T197" t="s">
        <v>1312</v>
      </c>
    </row>
    <row r="198" spans="17:20">
      <c r="Q198" t="str">
        <f t="shared" ca="1" si="7"/>
        <v>United Arab Emirates</v>
      </c>
      <c r="R198" s="321" t="s">
        <v>310</v>
      </c>
      <c r="S198" s="95" t="s">
        <v>1313</v>
      </c>
      <c r="T198" t="s">
        <v>1314</v>
      </c>
    </row>
    <row r="199" spans="17:20">
      <c r="Q199" t="str">
        <f t="shared" ca="1" si="7"/>
        <v>United Kingdom</v>
      </c>
      <c r="R199" s="321" t="s">
        <v>311</v>
      </c>
      <c r="S199" s="95" t="s">
        <v>1315</v>
      </c>
      <c r="T199" t="s">
        <v>1316</v>
      </c>
    </row>
    <row r="200" spans="17:20">
      <c r="Q200" t="str">
        <f t="shared" ca="1" si="7"/>
        <v>United States</v>
      </c>
      <c r="R200" s="321" t="s">
        <v>312</v>
      </c>
      <c r="S200" s="95" t="s">
        <v>1317</v>
      </c>
      <c r="T200" t="s">
        <v>1318</v>
      </c>
    </row>
    <row r="201" spans="17:20">
      <c r="Q201" t="str">
        <f t="shared" ca="1" si="7"/>
        <v>Uruguay</v>
      </c>
      <c r="R201" s="321" t="s">
        <v>313</v>
      </c>
      <c r="S201" s="95" t="s">
        <v>313</v>
      </c>
      <c r="T201" t="s">
        <v>313</v>
      </c>
    </row>
    <row r="202" spans="17:20">
      <c r="Q202" t="str">
        <f t="shared" ca="1" si="7"/>
        <v>Uzbekistan</v>
      </c>
      <c r="R202" s="321" t="s">
        <v>314</v>
      </c>
      <c r="S202" s="95" t="s">
        <v>1319</v>
      </c>
      <c r="T202" t="s">
        <v>1320</v>
      </c>
    </row>
    <row r="203" spans="17:20">
      <c r="Q203" t="str">
        <f t="shared" ca="1" si="7"/>
        <v>Vanuatu</v>
      </c>
      <c r="R203" s="321" t="s">
        <v>315</v>
      </c>
      <c r="S203" s="95" t="s">
        <v>315</v>
      </c>
      <c r="T203" t="s">
        <v>315</v>
      </c>
    </row>
    <row r="204" spans="17:20">
      <c r="Q204" t="str">
        <f t="shared" ca="1" si="7"/>
        <v>Venezuela</v>
      </c>
      <c r="R204" s="321" t="s">
        <v>316</v>
      </c>
      <c r="S204" s="95" t="s">
        <v>316</v>
      </c>
      <c r="T204" t="s">
        <v>316</v>
      </c>
    </row>
    <row r="205" spans="17:20">
      <c r="Q205" t="str">
        <f t="shared" ca="1" si="7"/>
        <v>Viet Nam</v>
      </c>
      <c r="R205" s="321" t="s">
        <v>317</v>
      </c>
      <c r="S205" s="95" t="s">
        <v>1321</v>
      </c>
      <c r="T205" t="s">
        <v>317</v>
      </c>
    </row>
    <row r="206" spans="17:20">
      <c r="Q206" t="str">
        <f t="shared" ca="1" si="7"/>
        <v>Western Sahara</v>
      </c>
      <c r="R206" s="321" t="s">
        <v>319</v>
      </c>
      <c r="S206" s="95" t="s">
        <v>1322</v>
      </c>
      <c r="T206" t="s">
        <v>1323</v>
      </c>
    </row>
    <row r="207" spans="17:20">
      <c r="Q207" t="str">
        <f t="shared" ca="1" si="7"/>
        <v>Yemen</v>
      </c>
      <c r="R207" s="321" t="s">
        <v>320</v>
      </c>
      <c r="S207" s="95" t="s">
        <v>1324</v>
      </c>
      <c r="T207" t="s">
        <v>320</v>
      </c>
    </row>
    <row r="208" spans="17:20">
      <c r="Q208" t="str">
        <f t="shared" ca="1" si="7"/>
        <v>Zambia</v>
      </c>
      <c r="R208" s="321" t="s">
        <v>321</v>
      </c>
      <c r="S208" s="95" t="s">
        <v>1325</v>
      </c>
      <c r="T208" t="s">
        <v>321</v>
      </c>
    </row>
    <row r="209" spans="17:20">
      <c r="Q209" t="str">
        <f t="shared" ca="1" si="7"/>
        <v>Zimbabwe</v>
      </c>
      <c r="R209" s="321" t="s">
        <v>323</v>
      </c>
      <c r="S209" s="95" t="s">
        <v>323</v>
      </c>
      <c r="T209" t="s">
        <v>323</v>
      </c>
    </row>
    <row r="210" spans="17:20">
      <c r="Q210" t="str">
        <f t="shared" ca="1" si="7"/>
        <v>Zanzibar</v>
      </c>
      <c r="R210" s="321" t="s">
        <v>322</v>
      </c>
      <c r="S210" s="95" t="s">
        <v>322</v>
      </c>
      <c r="T210" t="s">
        <v>322</v>
      </c>
    </row>
    <row r="211" spans="17:20">
      <c r="R211" s="321"/>
      <c r="S211" s="95"/>
    </row>
    <row r="212" spans="17:20">
      <c r="R212" s="321"/>
      <c r="S212" s="95"/>
    </row>
    <row r="213" spans="17:20">
      <c r="R213" s="321"/>
      <c r="S213" s="95"/>
    </row>
    <row r="214" spans="17:20">
      <c r="R214" s="321"/>
      <c r="S214" s="95"/>
    </row>
    <row r="215" spans="17:20">
      <c r="R215" s="321"/>
      <c r="S215" s="95"/>
    </row>
    <row r="216" spans="17:20">
      <c r="R216" s="321"/>
      <c r="S216" s="95"/>
    </row>
    <row r="217" spans="17:20">
      <c r="R217" s="321"/>
      <c r="S217" s="95"/>
    </row>
    <row r="218" spans="17:20">
      <c r="R218" s="321"/>
      <c r="S218" s="95"/>
    </row>
    <row r="219" spans="17:20">
      <c r="R219" s="321"/>
      <c r="S219" s="95"/>
    </row>
    <row r="220" spans="17:20">
      <c r="R220" s="321"/>
      <c r="S220" s="95"/>
    </row>
    <row r="221" spans="17:20">
      <c r="R221" s="321"/>
      <c r="S221" s="95"/>
    </row>
    <row r="222" spans="17:20">
      <c r="R222" s="321"/>
      <c r="S222" s="95"/>
    </row>
    <row r="223" spans="17:20">
      <c r="R223" s="321"/>
      <c r="S223" s="95"/>
    </row>
    <row r="224" spans="17:20">
      <c r="R224" s="321"/>
      <c r="S224" s="95"/>
    </row>
    <row r="225" spans="18:19">
      <c r="R225" s="321"/>
      <c r="S225" s="95"/>
    </row>
    <row r="226" spans="18:19">
      <c r="R226" s="321"/>
      <c r="S226" s="95"/>
    </row>
    <row r="227" spans="18:19">
      <c r="R227" s="321"/>
      <c r="S227" s="95"/>
    </row>
    <row r="228" spans="18:19">
      <c r="R228" s="321"/>
      <c r="S228" s="95"/>
    </row>
    <row r="229" spans="18:19">
      <c r="R229" s="321"/>
      <c r="S229" s="95"/>
    </row>
    <row r="230" spans="18:19">
      <c r="R230" s="321"/>
      <c r="S230" s="95"/>
    </row>
    <row r="231" spans="18:19">
      <c r="R231" s="321"/>
      <c r="S231" s="95"/>
    </row>
    <row r="232" spans="18:19">
      <c r="R232" s="321"/>
      <c r="S232" s="95"/>
    </row>
    <row r="233" spans="18:19">
      <c r="R233" s="321"/>
      <c r="S233" s="95"/>
    </row>
    <row r="234" spans="18:19">
      <c r="R234" s="321"/>
      <c r="S234" s="95"/>
    </row>
    <row r="235" spans="18:19">
      <c r="R235" s="321"/>
      <c r="S235" s="95"/>
    </row>
    <row r="236" spans="18:19">
      <c r="R236" s="321"/>
      <c r="S236" s="95"/>
    </row>
    <row r="237" spans="18:19">
      <c r="R237" s="321"/>
      <c r="S237" s="95"/>
    </row>
    <row r="238" spans="18:19">
      <c r="R238" s="321"/>
      <c r="S238" s="95"/>
    </row>
    <row r="239" spans="18:19">
      <c r="R239" s="321"/>
      <c r="S239" s="95"/>
    </row>
    <row r="240" spans="18:19">
      <c r="R240" s="321"/>
      <c r="S240" s="95"/>
    </row>
    <row r="241" spans="18:19">
      <c r="R241" s="321"/>
      <c r="S241" s="95"/>
    </row>
    <row r="242" spans="18:19">
      <c r="R242" s="321"/>
      <c r="S242" s="95"/>
    </row>
    <row r="243" spans="18:19">
      <c r="R243" s="321"/>
      <c r="S243" s="95"/>
    </row>
    <row r="244" spans="18:19">
      <c r="R244" s="97"/>
      <c r="S244" s="95"/>
    </row>
    <row r="245" spans="18:19">
      <c r="R245" s="97"/>
      <c r="S245" s="95"/>
    </row>
    <row r="246" spans="18:19">
      <c r="R246" s="97"/>
      <c r="S246" s="95"/>
    </row>
    <row r="247" spans="18:19">
      <c r="R247" s="97"/>
      <c r="S247" s="95"/>
    </row>
    <row r="248" spans="18:19">
      <c r="R248" s="97"/>
      <c r="S248" s="95"/>
    </row>
    <row r="249" spans="18:19">
      <c r="R249" s="97"/>
      <c r="S249" s="95"/>
    </row>
    <row r="250" spans="18:19">
      <c r="R250" s="97"/>
      <c r="S250" s="95"/>
    </row>
    <row r="251" spans="18:19">
      <c r="R251" s="97"/>
      <c r="S251" s="95"/>
    </row>
    <row r="252" spans="18:19">
      <c r="R252" s="97"/>
      <c r="S252" s="95"/>
    </row>
    <row r="253" spans="18:19">
      <c r="R253" s="97"/>
      <c r="S253" s="95"/>
    </row>
    <row r="254" spans="18:19">
      <c r="R254" s="97"/>
      <c r="S254" s="95"/>
    </row>
    <row r="255" spans="18:19">
      <c r="R255" s="97"/>
      <c r="S255" s="95"/>
    </row>
    <row r="256" spans="18:19">
      <c r="R256" s="97"/>
      <c r="S256" s="95"/>
    </row>
    <row r="257" spans="18:19">
      <c r="R257" s="97"/>
      <c r="S257" s="95"/>
    </row>
    <row r="258" spans="18:19">
      <c r="R258" s="97"/>
      <c r="S258" s="95"/>
    </row>
    <row r="259" spans="18:19">
      <c r="R259" s="97"/>
      <c r="S259" s="95"/>
    </row>
    <row r="260" spans="18:19">
      <c r="R260" s="97"/>
      <c r="S260" s="95"/>
    </row>
    <row r="261" spans="18:19">
      <c r="R261" s="97"/>
      <c r="S261" s="95"/>
    </row>
    <row r="262" spans="18:19">
      <c r="R262" s="97"/>
      <c r="S262" s="95"/>
    </row>
    <row r="263" spans="18:19">
      <c r="R263" s="97"/>
      <c r="S263" s="95"/>
    </row>
    <row r="264" spans="18:19">
      <c r="R264" s="97"/>
      <c r="S264" s="95"/>
    </row>
    <row r="265" spans="18:19">
      <c r="R265" s="97"/>
      <c r="S265" s="95"/>
    </row>
    <row r="266" spans="18:19">
      <c r="R266" s="97"/>
      <c r="S266" s="95"/>
    </row>
    <row r="267" spans="18:19">
      <c r="R267" s="97"/>
      <c r="S267" s="95"/>
    </row>
    <row r="268" spans="18:19">
      <c r="R268" s="97"/>
      <c r="S268" s="95"/>
    </row>
    <row r="269" spans="18:19">
      <c r="R269" s="97"/>
      <c r="S269" s="95"/>
    </row>
    <row r="270" spans="18:19">
      <c r="R270" s="97"/>
      <c r="S270" s="95"/>
    </row>
    <row r="271" spans="18:19">
      <c r="R271" s="97"/>
      <c r="S271" s="95"/>
    </row>
    <row r="272" spans="18:19">
      <c r="R272" s="97"/>
      <c r="S272" s="96"/>
    </row>
  </sheetData>
  <sheetProtection password="E205" sheet="1" objects="1" scenarios="1"/>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9"/>
  <dimension ref="A1:AZ529"/>
  <sheetViews>
    <sheetView topLeftCell="I5" zoomScale="85" zoomScaleNormal="85" workbookViewId="0">
      <selection activeCell="J5" sqref="J5"/>
    </sheetView>
  </sheetViews>
  <sheetFormatPr baseColWidth="10" defaultColWidth="9" defaultRowHeight="14"/>
  <cols>
    <col min="1" max="1" width="19.5" style="8" customWidth="1"/>
    <col min="2" max="2" width="21" style="8" customWidth="1"/>
    <col min="3" max="3" width="33.5" style="8" customWidth="1"/>
    <col min="4" max="4" width="19.5" style="17" customWidth="1"/>
    <col min="5" max="5" width="46.5" style="8" customWidth="1"/>
    <col min="6" max="6" width="16" style="15" customWidth="1"/>
    <col min="7" max="7" width="19.5" style="8" customWidth="1"/>
    <col min="8" max="8" width="70" style="8" customWidth="1"/>
    <col min="9" max="9" width="96.83203125" style="17" customWidth="1"/>
    <col min="10" max="10" width="83.1640625" style="17" customWidth="1"/>
    <col min="11" max="11" width="19.5" style="8" customWidth="1"/>
    <col min="12" max="16384" width="9" style="8"/>
  </cols>
  <sheetData>
    <row r="1" spans="1:11">
      <c r="A1" s="9" t="s">
        <v>22</v>
      </c>
      <c r="B1" s="10"/>
      <c r="C1" s="10">
        <f>IF(Language="English",0,IF(Language="French",1,IF(Language="Spanish",2,IF(Language="Russian",3))))</f>
        <v>0</v>
      </c>
      <c r="D1" s="10"/>
      <c r="E1" s="10"/>
      <c r="F1" s="14"/>
      <c r="G1" s="11" t="s">
        <v>26</v>
      </c>
      <c r="H1" s="12"/>
      <c r="I1" s="18"/>
      <c r="J1" s="18"/>
      <c r="K1" s="12"/>
    </row>
    <row r="2" spans="1:11">
      <c r="A2" s="9" t="s">
        <v>27</v>
      </c>
      <c r="B2" s="9" t="s">
        <v>23</v>
      </c>
      <c r="C2" s="85" t="s">
        <v>28</v>
      </c>
      <c r="D2" s="85" t="s">
        <v>25</v>
      </c>
      <c r="E2" s="86"/>
      <c r="F2" s="14"/>
      <c r="G2" s="13" t="s">
        <v>27</v>
      </c>
      <c r="H2" s="9" t="s">
        <v>23</v>
      </c>
      <c r="I2" s="85" t="s">
        <v>28</v>
      </c>
      <c r="J2" s="85" t="s">
        <v>25</v>
      </c>
      <c r="K2" s="85"/>
    </row>
    <row r="3" spans="1:11" ht="15">
      <c r="A3" s="8" t="str">
        <f t="shared" ref="A3:A23" ca="1" si="0">OFFSET($B3,0,LangOffset,1,1)</f>
        <v>HIV/AIDS</v>
      </c>
      <c r="B3" s="17" t="s">
        <v>0</v>
      </c>
      <c r="C3" s="258" t="s">
        <v>727</v>
      </c>
      <c r="D3" s="258" t="s">
        <v>48</v>
      </c>
      <c r="E3" s="258"/>
      <c r="G3" s="8" t="str">
        <f t="shared" ref="G3:G112" ca="1" si="1">OFFSET($H3,0,LangOffset,1,1)</f>
        <v xml:space="preserve">INSTRUCTIONS - HIV priority modules </v>
      </c>
      <c r="H3" s="17" t="s">
        <v>63</v>
      </c>
      <c r="I3" s="258" t="s">
        <v>685</v>
      </c>
      <c r="J3" s="258" t="s">
        <v>446</v>
      </c>
      <c r="K3" s="258"/>
    </row>
    <row r="4" spans="1:11" ht="15">
      <c r="A4" s="8" t="str">
        <f t="shared" ca="1" si="0"/>
        <v>HIV/AIDS Programmatic Gap Table 1 (Per Priority Intervention)</v>
      </c>
      <c r="B4" s="17" t="s">
        <v>21</v>
      </c>
      <c r="C4" s="258" t="s">
        <v>728</v>
      </c>
      <c r="D4" s="258" t="s">
        <v>729</v>
      </c>
      <c r="E4" s="258"/>
      <c r="G4" s="8">
        <f t="shared" ca="1" si="1"/>
        <v>0</v>
      </c>
      <c r="H4" s="17"/>
      <c r="I4" s="258"/>
      <c r="J4" s="258"/>
      <c r="K4" s="258"/>
    </row>
    <row r="5" spans="1:11" ht="409.6">
      <c r="A5" s="8" t="str">
        <f t="shared" ca="1" si="0"/>
        <v>HIV/AIDS Programmatic Gap Table 2 (Per Priority Intervention)</v>
      </c>
      <c r="B5" s="17" t="s">
        <v>16</v>
      </c>
      <c r="C5" s="258" t="s">
        <v>730</v>
      </c>
      <c r="D5" s="258" t="s">
        <v>731</v>
      </c>
      <c r="E5" s="258"/>
      <c r="G5" s="8" t="str">
        <f t="shared" ca="1" si="1"/>
        <v>Please complete separate programmatic gap tables for 3-6 priority modules in the HIV funding request. The following list specifies possible modules and corresponding relevant interventions. Complete tables only for the interventions/indicators that are supported and for which funding is being requested. Refer to the "Modular Framework Handbook" for a list of all modules, interventions with accompanying descriptions, and indicators. 
For guidance when completing this programmatic gap table, please refer to the Global Fund HIV Information Note, wherein the appropriate technical guidance documents are referenced. 
Priority Modules:
- Treatment, care and support
          -&gt; Differentiated ART service delivery and care
- TB/HIV
          -&gt; Screening, testing and diagnosis
          -&gt; Treatment
          -&gt; TB Preventive Therapy (TPT)
- PMTCT
          -&gt; Preventing vertical HIV transmission
- Prevention - key and vulnerable populations*
          -&gt; defined package of services 
          -&gt; PrEP
- Prevention programs for PWID and their partners
          -&gt; Needle and syringe programs
          -&gt; OST and other drug dependence treatment for PWIDs
- Prevention
          -&gt; voluntary male medical circumcision
          -&gt; national condom programming - all priority populations
- Differentiated HIV testing services**</v>
      </c>
      <c r="H5" s="257" t="s">
        <v>1044</v>
      </c>
      <c r="I5" s="311" t="s">
        <v>1059</v>
      </c>
      <c r="J5" s="279" t="s">
        <v>1058</v>
      </c>
      <c r="K5" s="258"/>
    </row>
    <row r="6" spans="1:11" ht="173">
      <c r="A6" s="8" t="str">
        <f t="shared" ca="1" si="0"/>
        <v>HIV/AIDS Programmatic Gap Table 3 (Per Priority Intervention)</v>
      </c>
      <c r="B6" s="17" t="s">
        <v>17</v>
      </c>
      <c r="C6" s="258" t="s">
        <v>732</v>
      </c>
      <c r="D6" s="258" t="s">
        <v>733</v>
      </c>
      <c r="E6" s="258"/>
      <c r="G6" s="8" t="str">
        <f t="shared" ca="1" si="1"/>
        <v>*These modules refer to the following key and vulnerable populations: men who have sex with men; sex workers and their clients; transgender people; people who inject drugs and their partners; people in prisons and other closed settings; adolescent girls and young women in high prevalence settings; men in high prevalence settings, and other vulnerable populations.
**This module covers the following populations: men who have sex with men; sex workers and their clients; transgender people; people who inject drugs and their partners; people in prisons and other closed settings; adolescent girls and young women in high prevalence settings; men in high prevalence settings, partners of people living with HIV and, other vulnerable populations.</v>
      </c>
      <c r="H6" s="257" t="s">
        <v>885</v>
      </c>
      <c r="I6" s="311" t="s">
        <v>1027</v>
      </c>
      <c r="J6" s="292" t="s">
        <v>929</v>
      </c>
      <c r="K6" s="258"/>
    </row>
    <row r="7" spans="1:11" ht="409.6">
      <c r="A7" s="8" t="str">
        <f t="shared" ca="1" si="0"/>
        <v>HIV/AIDS Programmatic Gap Table 4 (Per Priority Intervention)</v>
      </c>
      <c r="B7" s="17" t="s">
        <v>18</v>
      </c>
      <c r="C7" s="258" t="s">
        <v>734</v>
      </c>
      <c r="D7" s="258" t="s">
        <v>735</v>
      </c>
      <c r="E7" s="258"/>
      <c r="G7" s="8" t="str">
        <f t="shared" ca="1" si="1"/>
        <v>To begin completing each table under the “HIV Tables” tab, specify the desired priority module/intervention by selecting from the drop-down list provided next to the "Priority Module" line. The corresponding coverage indicator will then appear automatically. Blank cells highlighted in white require input. Cells highlighted in purple will then be filled automatically.
Once the module/intervention has been selected, specify the target population from the drop-down list provided next to the "Target Population" line.
For prevention related modules, complete a separate gap analysis table for each key population targeted by the program, except for the condom gap table. For ART, it is encouraged to complete separate tables for adults and for children, however the option to complete in aggregate is also provided.
Most tables are to be completed on the "HIV Tables" tab; however, customized tables for male circumcision, PrEP, condoms and needle and syringe programmes can be found on separate tabs. For these tables, the Priority Module line has been pre-filled. Please note that only one table is to be completed for priority populations. Separate tables by population are not required.
Please note that the condoms and male circumcision tables calculate the programmatic gap based on country target, not country need.
If submitting separate TB and HIV funding requests, gap analysis tables for TB/HIV interventions should be included in both the TB and HIV requests. In the case of a joint TB/HIV request, please complete the tables provided in the joint TB/HIV programmatic gap Excel file.
The following instructions provide detailed information on how to complete the gap table for each module. Note that the TB/HIV collaborative intervention has several coverage indicators and therefore separate tables are to be completed. Remember, complete tables for only 3-6 priority modules.</v>
      </c>
      <c r="H7" s="257" t="s">
        <v>715</v>
      </c>
      <c r="I7" s="312" t="s">
        <v>1010</v>
      </c>
      <c r="J7" s="291" t="s">
        <v>930</v>
      </c>
      <c r="K7" s="258"/>
    </row>
    <row r="8" spans="1:11" ht="95">
      <c r="A8" s="8" t="str">
        <f t="shared" ca="1" si="0"/>
        <v>HIV/AIDS Programmatic Gap Table 5 (Per Priority Intervention)</v>
      </c>
      <c r="B8" s="17" t="s">
        <v>30</v>
      </c>
      <c r="C8" s="258" t="s">
        <v>736</v>
      </c>
      <c r="D8" s="258" t="s">
        <v>737</v>
      </c>
      <c r="E8" s="258"/>
      <c r="G8" s="8" t="str">
        <f t="shared" ca="1" si="1"/>
        <v>In cases where the indicators used by the country are worded differently than what is included in the programmatic gap tables (but measurement is the same), please include the country definition in the comments box. A blank table can be found on the "Blank table" sheet in the case where the number of tables provided in the workbook is not sufficient, or if the applicant wishes to submit a table for a module/intervention/indicator that is not specified in the instructions below.</v>
      </c>
      <c r="H8" s="103" t="s">
        <v>884</v>
      </c>
      <c r="I8" s="313" t="s">
        <v>985</v>
      </c>
      <c r="J8" s="292" t="s">
        <v>931</v>
      </c>
      <c r="K8" s="258"/>
    </row>
    <row r="9" spans="1:11" ht="15">
      <c r="A9" s="8" t="str">
        <f t="shared" ca="1" si="0"/>
        <v>HIV/AIDS Programmatic Gap Table 6 (Per Priority Intervention)</v>
      </c>
      <c r="B9" s="17" t="s">
        <v>19</v>
      </c>
      <c r="C9" s="258" t="s">
        <v>738</v>
      </c>
      <c r="D9" s="258" t="s">
        <v>739</v>
      </c>
      <c r="E9" s="258"/>
      <c r="H9" s="17" t="s">
        <v>110</v>
      </c>
      <c r="I9" s="258" t="s">
        <v>686</v>
      </c>
      <c r="J9" s="258" t="s">
        <v>643</v>
      </c>
      <c r="K9" s="258"/>
    </row>
    <row r="10" spans="1:11" ht="32">
      <c r="A10" s="8" t="str">
        <f t="shared" ca="1" si="0"/>
        <v>Priority Module</v>
      </c>
      <c r="B10" s="17" t="s">
        <v>31</v>
      </c>
      <c r="C10" s="258" t="s">
        <v>740</v>
      </c>
      <c r="D10" s="258" t="s">
        <v>420</v>
      </c>
      <c r="E10" s="258"/>
      <c r="G10" s="8" t="str">
        <f t="shared" ca="1" si="1"/>
        <v>Treatment, Care and Support- Differentiated ART Service Delivery and care (to be completed separately for adults and children)</v>
      </c>
      <c r="H10" s="263" t="s">
        <v>716</v>
      </c>
      <c r="I10" s="311" t="s">
        <v>986</v>
      </c>
      <c r="J10" s="279" t="s">
        <v>932</v>
      </c>
      <c r="K10" s="258"/>
    </row>
    <row r="11" spans="1:11" ht="15">
      <c r="A11" s="8" t="str">
        <f t="shared" ca="1" si="0"/>
        <v>Selected coverage indicator</v>
      </c>
      <c r="B11" s="17" t="s">
        <v>1</v>
      </c>
      <c r="C11" s="258" t="s">
        <v>741</v>
      </c>
      <c r="D11" s="258" t="s">
        <v>50</v>
      </c>
      <c r="E11" s="258"/>
      <c r="G11" s="8" t="str">
        <f t="shared" ca="1" si="1"/>
        <v>Coverage indicator: 
Percentage of people living with HIV currently receiving antiretroviral therapy</v>
      </c>
      <c r="H11" s="17" t="s">
        <v>352</v>
      </c>
      <c r="I11" s="259" t="s">
        <v>687</v>
      </c>
      <c r="J11" s="258" t="s">
        <v>688</v>
      </c>
      <c r="K11" s="258"/>
    </row>
    <row r="12" spans="1:11" ht="32">
      <c r="A12" s="8" t="str">
        <f t="shared" ca="1" si="0"/>
        <v>Target Population</v>
      </c>
      <c r="B12" s="17" t="s">
        <v>122</v>
      </c>
      <c r="C12" s="258" t="s">
        <v>742</v>
      </c>
      <c r="D12" s="263" t="s">
        <v>952</v>
      </c>
      <c r="E12" s="258"/>
      <c r="G12" s="8" t="str">
        <f t="shared" ca="1" si="1"/>
        <v>Estimated population in need/at risk:
This refers to all adults and children living with HIV</v>
      </c>
      <c r="H12" s="264" t="s">
        <v>717</v>
      </c>
      <c r="I12" s="307" t="s">
        <v>987</v>
      </c>
      <c r="J12" s="279" t="s">
        <v>933</v>
      </c>
      <c r="K12" s="258"/>
    </row>
    <row r="13" spans="1:11" ht="15">
      <c r="A13" s="8" t="str">
        <f t="shared" ca="1" si="0"/>
        <v>Current national coverage</v>
      </c>
      <c r="B13" s="17" t="s">
        <v>13</v>
      </c>
      <c r="C13" s="258" t="s">
        <v>743</v>
      </c>
      <c r="D13" s="258" t="s">
        <v>51</v>
      </c>
      <c r="E13" s="258"/>
      <c r="G13" s="8" t="str">
        <f t="shared" ca="1" si="1"/>
        <v>Country target:
1) Refers to NSP or any other latest agreed country target
2) "#" refers to the total number of people to be on antiretroviral therapy
3) "%" refers to the number of adults and children expected to be on antiretroviral therapy among all adults and children living with HIV</v>
      </c>
      <c r="H13" s="17" t="s">
        <v>353</v>
      </c>
      <c r="I13" s="259" t="s">
        <v>689</v>
      </c>
      <c r="J13" s="258" t="s">
        <v>522</v>
      </c>
      <c r="K13" s="258"/>
    </row>
    <row r="14" spans="1:11" ht="195">
      <c r="A14" s="8" t="str">
        <f t="shared" ca="1" si="0"/>
        <v>Insert latest results</v>
      </c>
      <c r="B14" s="17" t="s">
        <v>14</v>
      </c>
      <c r="C14" s="258" t="s">
        <v>744</v>
      </c>
      <c r="D14" s="258" t="s">
        <v>52</v>
      </c>
      <c r="E14" s="258"/>
      <c r="G14" s="88" t="str">
        <f t="shared" ca="1" si="1"/>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If this is the case, specify in the comments box that line C1 refers to the total of both domestic and external resources.</v>
      </c>
      <c r="H14" s="251" t="s">
        <v>1018</v>
      </c>
      <c r="I14" s="259" t="s">
        <v>662</v>
      </c>
      <c r="J14" s="258" t="s">
        <v>523</v>
      </c>
      <c r="K14" s="258"/>
    </row>
    <row r="15" spans="1:11" ht="15">
      <c r="A15" s="8" t="str">
        <f t="shared" ca="1" si="0"/>
        <v>Year</v>
      </c>
      <c r="B15" s="17" t="s">
        <v>10</v>
      </c>
      <c r="C15" s="258" t="s">
        <v>745</v>
      </c>
      <c r="D15" s="258" t="s">
        <v>53</v>
      </c>
      <c r="E15" s="258"/>
      <c r="G15" s="8" t="str">
        <f t="shared" ca="1" si="1"/>
        <v>Programmatic Gap:
The programmatic gap is calculated based on total need (row A)</v>
      </c>
      <c r="H15" s="17" t="s">
        <v>39</v>
      </c>
      <c r="I15" s="259" t="s">
        <v>492</v>
      </c>
      <c r="J15" s="258" t="s">
        <v>690</v>
      </c>
      <c r="K15" s="258"/>
    </row>
    <row r="16" spans="1:11" ht="48">
      <c r="A16" s="8" t="str">
        <f t="shared" ca="1" si="0"/>
        <v>Data source</v>
      </c>
      <c r="B16" s="17" t="s">
        <v>11</v>
      </c>
      <c r="C16" s="258" t="s">
        <v>746</v>
      </c>
      <c r="D16" s="258" t="s">
        <v>57</v>
      </c>
      <c r="E16" s="258"/>
      <c r="G16" s="8" t="str">
        <f t="shared" ca="1" si="1"/>
        <v>Comments/Assumptions:
1) Specify the target area in case of sub-national coverage
2) Specify who are the other sources of funding</v>
      </c>
      <c r="H16" s="264" t="s">
        <v>718</v>
      </c>
      <c r="I16" s="289" t="s">
        <v>898</v>
      </c>
      <c r="J16" s="279" t="s">
        <v>899</v>
      </c>
      <c r="K16" s="258"/>
    </row>
    <row r="17" spans="1:11" ht="15">
      <c r="A17" s="8" t="str">
        <f t="shared" ca="1" si="0"/>
        <v>Comments</v>
      </c>
      <c r="B17" s="17" t="s">
        <v>12</v>
      </c>
      <c r="C17" s="258" t="s">
        <v>747</v>
      </c>
      <c r="D17" s="258" t="s">
        <v>58</v>
      </c>
      <c r="E17" s="258"/>
      <c r="G17" s="8" t="str">
        <f t="shared" ca="1" si="1"/>
        <v>PMTCT - Preventing vertical HIV transmission</v>
      </c>
      <c r="H17" s="17" t="s">
        <v>354</v>
      </c>
      <c r="I17" s="258" t="s">
        <v>691</v>
      </c>
      <c r="J17" s="258" t="s">
        <v>447</v>
      </c>
      <c r="K17" s="258"/>
    </row>
    <row r="18" spans="1:11" ht="15">
      <c r="A18" s="8" t="str">
        <f t="shared" ca="1" si="0"/>
        <v>Year 1</v>
      </c>
      <c r="B18" s="17" t="s">
        <v>2</v>
      </c>
      <c r="C18" s="258" t="s">
        <v>748</v>
      </c>
      <c r="D18" s="258" t="s">
        <v>54</v>
      </c>
      <c r="E18" s="258"/>
      <c r="G18" s="8" t="str">
        <f t="shared" ca="1" si="1"/>
        <v>Coverage indicator: 
Percentage of HIV-positive pregnant women who received ART during pregnancy</v>
      </c>
      <c r="H18" s="17" t="s">
        <v>355</v>
      </c>
      <c r="I18" s="259" t="s">
        <v>692</v>
      </c>
      <c r="J18" s="258" t="s">
        <v>693</v>
      </c>
      <c r="K18" s="258"/>
    </row>
    <row r="19" spans="1:11" ht="15">
      <c r="A19" s="8" t="str">
        <f t="shared" ca="1" si="0"/>
        <v>Year 2</v>
      </c>
      <c r="B19" s="17" t="s">
        <v>3</v>
      </c>
      <c r="C19" s="258" t="s">
        <v>749</v>
      </c>
      <c r="D19" s="258" t="s">
        <v>55</v>
      </c>
      <c r="E19" s="258"/>
      <c r="G19" s="8" t="str">
        <f t="shared" ca="1" si="1"/>
        <v>Estimated population in need/at risk:
It refers to the estimated number of HIV-positive pregnant women.</v>
      </c>
      <c r="H19" s="17" t="s">
        <v>37</v>
      </c>
      <c r="I19" s="259" t="s">
        <v>694</v>
      </c>
      <c r="J19" s="258" t="s">
        <v>64</v>
      </c>
      <c r="K19" s="258"/>
    </row>
    <row r="20" spans="1:11" ht="120">
      <c r="A20" s="8" t="str">
        <f t="shared" ca="1" si="0"/>
        <v>Year 3</v>
      </c>
      <c r="B20" s="17" t="s">
        <v>4</v>
      </c>
      <c r="C20" s="258" t="s">
        <v>750</v>
      </c>
      <c r="D20" s="258" t="s">
        <v>56</v>
      </c>
      <c r="E20" s="258"/>
      <c r="G20" s="8" t="str">
        <f t="shared" ca="1" si="1"/>
        <v>Country target:
1) Refers to NSP or any other latest agreed country target.
2) "#" refers to the number of HIV-positive pregnant women who are expected to receive antiretroviral drugs to reduce the risk of mother-to-child transmission during pregnancy and delivery.
3) "%" refers to the percentage of HIV-positive pregnant women who receive antiretrovirals to reduce the risk of mother-to-child transmission among the total estimated HIV-positive pregnant women.</v>
      </c>
      <c r="H20" s="264" t="s">
        <v>719</v>
      </c>
      <c r="I20" s="307" t="s">
        <v>988</v>
      </c>
      <c r="J20" s="279" t="s">
        <v>934</v>
      </c>
      <c r="K20" s="258"/>
    </row>
    <row r="21" spans="1:11" ht="15">
      <c r="A21" s="8" t="str">
        <f t="shared" ca="1" si="0"/>
        <v>Insert year</v>
      </c>
      <c r="B21" s="17" t="s">
        <v>5</v>
      </c>
      <c r="C21" s="258" t="s">
        <v>751</v>
      </c>
      <c r="D21" s="258" t="s">
        <v>421</v>
      </c>
      <c r="E21" s="258"/>
      <c r="G21" s="8" t="str">
        <f t="shared" ca="1" si="1"/>
        <v>Programmatic Gap:
The programmatic gap is calculated based on total need (row A).</v>
      </c>
      <c r="H21" s="17" t="s">
        <v>36</v>
      </c>
      <c r="I21" s="258" t="s">
        <v>492</v>
      </c>
      <c r="J21" s="258" t="s">
        <v>695</v>
      </c>
      <c r="K21" s="258"/>
    </row>
    <row r="22" spans="1:11" ht="15">
      <c r="A22" s="8" t="str">
        <f t="shared" ca="1" si="0"/>
        <v>Comments / Assumptions</v>
      </c>
      <c r="B22" s="17" t="s">
        <v>32</v>
      </c>
      <c r="C22" s="258" t="s">
        <v>752</v>
      </c>
      <c r="D22" s="258" t="s">
        <v>59</v>
      </c>
      <c r="E22" s="258"/>
      <c r="G22" s="8" t="str">
        <f t="shared" ca="1" si="1"/>
        <v>Comments/Assumptions:
1) Specify the target area.
2) Specify who are the other sources of funding.</v>
      </c>
      <c r="H22" s="17" t="s">
        <v>38</v>
      </c>
      <c r="I22" s="259" t="s">
        <v>493</v>
      </c>
      <c r="J22" s="258" t="s">
        <v>65</v>
      </c>
      <c r="K22" s="258"/>
    </row>
    <row r="23" spans="1:11" ht="15">
      <c r="A23" s="8" t="str">
        <f t="shared" ca="1" si="0"/>
        <v>Current Estimated Country Need</v>
      </c>
      <c r="B23" s="17" t="s">
        <v>6</v>
      </c>
      <c r="C23" s="258" t="s">
        <v>753</v>
      </c>
      <c r="D23" s="258" t="s">
        <v>60</v>
      </c>
      <c r="E23" s="258"/>
      <c r="G23" s="8" t="str">
        <f t="shared" ca="1" si="1"/>
        <v>TB/HIV- TB screening among HIV patients</v>
      </c>
      <c r="H23" s="100" t="s">
        <v>682</v>
      </c>
      <c r="I23" s="259" t="s">
        <v>896</v>
      </c>
      <c r="J23" s="258" t="s">
        <v>897</v>
      </c>
      <c r="K23" s="258"/>
    </row>
    <row r="24" spans="1:11" ht="46">
      <c r="A24" s="8" t="str">
        <f t="shared" ref="A24:A37" ca="1" si="2">OFFSET($B24,0,LangOffset,1,1)</f>
        <v>A. Total estimated priority population in need (HIV prevention)</v>
      </c>
      <c r="B24" s="103" t="s">
        <v>789</v>
      </c>
      <c r="C24" s="315" t="s">
        <v>1002</v>
      </c>
      <c r="D24" s="258" t="s">
        <v>953</v>
      </c>
      <c r="E24" s="258"/>
      <c r="G24" s="8" t="str">
        <f t="shared" ca="1" si="1"/>
        <v>Coverage Indicator:
Percentage of people living with HIV in care (including PMTCT) who are screened for TB in HIV care or treatment settings</v>
      </c>
      <c r="H24" s="264" t="s">
        <v>720</v>
      </c>
      <c r="I24" s="310" t="s">
        <v>989</v>
      </c>
      <c r="J24" s="279" t="s">
        <v>935</v>
      </c>
      <c r="K24" s="258"/>
    </row>
    <row r="25" spans="1:11" ht="15">
      <c r="A25" s="8" t="str">
        <f t="shared" ca="1" si="2"/>
        <v>B. Country targets 
(from National Strategic Plan)</v>
      </c>
      <c r="B25" s="17" t="s">
        <v>34</v>
      </c>
      <c r="C25" s="258" t="s">
        <v>754</v>
      </c>
      <c r="D25" s="258" t="s">
        <v>506</v>
      </c>
      <c r="E25" s="258"/>
      <c r="G25" s="8" t="str">
        <f t="shared" ca="1" si="1"/>
        <v>Estimated population in need/at risk:
Refers to all adults and children in HIV care or treatment settings</v>
      </c>
      <c r="H25" s="17" t="s">
        <v>356</v>
      </c>
      <c r="I25" s="259" t="s">
        <v>696</v>
      </c>
      <c r="J25" s="258" t="s">
        <v>448</v>
      </c>
      <c r="K25" s="258"/>
    </row>
    <row r="26" spans="1:11" ht="120">
      <c r="A26" s="8" t="str">
        <f t="shared" ca="1" si="2"/>
        <v>Country need already covered</v>
      </c>
      <c r="B26" s="17" t="s">
        <v>8</v>
      </c>
      <c r="C26" s="258" t="s">
        <v>755</v>
      </c>
      <c r="D26" s="258" t="s">
        <v>61</v>
      </c>
      <c r="E26" s="258"/>
      <c r="G26" s="8" t="str">
        <f t="shared" ca="1" si="1"/>
        <v>Country target:
1) refers to NSP or any other latest agreed country target
2) # refers to the number of adults and children in HIV care or treatment settings who are screened for TB
3) % refers to the percentage of adults and children enrolled in HIV care or treatment settings who had TB status assessed and recorded are screened for TB among all the adults and children enrolled in HIV care or treatment settings</v>
      </c>
      <c r="H26" s="251" t="s">
        <v>357</v>
      </c>
      <c r="I26" s="259" t="s">
        <v>697</v>
      </c>
      <c r="J26" s="279" t="s">
        <v>449</v>
      </c>
      <c r="K26" s="258"/>
    </row>
    <row r="27" spans="1:11" ht="15">
      <c r="A27" s="8" t="str">
        <f t="shared" ca="1" si="2"/>
        <v>C1. Country need planned to be covered by domestic resources</v>
      </c>
      <c r="B27" s="17" t="s">
        <v>77</v>
      </c>
      <c r="C27" s="258" t="s">
        <v>756</v>
      </c>
      <c r="D27" s="258" t="s">
        <v>507</v>
      </c>
      <c r="E27" s="258"/>
      <c r="G27" s="8" t="str">
        <f t="shared" ca="1" si="1"/>
        <v>Programmatic Gap:
The programmatic gap is calculated based on total need (row A).</v>
      </c>
      <c r="H27" s="17" t="s">
        <v>36</v>
      </c>
      <c r="I27" s="258" t="s">
        <v>492</v>
      </c>
      <c r="J27" s="258" t="s">
        <v>695</v>
      </c>
      <c r="K27" s="258"/>
    </row>
    <row r="28" spans="1:11" ht="15">
      <c r="A28" s="8" t="str">
        <f t="shared" ca="1" si="2"/>
        <v>C2. Country need planned to be covered by external resources</v>
      </c>
      <c r="B28" s="17" t="s">
        <v>78</v>
      </c>
      <c r="C28" s="258" t="s">
        <v>757</v>
      </c>
      <c r="D28" s="258" t="s">
        <v>508</v>
      </c>
      <c r="E28" s="258"/>
      <c r="G28" s="8" t="str">
        <f t="shared" ca="1" si="1"/>
        <v>Comments/Assumptions:
1) Specify the target area.
2) Specify who are the other sources of funding.</v>
      </c>
      <c r="H28" s="17" t="s">
        <v>38</v>
      </c>
      <c r="I28" s="259" t="s">
        <v>494</v>
      </c>
      <c r="J28" s="258" t="s">
        <v>65</v>
      </c>
      <c r="K28" s="258"/>
    </row>
    <row r="29" spans="1:11" ht="15">
      <c r="A29" s="8" t="str">
        <f t="shared" ca="1" si="2"/>
        <v>C3. Total country need already covered</v>
      </c>
      <c r="B29" s="17" t="s">
        <v>843</v>
      </c>
      <c r="C29" s="259" t="s">
        <v>844</v>
      </c>
      <c r="D29" s="258" t="s">
        <v>845</v>
      </c>
      <c r="E29" s="258"/>
      <c r="G29" s="8" t="str">
        <f t="shared" ca="1" si="1"/>
        <v>TB/HIV- TB patients with known HIV status</v>
      </c>
      <c r="H29" s="100" t="s">
        <v>683</v>
      </c>
      <c r="I29" s="259" t="s">
        <v>834</v>
      </c>
      <c r="J29" s="258" t="s">
        <v>895</v>
      </c>
      <c r="K29" s="258"/>
    </row>
    <row r="30" spans="1:11" ht="46">
      <c r="A30" s="8" t="str">
        <f t="shared" ca="1" si="2"/>
        <v>Programmatic Gap</v>
      </c>
      <c r="B30" s="17" t="s">
        <v>9</v>
      </c>
      <c r="C30" s="258" t="s">
        <v>758</v>
      </c>
      <c r="D30" s="258" t="s">
        <v>509</v>
      </c>
      <c r="E30" s="258"/>
      <c r="G30" s="8" t="str">
        <f t="shared" ca="1" si="1"/>
        <v>Coverage Indicator:
Percentage of registered new and relapse TB patients with documented HIV status</v>
      </c>
      <c r="H30" s="264" t="s">
        <v>721</v>
      </c>
      <c r="I30" s="310" t="s">
        <v>990</v>
      </c>
      <c r="J30" s="279" t="s">
        <v>936</v>
      </c>
      <c r="K30" s="258"/>
    </row>
    <row r="31" spans="1:11" ht="60">
      <c r="A31" s="8" t="str">
        <f t="shared" ca="1" si="2"/>
        <v>D. Expected annual gap in meeting the need: A - C3</v>
      </c>
      <c r="B31" s="17" t="s">
        <v>846</v>
      </c>
      <c r="C31" s="259" t="s">
        <v>863</v>
      </c>
      <c r="D31" s="279" t="s">
        <v>864</v>
      </c>
      <c r="E31" s="258"/>
      <c r="G31" s="8" t="str">
        <f t="shared" ca="1" si="1"/>
        <v>Estimated population in need/at risk:
Refers to the total number of new and relapse TB patients registered</v>
      </c>
      <c r="H31" s="17" t="s">
        <v>358</v>
      </c>
      <c r="I31" s="259" t="s">
        <v>698</v>
      </c>
      <c r="J31" s="258" t="s">
        <v>450</v>
      </c>
      <c r="K31" s="258"/>
    </row>
    <row r="32" spans="1:11" ht="15">
      <c r="A32" s="8" t="str">
        <f t="shared" ca="1" si="2"/>
        <v>Country Need Covered with the Allocation Amount</v>
      </c>
      <c r="B32" s="17" t="s">
        <v>79</v>
      </c>
      <c r="C32" s="258" t="s">
        <v>759</v>
      </c>
      <c r="D32" s="258" t="s">
        <v>510</v>
      </c>
      <c r="E32" s="258"/>
      <c r="G32" s="8" t="str">
        <f t="shared" ca="1" si="1"/>
        <v>Country target:
1) Refers to NSP or any other latest agreed country target
2) # refers to the number of registered new and relapses TB patients with documented HIV status
3) % refers to the percentage of registered new and relapses TB patients with documented HIV status among the total number of registered new and relapses TB patients</v>
      </c>
      <c r="H32" s="17" t="s">
        <v>359</v>
      </c>
      <c r="I32" s="259" t="s">
        <v>495</v>
      </c>
      <c r="J32" s="258" t="s">
        <v>524</v>
      </c>
      <c r="K32" s="258"/>
    </row>
    <row r="33" spans="1:12" ht="15">
      <c r="A33" s="8" t="str">
        <f t="shared" ca="1" si="2"/>
        <v>E. Targets to be financed by allocation amount</v>
      </c>
      <c r="B33" s="17" t="s">
        <v>35</v>
      </c>
      <c r="C33" s="258" t="s">
        <v>760</v>
      </c>
      <c r="D33" s="258" t="s">
        <v>422</v>
      </c>
      <c r="E33" s="258"/>
      <c r="G33" s="8" t="str">
        <f t="shared" ca="1" si="1"/>
        <v>Programmatic Gap:
The programmatic gap is calculated based on total need (row A).</v>
      </c>
      <c r="H33" s="17" t="s">
        <v>36</v>
      </c>
      <c r="I33" s="258" t="s">
        <v>492</v>
      </c>
      <c r="J33" s="258" t="s">
        <v>695</v>
      </c>
      <c r="K33" s="258"/>
    </row>
    <row r="34" spans="1:12" ht="15">
      <c r="A34" s="8" t="str">
        <f t="shared" ca="1" si="2"/>
        <v>F. Coverage from allocation amount and other resources: E + C3</v>
      </c>
      <c r="B34" s="17" t="s">
        <v>865</v>
      </c>
      <c r="C34" s="259" t="s">
        <v>866</v>
      </c>
      <c r="D34" s="258" t="s">
        <v>867</v>
      </c>
      <c r="E34" s="258"/>
      <c r="G34" s="8" t="str">
        <f t="shared" ca="1" si="1"/>
        <v>Comments/Assumptions:
1) Specify the target area
2) Specify who are the other sources of funding</v>
      </c>
      <c r="H34" s="17" t="s">
        <v>40</v>
      </c>
      <c r="I34" s="258" t="s">
        <v>699</v>
      </c>
      <c r="J34" s="258" t="s">
        <v>65</v>
      </c>
      <c r="K34" s="258"/>
    </row>
    <row r="35" spans="1:12" ht="15">
      <c r="A35" s="8" t="str">
        <f t="shared" ca="1" si="2"/>
        <v xml:space="preserve">G. Remaining gap: A - F </v>
      </c>
      <c r="B35" s="17" t="s">
        <v>81</v>
      </c>
      <c r="C35" s="258" t="s">
        <v>761</v>
      </c>
      <c r="D35" s="258" t="s">
        <v>511</v>
      </c>
      <c r="E35" s="258"/>
      <c r="G35" s="8" t="str">
        <f t="shared" ca="1" si="1"/>
        <v>TB/HIV- HIV positive TB patients on ART</v>
      </c>
      <c r="H35" s="100" t="s">
        <v>684</v>
      </c>
      <c r="I35" s="259" t="s">
        <v>893</v>
      </c>
      <c r="J35" s="258" t="s">
        <v>894</v>
      </c>
      <c r="K35" s="258"/>
    </row>
    <row r="36" spans="1:12" ht="15">
      <c r="A36" s="8">
        <f t="shared" ca="1" si="2"/>
        <v>0</v>
      </c>
      <c r="C36" s="258"/>
      <c r="D36" s="258"/>
      <c r="E36" s="258"/>
      <c r="G36" s="8" t="str">
        <f t="shared" ca="1" si="1"/>
        <v>Coverage indicator:
Percentage of HIV-positive new and relapse TB patients on ART during TB treatment</v>
      </c>
      <c r="H36" s="17" t="s">
        <v>486</v>
      </c>
      <c r="I36" s="259" t="s">
        <v>700</v>
      </c>
      <c r="J36" s="258" t="s">
        <v>701</v>
      </c>
      <c r="K36" s="258"/>
    </row>
    <row r="37" spans="1:12" s="16" customFormat="1" ht="15">
      <c r="A37" s="8">
        <f t="shared" ca="1" si="2"/>
        <v>0</v>
      </c>
      <c r="B37" s="8"/>
      <c r="C37" s="258"/>
      <c r="D37" s="258"/>
      <c r="E37" s="258"/>
      <c r="F37" s="15"/>
      <c r="G37" s="8" t="str">
        <f t="shared" ca="1" si="1"/>
        <v>Estimated population in need/at risk:
Refers to the total number of expected HIV positive new and relapses TB patients registered in the period</v>
      </c>
      <c r="H37" s="17" t="s">
        <v>360</v>
      </c>
      <c r="I37" s="259" t="s">
        <v>702</v>
      </c>
      <c r="J37" s="258" t="s">
        <v>451</v>
      </c>
      <c r="K37" s="258"/>
      <c r="L37" s="8"/>
    </row>
    <row r="38" spans="1:12" ht="15">
      <c r="A38" s="15"/>
      <c r="B38" s="15"/>
      <c r="C38" s="15"/>
      <c r="D38" s="15"/>
      <c r="E38" s="15"/>
      <c r="G38" s="8" t="str">
        <f t="shared" ca="1" si="1"/>
        <v>Country target:
1) refers to NSP or any latest agreed country target
2) # refers to the number of HIV positive new and relapse TB patients who receive ART
3) % refers to the percentage of HIV positive new and relapse TB patients who receive ART among the total of HIV positive new and relapse TB patients registered</v>
      </c>
      <c r="H38" s="17" t="s">
        <v>361</v>
      </c>
      <c r="I38" s="259" t="s">
        <v>496</v>
      </c>
      <c r="J38" s="258" t="s">
        <v>525</v>
      </c>
      <c r="K38" s="258"/>
    </row>
    <row r="39" spans="1:12" ht="15">
      <c r="A39" s="8" t="str">
        <f t="shared" ref="A39:A53" ca="1" si="3">OFFSET($B39,0,LangOffset,1,1)</f>
        <v>Male Circumcision</v>
      </c>
      <c r="B39" s="17" t="s">
        <v>20</v>
      </c>
      <c r="C39" s="258" t="s">
        <v>762</v>
      </c>
      <c r="D39" s="258" t="s">
        <v>62</v>
      </c>
      <c r="E39" s="258"/>
      <c r="G39" s="8" t="str">
        <f t="shared" ca="1" si="1"/>
        <v>Programmatic Gap:
The programmatic gap is calculated based on total need (row A)</v>
      </c>
      <c r="H39" s="17" t="s">
        <v>39</v>
      </c>
      <c r="I39" s="259" t="s">
        <v>492</v>
      </c>
      <c r="J39" s="258" t="s">
        <v>695</v>
      </c>
      <c r="K39" s="258"/>
    </row>
    <row r="40" spans="1:12" ht="15">
      <c r="A40" s="8" t="str">
        <f t="shared" ca="1" si="3"/>
        <v>Prevention - voluntary male medical circumcision</v>
      </c>
      <c r="B40" s="263" t="s">
        <v>790</v>
      </c>
      <c r="C40" s="308" t="s">
        <v>1003</v>
      </c>
      <c r="D40" s="258" t="s">
        <v>954</v>
      </c>
      <c r="E40" s="258"/>
      <c r="G40" s="8" t="str">
        <f t="shared" ca="1" si="1"/>
        <v>Comments/Assumptions:
1) Specify the target area
2) Specify who are the other sources of funding</v>
      </c>
      <c r="H40" s="17" t="s">
        <v>40</v>
      </c>
      <c r="I40" s="258" t="s">
        <v>699</v>
      </c>
      <c r="J40" s="258" t="s">
        <v>65</v>
      </c>
      <c r="K40" s="258"/>
    </row>
    <row r="41" spans="1:12" ht="150">
      <c r="A41" s="8" t="str">
        <f t="shared" ca="1" si="3"/>
        <v xml:space="preserve">Number of medical male circumcisions performed </v>
      </c>
      <c r="B41" s="17" t="s">
        <v>114</v>
      </c>
      <c r="C41" s="258" t="s">
        <v>763</v>
      </c>
      <c r="D41" s="258" t="s">
        <v>423</v>
      </c>
      <c r="E41" s="258"/>
      <c r="G41" s="8" t="str">
        <f t="shared" ca="1" si="1"/>
        <v xml:space="preserve">Prevention programs for key populations- defined package of services
Please complete separate tables for each of the targeted key populations- e.g. men who have sex with men; sex workers and their clients; transgender people; people who inject drugs and their partners; people in prisons and other closed settings; adolescent girls and young women in high prevalence settings; men in high prevalence settings and, other vulnerable populations, as relevant to the funding request. Once this module has been selected, select the desired key population using the drop-down list provided next to the "Target Population" line. If "other vulnerable populations", please specify in the comments section. </v>
      </c>
      <c r="H41" s="264" t="s">
        <v>891</v>
      </c>
      <c r="I41" s="311" t="s">
        <v>1028</v>
      </c>
      <c r="J41" s="279" t="s">
        <v>937</v>
      </c>
      <c r="K41" s="258"/>
      <c r="L41" s="16"/>
    </row>
    <row r="42" spans="1:12" ht="15">
      <c r="A42" s="8" t="str">
        <f t="shared" ca="1" si="3"/>
        <v>Country target already covered</v>
      </c>
      <c r="B42" s="17" t="s">
        <v>49</v>
      </c>
      <c r="C42" s="258" t="s">
        <v>764</v>
      </c>
      <c r="D42" s="258" t="s">
        <v>424</v>
      </c>
      <c r="E42" s="258"/>
      <c r="G42" s="8" t="str">
        <f t="shared" ca="1" si="1"/>
        <v>Coverage indicator: 
Percentage of the key population reached with prevention programs- defined package of services</v>
      </c>
      <c r="H42" s="17" t="s">
        <v>362</v>
      </c>
      <c r="I42" s="259" t="s">
        <v>490</v>
      </c>
      <c r="J42" s="258" t="s">
        <v>452</v>
      </c>
      <c r="K42" s="258"/>
    </row>
    <row r="43" spans="1:12" ht="15">
      <c r="A43" s="8" t="str">
        <f t="shared" ca="1" si="3"/>
        <v>C1. Country target planned to be covered by domestic resources</v>
      </c>
      <c r="B43" s="17" t="s">
        <v>333</v>
      </c>
      <c r="C43" s="258" t="s">
        <v>765</v>
      </c>
      <c r="D43" s="258" t="s">
        <v>425</v>
      </c>
      <c r="E43" s="258"/>
      <c r="G43" s="8" t="str">
        <f t="shared" ca="1" si="1"/>
        <v>Estimated population in need/ at risk:
Refers to estimated number of people in the specified key population</v>
      </c>
      <c r="H43" s="17" t="s">
        <v>363</v>
      </c>
      <c r="I43" s="259" t="s">
        <v>497</v>
      </c>
      <c r="J43" s="258" t="s">
        <v>453</v>
      </c>
      <c r="K43" s="258"/>
    </row>
    <row r="44" spans="1:12" ht="15">
      <c r="A44" s="8" t="str">
        <f t="shared" ca="1" si="3"/>
        <v>C2. Country target planned to be covered by external resources</v>
      </c>
      <c r="B44" s="17" t="s">
        <v>334</v>
      </c>
      <c r="C44" s="258" t="s">
        <v>766</v>
      </c>
      <c r="D44" s="258" t="s">
        <v>426</v>
      </c>
      <c r="E44" s="258"/>
      <c r="G44" s="8" t="str">
        <f t="shared" ca="1" si="1"/>
        <v xml:space="preserve">Country target:
1)  Refers to NSP or any other latest agreed country target
2) "#" refers to the number of people in the specified key population expected to be reached by a defined package of prevention services
3) "%" refers to the percentage of people reached by a defined package of prevention services among the estimated number of people in the specified key population </v>
      </c>
      <c r="H44" s="17" t="s">
        <v>364</v>
      </c>
      <c r="I44" s="259" t="s">
        <v>498</v>
      </c>
      <c r="J44" s="258" t="s">
        <v>526</v>
      </c>
      <c r="K44" s="258"/>
    </row>
    <row r="45" spans="1:12" ht="15">
      <c r="A45" s="8" t="str">
        <f t="shared" ca="1" si="3"/>
        <v>C3. Total country target already covered</v>
      </c>
      <c r="B45" s="17" t="s">
        <v>868</v>
      </c>
      <c r="C45" s="259" t="s">
        <v>870</v>
      </c>
      <c r="D45" s="258" t="s">
        <v>869</v>
      </c>
      <c r="E45" s="258"/>
      <c r="G45" s="8" t="str">
        <f t="shared" ca="1" si="1"/>
        <v>Programmatic Gap:
The programmatic gap is calculated based on total need (row A)</v>
      </c>
      <c r="H45" s="17" t="s">
        <v>39</v>
      </c>
      <c r="I45" s="258" t="s">
        <v>492</v>
      </c>
      <c r="J45" s="258" t="s">
        <v>695</v>
      </c>
      <c r="K45" s="258"/>
    </row>
    <row r="46" spans="1:12" ht="15">
      <c r="A46" s="8" t="str">
        <f t="shared" ca="1" si="3"/>
        <v>D. Expected annual gap in meeting the country target: B - C3</v>
      </c>
      <c r="B46" s="17" t="s">
        <v>872</v>
      </c>
      <c r="C46" s="258" t="s">
        <v>873</v>
      </c>
      <c r="D46" s="258" t="s">
        <v>874</v>
      </c>
      <c r="E46" s="258"/>
      <c r="G46" s="8" t="str">
        <f t="shared" ca="1" si="1"/>
        <v xml:space="preserve">Comments/Assumptions:
1) Specify the target area
2) Specify who are the other sources of funding
3) Specify the interventions included in the package. The package should refer to defined set of interventions that should be received by people and based on which they are included in the results; i.e., people should only be counted when they received the full set of interventions in the defined package. </v>
      </c>
      <c r="H46" s="17" t="s">
        <v>41</v>
      </c>
      <c r="I46" s="258" t="s">
        <v>703</v>
      </c>
      <c r="J46" s="258" t="s">
        <v>527</v>
      </c>
      <c r="K46" s="258"/>
    </row>
    <row r="47" spans="1:12" ht="15">
      <c r="A47" s="8" t="str">
        <f t="shared" ca="1" si="3"/>
        <v>Country Target Covered with the Allocation Amount</v>
      </c>
      <c r="B47" s="17" t="s">
        <v>379</v>
      </c>
      <c r="C47" s="258" t="s">
        <v>767</v>
      </c>
      <c r="D47" s="258" t="s">
        <v>427</v>
      </c>
      <c r="E47" s="258"/>
      <c r="G47" s="8" t="str">
        <f t="shared" ca="1" si="1"/>
        <v>TB/HIV - TPT initiation among PLHIV</v>
      </c>
      <c r="H47" s="100" t="s">
        <v>1045</v>
      </c>
      <c r="I47" s="258" t="s">
        <v>1049</v>
      </c>
      <c r="J47" s="258" t="s">
        <v>1050</v>
      </c>
      <c r="K47" s="258"/>
    </row>
    <row r="48" spans="1:12" ht="45">
      <c r="A48" s="8" t="str">
        <f t="shared" ca="1" si="3"/>
        <v xml:space="preserve">G. Remaining gap: B - F </v>
      </c>
      <c r="B48" s="17" t="s">
        <v>82</v>
      </c>
      <c r="C48" s="258" t="s">
        <v>768</v>
      </c>
      <c r="D48" s="258" t="s">
        <v>512</v>
      </c>
      <c r="E48" s="258"/>
      <c r="G48" s="8" t="str">
        <f t="shared" ca="1" si="1"/>
        <v>Coverage Indicator:
Percentage of PLHIV on ART who initiated TB preventive therapy among those eligible during the reporting period</v>
      </c>
      <c r="H48" s="257" t="s">
        <v>1046</v>
      </c>
      <c r="I48" s="258" t="s">
        <v>1051</v>
      </c>
      <c r="J48" s="258" t="s">
        <v>1052</v>
      </c>
      <c r="K48" s="258"/>
    </row>
    <row r="49" spans="1:11" ht="15">
      <c r="A49" s="8" t="str">
        <f t="shared" ca="1" si="3"/>
        <v>All "%" targets from rows C3 to G are based on numerical target in row B.</v>
      </c>
      <c r="B49" s="17" t="s">
        <v>871</v>
      </c>
      <c r="C49" s="259" t="s">
        <v>769</v>
      </c>
      <c r="D49" s="258" t="s">
        <v>513</v>
      </c>
      <c r="E49" s="258"/>
      <c r="G49" s="8" t="str">
        <f t="shared" ca="1" si="1"/>
        <v>Estimated population in need/at risk:
Refers to the estimated number of people living with HIV (PLHIV) enrolled on ART who are eligible for TB preventive therapy (TPT) during the period. 
This excludes PLHIV on TB treatment or being evaluated for active TB. Where possible, it should also exclude PLHIV who previously completed TPT within the timeframe recommended by national policy, as well as those PLHIV estimated to be clinically non-eligible due to co-morbidities and contraindications, including active hepatitis, chronic alcoholism, use of other medications that are potentially hepatotoxic such as nevirapine, and/or neuropathy.</v>
      </c>
      <c r="H49" s="100" t="s">
        <v>1047</v>
      </c>
      <c r="I49" s="258" t="s">
        <v>1053</v>
      </c>
      <c r="J49" s="258" t="s">
        <v>1054</v>
      </c>
      <c r="K49" s="258"/>
    </row>
    <row r="50" spans="1:11">
      <c r="A50" s="8">
        <f t="shared" ca="1" si="3"/>
        <v>0</v>
      </c>
      <c r="B50" s="15"/>
      <c r="C50" s="15"/>
      <c r="D50" s="15"/>
      <c r="E50" s="15"/>
      <c r="G50" s="8" t="str">
        <f t="shared" ca="1" si="1"/>
        <v>Country target:
1) refers to NSP or any other latest agreed country target
2) # refers to the number of PLHIV on ART who started on treatment for latent TB infection
3) % refers to the percentage of PLHIV on ART who started on treatment for latent TB infection among those eligible for TPT (see above).</v>
      </c>
      <c r="H50" s="100" t="s">
        <v>1048</v>
      </c>
      <c r="I50" s="258" t="s">
        <v>1055</v>
      </c>
      <c r="J50" s="258" t="s">
        <v>1056</v>
      </c>
      <c r="K50" s="258"/>
    </row>
    <row r="51" spans="1:11" ht="15">
      <c r="A51" s="8" t="str">
        <f t="shared" ca="1" si="3"/>
        <v>Prevention - key populations-PrEP</v>
      </c>
      <c r="B51" s="263" t="s">
        <v>791</v>
      </c>
      <c r="C51" s="305" t="s">
        <v>1013</v>
      </c>
      <c r="D51" s="301" t="s">
        <v>1004</v>
      </c>
      <c r="E51" s="258"/>
      <c r="G51" s="8" t="str">
        <f t="shared" ca="1" si="1"/>
        <v>Programmatic Gap:
The programmatic gap is calculated based on total need (line A)</v>
      </c>
      <c r="H51" s="100" t="s">
        <v>598</v>
      </c>
      <c r="I51" s="258" t="s">
        <v>492</v>
      </c>
      <c r="J51" s="258" t="s">
        <v>695</v>
      </c>
      <c r="K51" s="258"/>
    </row>
    <row r="52" spans="1:11" ht="15">
      <c r="A52" s="8" t="str">
        <f t="shared" ca="1" si="3"/>
        <v>Percentage of eligible key populations who initiated oral antiretroviral PrEP in the last 12 months</v>
      </c>
      <c r="B52" s="263" t="s">
        <v>792</v>
      </c>
      <c r="C52" s="308" t="s">
        <v>1014</v>
      </c>
      <c r="D52" s="258" t="s">
        <v>956</v>
      </c>
      <c r="E52" s="258"/>
      <c r="G52" s="8" t="str">
        <f t="shared" ca="1" si="1"/>
        <v>Comments/Assumptions:
1) Specify the target area.
2) Specify who are the other sources of funding</v>
      </c>
      <c r="H52" s="100" t="s">
        <v>639</v>
      </c>
      <c r="I52" s="258" t="s">
        <v>1057</v>
      </c>
      <c r="J52" s="258" t="s">
        <v>65</v>
      </c>
      <c r="K52" s="258"/>
    </row>
    <row r="53" spans="1:11" ht="135">
      <c r="A53" s="8" t="str">
        <f t="shared" ca="1" si="3"/>
        <v>PrEP Programmatic Gap Table</v>
      </c>
      <c r="B53" s="17" t="s">
        <v>380</v>
      </c>
      <c r="C53" s="258" t="s">
        <v>770</v>
      </c>
      <c r="D53" s="263" t="s">
        <v>957</v>
      </c>
      <c r="E53" s="258"/>
      <c r="G53" s="8" t="str">
        <f t="shared" ca="1" si="1"/>
        <v>Differentiated HIV testing services
Please complete separate tables for each of the targeted populations- e.g. men who have sex with men; sex workers and their clients; transgender people; people who inject drugs and their partners; people in prisons and other closed settings; adolescent girls and young women in high prevalence settings; men in high prevalence settings and, other vulnerable populations, as relevant to the funding request. Select the relevant population using the drop-down list provided next to the "Target Population" line.  If "other vulnerable populations", please specify name in the comments section below.</v>
      </c>
      <c r="H53" s="264" t="s">
        <v>892</v>
      </c>
      <c r="I53" s="307" t="s">
        <v>1029</v>
      </c>
      <c r="J53" s="279" t="s">
        <v>938</v>
      </c>
      <c r="K53" s="258"/>
    </row>
    <row r="54" spans="1:11" ht="15">
      <c r="A54" s="15"/>
      <c r="B54" s="15"/>
      <c r="C54" s="15"/>
      <c r="D54" s="15"/>
      <c r="E54" s="15"/>
      <c r="G54" s="8" t="str">
        <f t="shared" ca="1" si="1"/>
        <v xml:space="preserve">Coverage indicator: Percentage of the key population that have received an HIV test during the reporting period and who know their results </v>
      </c>
      <c r="H54" s="17" t="s">
        <v>365</v>
      </c>
      <c r="I54" s="259" t="s">
        <v>704</v>
      </c>
      <c r="J54" s="258" t="s">
        <v>454</v>
      </c>
      <c r="K54" s="258"/>
    </row>
    <row r="55" spans="1:11" ht="15">
      <c r="A55" s="8" t="str">
        <f t="shared" ref="A55:A83" ca="1" si="4">OFFSET($B55,0,LangOffset,1,1)</f>
        <v>HIV/AIDS Programmatic Gap Table - Condoms</v>
      </c>
      <c r="B55" s="17" t="s">
        <v>383</v>
      </c>
      <c r="C55" s="258" t="s">
        <v>771</v>
      </c>
      <c r="D55" s="258" t="s">
        <v>772</v>
      </c>
      <c r="E55" s="258"/>
      <c r="G55" s="8" t="str">
        <f t="shared" ca="1" si="1"/>
        <v>Estimated population in need/ at risk:
Refers to estimated number of people in the specified key population</v>
      </c>
      <c r="H55" s="17" t="s">
        <v>363</v>
      </c>
      <c r="I55" s="259" t="s">
        <v>497</v>
      </c>
      <c r="J55" s="258" t="s">
        <v>453</v>
      </c>
      <c r="K55" s="258"/>
    </row>
    <row r="56" spans="1:11" ht="15">
      <c r="A56" s="8" t="str">
        <f t="shared" ca="1" si="4"/>
        <v>Prevention - National condom programming and stewardship</v>
      </c>
      <c r="B56" s="263" t="s">
        <v>793</v>
      </c>
      <c r="C56" s="305" t="s">
        <v>1015</v>
      </c>
      <c r="D56" s="301" t="s">
        <v>958</v>
      </c>
      <c r="E56" s="258"/>
      <c r="G56" s="8" t="str">
        <f t="shared" ca="1" si="1"/>
        <v>Country target:
1)  Refers to NSP or any other latest agreed country target
2) "#" refers to the number of people in the specified key population expected to be tested for HIV in the specified year
3) "%" refers to the percentage of people to be tested for HIV among the estimated number of people in the specified key population in the specified year</v>
      </c>
      <c r="H56" s="17" t="s">
        <v>366</v>
      </c>
      <c r="I56" s="259" t="s">
        <v>499</v>
      </c>
      <c r="J56" s="258" t="s">
        <v>528</v>
      </c>
      <c r="K56" s="258"/>
    </row>
    <row r="57" spans="1:11" ht="15">
      <c r="A57" s="8" t="str">
        <f t="shared" ca="1" si="4"/>
        <v>Number of condoms distributed by the program (male and female)</v>
      </c>
      <c r="B57" s="263" t="s">
        <v>794</v>
      </c>
      <c r="C57" s="305" t="s">
        <v>1005</v>
      </c>
      <c r="D57" s="258" t="s">
        <v>959</v>
      </c>
      <c r="E57" s="258"/>
      <c r="G57" s="8" t="str">
        <f t="shared" ca="1" si="1"/>
        <v>Programmatic Gap:
The programmatic gap is calculated based on total need (row A)</v>
      </c>
      <c r="H57" s="17" t="s">
        <v>39</v>
      </c>
      <c r="I57" s="258" t="s">
        <v>492</v>
      </c>
      <c r="J57" s="258" t="s">
        <v>695</v>
      </c>
      <c r="K57" s="258"/>
    </row>
    <row r="58" spans="1:11" ht="15">
      <c r="A58" s="8" t="str">
        <f t="shared" ca="1" si="4"/>
        <v>all priority populations</v>
      </c>
      <c r="B58" s="263" t="s">
        <v>795</v>
      </c>
      <c r="C58" s="305" t="s">
        <v>1006</v>
      </c>
      <c r="D58" s="301" t="s">
        <v>960</v>
      </c>
      <c r="E58" s="258"/>
      <c r="G58" s="88" t="str">
        <f t="shared" ca="1" si="1"/>
        <v>Comments/Assumptions:
1) Specify the target area
2) Specify who are the other sources of funding</v>
      </c>
      <c r="H58" s="17" t="s">
        <v>40</v>
      </c>
      <c r="I58" s="258" t="s">
        <v>699</v>
      </c>
      <c r="J58" s="258" t="s">
        <v>65</v>
      </c>
      <c r="K58" s="258"/>
    </row>
    <row r="59" spans="1:11" ht="15">
      <c r="A59" s="8" t="str">
        <f t="shared" ca="1" si="4"/>
        <v>A1. Total male condoms needed</v>
      </c>
      <c r="B59" s="17" t="s">
        <v>70</v>
      </c>
      <c r="C59" s="259" t="s">
        <v>418</v>
      </c>
      <c r="D59" s="258" t="s">
        <v>428</v>
      </c>
      <c r="E59" s="258"/>
      <c r="G59" s="8" t="str">
        <f t="shared" ca="1" si="1"/>
        <v>"NSP gap table" Tab</v>
      </c>
      <c r="H59" s="17" t="s">
        <v>347</v>
      </c>
      <c r="I59" s="258" t="s">
        <v>705</v>
      </c>
      <c r="J59" s="258" t="s">
        <v>1001</v>
      </c>
      <c r="K59" s="258"/>
    </row>
    <row r="60" spans="1:11" ht="15">
      <c r="A60" s="8" t="str">
        <f t="shared" ca="1" si="4"/>
        <v>A2. Total female condoms needed</v>
      </c>
      <c r="B60" s="17" t="s">
        <v>71</v>
      </c>
      <c r="C60" s="259" t="s">
        <v>419</v>
      </c>
      <c r="D60" s="258" t="s">
        <v>429</v>
      </c>
      <c r="E60" s="258"/>
      <c r="G60" s="8" t="str">
        <f t="shared" ca="1" si="1"/>
        <v>Prevention programs for PWID and their partners-  Needle and syringe programs</v>
      </c>
      <c r="H60" s="17" t="s">
        <v>373</v>
      </c>
      <c r="I60" s="258" t="s">
        <v>1037</v>
      </c>
      <c r="J60" s="258" t="s">
        <v>706</v>
      </c>
      <c r="K60" s="258"/>
    </row>
    <row r="61" spans="1:11" ht="15">
      <c r="A61" s="8" t="str">
        <f t="shared" ca="1" si="4"/>
        <v>B1. Country targets- male condoms
(from National Strategic Plan)</v>
      </c>
      <c r="B61" s="17" t="s">
        <v>72</v>
      </c>
      <c r="C61" s="258" t="s">
        <v>773</v>
      </c>
      <c r="D61" s="258" t="s">
        <v>514</v>
      </c>
      <c r="E61" s="266"/>
      <c r="G61" s="8" t="str">
        <f t="shared" ca="1" si="1"/>
        <v xml:space="preserve">Coverage indicator: Number of needles and syringes distributed </v>
      </c>
      <c r="H61" s="17" t="s">
        <v>374</v>
      </c>
      <c r="I61" s="258" t="s">
        <v>707</v>
      </c>
      <c r="J61" s="258" t="s">
        <v>455</v>
      </c>
      <c r="K61" s="258"/>
    </row>
    <row r="62" spans="1:11" ht="30">
      <c r="A62" s="8" t="str">
        <f t="shared" ca="1" si="4"/>
        <v>B2. Country targets- female condoms
(from National Strategic Plan)</v>
      </c>
      <c r="B62" s="17" t="s">
        <v>73</v>
      </c>
      <c r="C62" s="258" t="s">
        <v>774</v>
      </c>
      <c r="D62" s="258" t="s">
        <v>515</v>
      </c>
      <c r="E62" s="266"/>
      <c r="G62" s="8" t="str">
        <f t="shared" ca="1" si="1"/>
        <v xml:space="preserve">Estimated population in need/ at risk:
Refers to estimated number of PWID </v>
      </c>
      <c r="H62" s="251" t="s">
        <v>69</v>
      </c>
      <c r="I62" s="279" t="s">
        <v>1030</v>
      </c>
      <c r="J62" s="258" t="s">
        <v>529</v>
      </c>
      <c r="K62" s="258"/>
    </row>
    <row r="63" spans="1:11" ht="15">
      <c r="A63" s="8" t="str">
        <f t="shared" ca="1" si="4"/>
        <v>Country Target Already Covered by funding resource</v>
      </c>
      <c r="B63" s="17" t="s">
        <v>332</v>
      </c>
      <c r="C63" s="258" t="s">
        <v>775</v>
      </c>
      <c r="D63" s="258" t="s">
        <v>430</v>
      </c>
      <c r="E63" s="258"/>
      <c r="G63" s="8" t="str">
        <f t="shared" ca="1" si="1"/>
        <v xml:space="preserve">Needles and syringes to be distributed per person per year: 
Specify the number of needles and syringes planned to be distributed per person per year.
Refer to WHO guidance for further details: </v>
      </c>
      <c r="H63" s="17" t="s">
        <v>375</v>
      </c>
      <c r="I63" s="259" t="s">
        <v>500</v>
      </c>
      <c r="J63" s="258" t="s">
        <v>530</v>
      </c>
      <c r="K63" s="258"/>
    </row>
    <row r="64" spans="1:11" ht="15">
      <c r="A64" s="8" t="str">
        <f t="shared" ca="1" si="4"/>
        <v>C1. Country target planned to be covered by domestic resources, including private sector where available</v>
      </c>
      <c r="B64" s="263" t="s">
        <v>796</v>
      </c>
      <c r="C64" s="314" t="s">
        <v>1007</v>
      </c>
      <c r="D64" s="258" t="s">
        <v>961</v>
      </c>
      <c r="E64" s="258"/>
      <c r="G64" s="8" t="str">
        <f t="shared" ca="1" si="1"/>
        <v xml:space="preserve">Tool to Set and Monitor Targets for HIV Prevention, Diagnosis, Treatment and Care for Key Populations, July 2015 (page 40-41)
http://apps.who.int/iris/bitstream/10665/177992/1/9789241508995_eng.pdf?ua=1&amp;ua=1 </v>
      </c>
      <c r="H64" s="17" t="s">
        <v>351</v>
      </c>
      <c r="I64" s="258" t="s">
        <v>708</v>
      </c>
      <c r="J64" s="258" t="s">
        <v>456</v>
      </c>
      <c r="K64" s="258"/>
    </row>
    <row r="65" spans="1:52" ht="15">
      <c r="A65" s="8" t="str">
        <f t="shared" ca="1" si="4"/>
        <v>C2. Country target planned to be covered by external resources</v>
      </c>
      <c r="B65" s="17" t="s">
        <v>334</v>
      </c>
      <c r="C65" s="258" t="s">
        <v>766</v>
      </c>
      <c r="D65" s="258" t="s">
        <v>426</v>
      </c>
      <c r="E65" s="258"/>
      <c r="G65" s="8" t="str">
        <f t="shared" ca="1" si="1"/>
        <v>Possible targets: Low ←100 ← Mid →200→High
Note that the levels required for the prevention of HCV are likely to be much higher than those proposed here.
This number should still be calculated even if data on the number of needles– syringes sold by pharmacies is not available.</v>
      </c>
      <c r="H65" s="17" t="s">
        <v>350</v>
      </c>
      <c r="I65" s="259" t="s">
        <v>501</v>
      </c>
      <c r="J65" s="258" t="s">
        <v>531</v>
      </c>
      <c r="K65" s="258"/>
    </row>
    <row r="66" spans="1:52" ht="15">
      <c r="A66" s="8" t="str">
        <f t="shared" ca="1" si="4"/>
        <v>C3. Total Country target planned to be covered (C1+C2)</v>
      </c>
      <c r="B66" s="17" t="s">
        <v>335</v>
      </c>
      <c r="C66" s="259" t="s">
        <v>901</v>
      </c>
      <c r="D66" s="258" t="s">
        <v>431</v>
      </c>
      <c r="E66" s="258"/>
      <c r="G66" s="8" t="str">
        <f t="shared" ca="1" si="1"/>
        <v>Total needles and syringes needed:
It refers to the estimated number of needles and syringes needed for distribution each year based on the needles and syringes needed per person per year.</v>
      </c>
      <c r="H66" s="17" t="s">
        <v>376</v>
      </c>
      <c r="I66" s="259" t="s">
        <v>502</v>
      </c>
      <c r="J66" s="258" t="s">
        <v>457</v>
      </c>
      <c r="K66" s="258"/>
    </row>
    <row r="67" spans="1:52" ht="80">
      <c r="A67" s="8" t="str">
        <f t="shared" ca="1" si="4"/>
        <v>Country Target Already Covered by type of condom</v>
      </c>
      <c r="B67" s="17" t="s">
        <v>336</v>
      </c>
      <c r="C67" s="258" t="s">
        <v>776</v>
      </c>
      <c r="D67" s="258" t="s">
        <v>432</v>
      </c>
      <c r="E67" s="258"/>
      <c r="G67" s="8" t="str">
        <f t="shared" ca="1" si="1"/>
        <v xml:space="preserve">Country target:
1)  Refers to NSP or any other latest agreed country target
2) "#" refers to the number of needles and syringes planned to be distributed by the program each year based on expected coverage of people who inject drugs and the number of needles and syringes needed per person reached.  </v>
      </c>
      <c r="H67" s="251" t="s">
        <v>377</v>
      </c>
      <c r="I67" s="289" t="s">
        <v>1034</v>
      </c>
      <c r="J67" s="258" t="s">
        <v>532</v>
      </c>
      <c r="K67" s="258"/>
    </row>
    <row r="68" spans="1:52" ht="15">
      <c r="A68" s="8" t="str">
        <f t="shared" ca="1" si="4"/>
        <v>C4. Country target planned to be covered (domestic+external resources)- male condoms</v>
      </c>
      <c r="B68" s="17" t="s">
        <v>381</v>
      </c>
      <c r="C68" s="258" t="s">
        <v>777</v>
      </c>
      <c r="D68" s="258" t="s">
        <v>433</v>
      </c>
      <c r="E68" s="258"/>
      <c r="G68" s="8">
        <f t="shared" ca="1" si="1"/>
        <v>0</v>
      </c>
      <c r="H68" s="17"/>
      <c r="I68" s="258"/>
      <c r="J68" s="258"/>
      <c r="K68" s="258"/>
    </row>
    <row r="69" spans="1:52" ht="15">
      <c r="A69" s="8" t="str">
        <f t="shared" ca="1" si="4"/>
        <v>C5. Country target planned to be covered (domestic+external resources)- female condoms</v>
      </c>
      <c r="B69" s="17" t="s">
        <v>382</v>
      </c>
      <c r="C69" s="258" t="s">
        <v>778</v>
      </c>
      <c r="D69" s="258" t="s">
        <v>434</v>
      </c>
      <c r="E69" s="258"/>
      <c r="G69" s="8">
        <f t="shared" ca="1" si="1"/>
        <v>0</v>
      </c>
      <c r="H69" s="17"/>
      <c r="I69" s="258"/>
      <c r="J69" s="258"/>
      <c r="K69" s="258"/>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row>
    <row r="70" spans="1:52" ht="15">
      <c r="A70" s="8" t="str">
        <f t="shared" ca="1" si="4"/>
        <v>C6. Total Country target planned to be covered (male+female) (C4+C5)</v>
      </c>
      <c r="B70" s="17" t="s">
        <v>337</v>
      </c>
      <c r="C70" s="259" t="s">
        <v>967</v>
      </c>
      <c r="D70" s="258" t="s">
        <v>435</v>
      </c>
      <c r="E70" s="258"/>
      <c r="G70" s="8" t="str">
        <f t="shared" ca="1" si="1"/>
        <v>Prevention programs for PWID and their partners-  OST and other drug dependence treatment for PWIDs</v>
      </c>
      <c r="H70" s="17" t="s">
        <v>367</v>
      </c>
      <c r="I70" s="259" t="s">
        <v>1038</v>
      </c>
      <c r="J70" s="258" t="s">
        <v>491</v>
      </c>
      <c r="K70" s="258"/>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row>
    <row r="71" spans="1:52" s="17" customFormat="1" ht="15">
      <c r="A71" s="8" t="str">
        <f t="shared" ca="1" si="4"/>
        <v>Programmatic Gap</v>
      </c>
      <c r="B71" s="17" t="s">
        <v>9</v>
      </c>
      <c r="C71" s="258" t="s">
        <v>758</v>
      </c>
      <c r="D71" s="258" t="s">
        <v>509</v>
      </c>
      <c r="E71" s="258"/>
      <c r="F71" s="15"/>
      <c r="G71" s="8" t="str">
        <f t="shared" ca="1" si="1"/>
        <v>Coverage indicator: Percentage of PWID on opioid substitution therapy</v>
      </c>
      <c r="H71" s="17" t="s">
        <v>368</v>
      </c>
      <c r="I71" s="258" t="s">
        <v>1031</v>
      </c>
      <c r="J71" s="258" t="s">
        <v>66</v>
      </c>
      <c r="K71" s="258"/>
    </row>
    <row r="72" spans="1:52" s="17" customFormat="1" ht="30">
      <c r="A72" s="8" t="str">
        <f t="shared" ca="1" si="4"/>
        <v>D1. Expected annual gap in meeting the need- male condoms: B1 - C4</v>
      </c>
      <c r="B72" s="17" t="s">
        <v>338</v>
      </c>
      <c r="C72" s="258" t="s">
        <v>779</v>
      </c>
      <c r="D72" s="258" t="s">
        <v>516</v>
      </c>
      <c r="E72" s="258"/>
      <c r="F72" s="15"/>
      <c r="G72" s="8" t="str">
        <f t="shared" ca="1" si="1"/>
        <v xml:space="preserve">Estimated population in need/ at risk:
Refers to  estimated number of PWID </v>
      </c>
      <c r="H72" s="17" t="s">
        <v>42</v>
      </c>
      <c r="I72" s="279" t="s">
        <v>1032</v>
      </c>
      <c r="J72" s="258" t="s">
        <v>529</v>
      </c>
      <c r="K72" s="258"/>
    </row>
    <row r="73" spans="1:52" s="17" customFormat="1" ht="80">
      <c r="A73" s="8" t="str">
        <f t="shared" ca="1" si="4"/>
        <v>D2. Expected annual gap in meeting the need- female condoms: B2 - C5</v>
      </c>
      <c r="B73" s="17" t="s">
        <v>341</v>
      </c>
      <c r="C73" s="258" t="s">
        <v>780</v>
      </c>
      <c r="D73" s="258" t="s">
        <v>517</v>
      </c>
      <c r="E73" s="258"/>
      <c r="F73" s="15"/>
      <c r="G73" s="8" t="str">
        <f t="shared" ca="1" si="1"/>
        <v>Country target:
1)  Refers to NSP or any other latest agreed country target
2) "#" refers to the number of PWID expected to receive opiod substitution therapy
3) "%" refers to the percentage of PWID receiving opioid substitution therapy among the estimated PWID</v>
      </c>
      <c r="H73" s="17" t="s">
        <v>43</v>
      </c>
      <c r="I73" s="289" t="s">
        <v>1033</v>
      </c>
      <c r="J73" s="258" t="s">
        <v>533</v>
      </c>
      <c r="K73" s="258"/>
    </row>
    <row r="74" spans="1:52" s="17" customFormat="1" ht="15">
      <c r="A74" s="8" t="str">
        <f t="shared" ca="1" si="4"/>
        <v>Country Target Covered with the Allocation Amount</v>
      </c>
      <c r="B74" s="17" t="s">
        <v>379</v>
      </c>
      <c r="C74" s="258" t="s">
        <v>767</v>
      </c>
      <c r="D74" s="258" t="s">
        <v>436</v>
      </c>
      <c r="E74" s="258"/>
      <c r="F74" s="15"/>
      <c r="G74" s="8" t="str">
        <f t="shared" ca="1" si="1"/>
        <v>Programmatic Gap:
The programmatic gap is calculated based on total need (row A)</v>
      </c>
      <c r="H74" s="17" t="s">
        <v>39</v>
      </c>
      <c r="I74" s="258" t="s">
        <v>492</v>
      </c>
      <c r="J74" s="258" t="s">
        <v>695</v>
      </c>
      <c r="K74" s="258"/>
    </row>
    <row r="75" spans="1:52" ht="15">
      <c r="A75" s="8" t="str">
        <f t="shared" ca="1" si="4"/>
        <v>E1. Targets to be financed by allocation amount- male condoms</v>
      </c>
      <c r="B75" s="17" t="s">
        <v>74</v>
      </c>
      <c r="C75" s="258" t="s">
        <v>781</v>
      </c>
      <c r="D75" s="258" t="s">
        <v>437</v>
      </c>
      <c r="E75" s="258"/>
      <c r="G75" s="8" t="str">
        <f t="shared" ca="1" si="1"/>
        <v>Comments/Assumptions:
1) Specify the target area
2) Specify who are the other sources of funding</v>
      </c>
      <c r="H75" s="17" t="s">
        <v>40</v>
      </c>
      <c r="I75" s="258" t="s">
        <v>699</v>
      </c>
      <c r="J75" s="258" t="s">
        <v>65</v>
      </c>
      <c r="K75" s="258"/>
    </row>
    <row r="76" spans="1:52" ht="15">
      <c r="A76" s="8" t="str">
        <f t="shared" ca="1" si="4"/>
        <v>E2. Targets to be financed by allocation amount- female condoms</v>
      </c>
      <c r="B76" s="17" t="s">
        <v>75</v>
      </c>
      <c r="C76" s="258" t="s">
        <v>782</v>
      </c>
      <c r="D76" s="258" t="s">
        <v>438</v>
      </c>
      <c r="E76" s="258"/>
      <c r="G76" s="8" t="str">
        <f t="shared" ca="1" si="1"/>
        <v>"PrEP gap table" Tab</v>
      </c>
      <c r="H76" s="17" t="s">
        <v>348</v>
      </c>
      <c r="I76" s="259" t="s">
        <v>503</v>
      </c>
      <c r="J76" s="301" t="s">
        <v>966</v>
      </c>
      <c r="K76" s="258"/>
    </row>
    <row r="77" spans="1:52" ht="150">
      <c r="A77" s="8" t="str">
        <f t="shared" ca="1" si="4"/>
        <v>F1. Coverage from allocation amount and other resources- male condoms:
 E1 + C4</v>
      </c>
      <c r="B77" s="17" t="s">
        <v>85</v>
      </c>
      <c r="C77" s="258" t="s">
        <v>783</v>
      </c>
      <c r="D77" s="258" t="s">
        <v>439</v>
      </c>
      <c r="E77" s="258"/>
      <c r="G77" s="17" t="str">
        <f t="shared" ca="1" si="1"/>
        <v xml:space="preserve">Prevention programs for key populations-PrEP
Please complete separate tables for each of the targeted key populations- e.g. men who have sex with men; sex workers and their clients; transgender people; people who inject drugs and their partners; people in prisons and other closed settings; adolescent girls and young women in high prevalence settings; and men in high prevalance settings, as relevant to the funding request. Select the relevant key population using the drop-down list provided next to the "Target Population" line.  If "other vulnerable populations", please specify in the comments section below. </v>
      </c>
      <c r="H77" s="264" t="s">
        <v>940</v>
      </c>
      <c r="I77" s="311" t="s">
        <v>1011</v>
      </c>
      <c r="J77" s="279" t="s">
        <v>939</v>
      </c>
      <c r="K77" s="258"/>
    </row>
    <row r="78" spans="1:52" ht="32">
      <c r="A78" s="8" t="str">
        <f t="shared" ca="1" si="4"/>
        <v>F2. Coverage from allocation amount and other resources- female condoms:
 E2 + C5</v>
      </c>
      <c r="B78" s="17" t="s">
        <v>86</v>
      </c>
      <c r="C78" s="258" t="s">
        <v>784</v>
      </c>
      <c r="D78" s="258" t="s">
        <v>440</v>
      </c>
      <c r="E78" s="258"/>
      <c r="G78" s="17" t="str">
        <f t="shared" ca="1" si="1"/>
        <v>Coverage indicator: Percentage of eligible key populations who initiated oral antiretroviral PrEP in the last 12 months</v>
      </c>
      <c r="H78" s="103" t="s">
        <v>722</v>
      </c>
      <c r="I78" s="307" t="s">
        <v>1012</v>
      </c>
      <c r="J78" s="279" t="s">
        <v>941</v>
      </c>
      <c r="K78" s="258"/>
    </row>
    <row r="79" spans="1:52" ht="15">
      <c r="A79" s="8" t="str">
        <f t="shared" ca="1" si="4"/>
        <v>G1. Remaining gap- male condoms: B1 - F1</v>
      </c>
      <c r="B79" s="17" t="s">
        <v>339</v>
      </c>
      <c r="C79" s="258" t="s">
        <v>785</v>
      </c>
      <c r="D79" s="258" t="s">
        <v>518</v>
      </c>
      <c r="E79" s="258"/>
      <c r="G79" s="17" t="str">
        <f t="shared" ca="1" si="1"/>
        <v>Estimated population in need/ at risk:
Refers to estimated number of people in the specified key population in the specified year. 
Provide data source/reference/assumptions used for estimating the population in need in the comments box.</v>
      </c>
      <c r="H79" s="17" t="s">
        <v>369</v>
      </c>
      <c r="I79" s="259" t="s">
        <v>709</v>
      </c>
      <c r="J79" s="258" t="s">
        <v>458</v>
      </c>
      <c r="K79" s="258"/>
    </row>
    <row r="80" spans="1:52" ht="96">
      <c r="A80" s="8" t="str">
        <f t="shared" ca="1" si="4"/>
        <v>G2. Remaining gap- female condoms: B2 - F2</v>
      </c>
      <c r="B80" s="17" t="s">
        <v>340</v>
      </c>
      <c r="C80" s="258" t="s">
        <v>786</v>
      </c>
      <c r="D80" s="258" t="s">
        <v>519</v>
      </c>
      <c r="E80" s="258"/>
      <c r="G80" s="17" t="str">
        <f t="shared" ca="1" si="1"/>
        <v>Country target:
1)  Refers to NSP or any other latest agreed country target
2) "#" refers to the number of people in the specified key population expected to receive PrEP in the specified year
3) "%" refers to the percentage of people to receive PrEP among the estimated number of people in the specified key population in the specified year</v>
      </c>
      <c r="H80" s="251" t="s">
        <v>370</v>
      </c>
      <c r="I80" s="289" t="s">
        <v>1016</v>
      </c>
      <c r="J80" s="264" t="s">
        <v>942</v>
      </c>
      <c r="K80" s="258"/>
    </row>
    <row r="81" spans="1:11" ht="47">
      <c r="A81" s="8" t="str">
        <f t="shared" ca="1" si="4"/>
        <v>All "%" targets from rows C3 to G are based on numerical target in row B1 and B2</v>
      </c>
      <c r="B81" s="17" t="s">
        <v>875</v>
      </c>
      <c r="C81" s="258" t="s">
        <v>876</v>
      </c>
      <c r="D81" s="258" t="s">
        <v>877</v>
      </c>
      <c r="E81" s="258"/>
      <c r="G81" s="87" t="str">
        <f t="shared" ca="1" si="1"/>
        <v>Programmatic Gap:
The programmatic gap for male and female condoms is automatically calculated based on country targets (B1 and B2)</v>
      </c>
      <c r="H81" s="264" t="s">
        <v>723</v>
      </c>
      <c r="I81" s="310" t="s">
        <v>991</v>
      </c>
      <c r="J81" s="279" t="s">
        <v>943</v>
      </c>
      <c r="K81" s="258"/>
    </row>
    <row r="82" spans="1:11" ht="15">
      <c r="A82" s="8" t="str">
        <f t="shared" ca="1" si="4"/>
        <v>Prevention- key populations</v>
      </c>
      <c r="B82" s="263" t="s">
        <v>797</v>
      </c>
      <c r="C82" s="308" t="s">
        <v>982</v>
      </c>
      <c r="D82" s="301" t="s">
        <v>955</v>
      </c>
      <c r="E82" s="258"/>
      <c r="G82" s="8" t="str">
        <f t="shared" ca="1" si="1"/>
        <v>"Condom gap tables" tab</v>
      </c>
      <c r="H82" s="17" t="s">
        <v>111</v>
      </c>
      <c r="I82" s="259" t="s">
        <v>992</v>
      </c>
      <c r="J82" s="258" t="s">
        <v>993</v>
      </c>
      <c r="K82" s="258"/>
    </row>
    <row r="83" spans="1:11" ht="105">
      <c r="A83" s="8" t="str">
        <f t="shared" ca="1" si="4"/>
        <v>Number of condoms and lubricants distributed (male and female)</v>
      </c>
      <c r="B83" s="17" t="s">
        <v>121</v>
      </c>
      <c r="C83" s="258" t="s">
        <v>787</v>
      </c>
      <c r="D83" s="258" t="s">
        <v>441</v>
      </c>
      <c r="E83" s="258"/>
      <c r="G83" s="8" t="str">
        <f t="shared" ca="1" si="1"/>
        <v>Prevention programs for non-specified populations - condom programming
Please complete one table covering all priority populations targeted for condom promotion and distribution.
The following condom needs analysis tool is recommended for use in order to complete the Condom Gap Table: UNAIDS Condom needs estimation and resource requirements tool (C-NET):
Please attach completed tool as an annex to the concept note submission.</v>
      </c>
      <c r="H83" s="264" t="s">
        <v>833</v>
      </c>
      <c r="I83" s="307" t="s">
        <v>1008</v>
      </c>
      <c r="J83" s="279" t="s">
        <v>944</v>
      </c>
      <c r="K83" s="258"/>
    </row>
    <row r="84" spans="1:11" ht="30">
      <c r="A84" s="15"/>
      <c r="B84" s="15"/>
      <c r="C84" s="15"/>
      <c r="D84" s="15"/>
      <c r="E84" s="15"/>
      <c r="G84" s="8" t="str">
        <f t="shared" ca="1" si="1"/>
        <v>https://hivpreventioncoalition.unaids.org/resource/condom-needs-and-resource-requirement-estimation-tool/</v>
      </c>
      <c r="H84" s="265" t="s">
        <v>724</v>
      </c>
      <c r="I84" s="290" t="s">
        <v>724</v>
      </c>
      <c r="J84" s="290" t="s">
        <v>724</v>
      </c>
      <c r="K84" s="258"/>
    </row>
    <row r="85" spans="1:11" ht="30">
      <c r="A85" s="8" t="str">
        <f t="shared" ref="A85:A110" ca="1" si="5">OFFSET($B85,0,LangOffset,1,1)</f>
        <v>Prevention - People who inject drugs and their partners</v>
      </c>
      <c r="B85" s="263" t="s">
        <v>798</v>
      </c>
      <c r="C85" s="305" t="s">
        <v>1025</v>
      </c>
      <c r="D85" s="302" t="s">
        <v>962</v>
      </c>
      <c r="E85" s="104"/>
      <c r="G85" s="8" t="str">
        <f t="shared" ca="1" si="1"/>
        <v>Coverage indicator: Number of condoms distributed by the program (male and female) - all priority populations</v>
      </c>
      <c r="H85" s="263" t="s">
        <v>725</v>
      </c>
      <c r="I85" s="259" t="s">
        <v>998</v>
      </c>
      <c r="J85" s="279" t="s">
        <v>945</v>
      </c>
      <c r="K85" s="258"/>
    </row>
    <row r="86" spans="1:11" ht="96">
      <c r="A86" s="8" t="str">
        <f t="shared" ca="1" si="5"/>
        <v xml:space="preserve">Number of needles and syringes distributed </v>
      </c>
      <c r="B86" s="17" t="s">
        <v>342</v>
      </c>
      <c r="C86" s="104" t="s">
        <v>405</v>
      </c>
      <c r="D86" s="104" t="s">
        <v>442</v>
      </c>
      <c r="E86" s="104"/>
      <c r="G86" s="8" t="str">
        <f t="shared" ca="1" si="1"/>
        <v>Estimated population in need (A): This refers to the estimated number of people targeted for condom promotion and distribution.
Please use the totals of priority populations calculated in the 'Condom requirements' tab of the UNAIDS C-NET.</v>
      </c>
      <c r="H86" s="264" t="s">
        <v>882</v>
      </c>
      <c r="I86" s="306" t="s">
        <v>994</v>
      </c>
      <c r="J86" s="279" t="s">
        <v>946</v>
      </c>
      <c r="K86" s="258"/>
    </row>
    <row r="87" spans="1:11" ht="79">
      <c r="A87" s="8" t="str">
        <f t="shared" ca="1" si="5"/>
        <v>people who inject drugs and their partners</v>
      </c>
      <c r="B87" s="17" t="s">
        <v>826</v>
      </c>
      <c r="C87" s="317" t="s">
        <v>1026</v>
      </c>
      <c r="D87" s="104" t="s">
        <v>920</v>
      </c>
      <c r="E87" s="104"/>
      <c r="G87" s="8" t="str">
        <f t="shared" ca="1" si="1"/>
        <v>Total number of condoms needed (A1 - A2): 
This refers to the estimated number of condoms needed (male and female) to meet 90% coverage target. It is recommended to use the UNAIDS Condom needs estimation and resource requirements tool to calculate need (link provided above).</v>
      </c>
      <c r="H87" s="264" t="s">
        <v>883</v>
      </c>
      <c r="I87" s="311" t="s">
        <v>995</v>
      </c>
      <c r="J87" s="279" t="s">
        <v>947</v>
      </c>
      <c r="K87" s="258"/>
    </row>
    <row r="88" spans="1:11" ht="62">
      <c r="A88" s="8" t="str">
        <f t="shared" ca="1" si="5"/>
        <v>HIV/AIDS Programmatic Gap Table - Needle and syringe programs</v>
      </c>
      <c r="B88" s="17" t="s">
        <v>384</v>
      </c>
      <c r="C88" s="104" t="s">
        <v>406</v>
      </c>
      <c r="D88" s="302" t="s">
        <v>963</v>
      </c>
      <c r="E88" s="104"/>
      <c r="G88" s="8" t="str">
        <f t="shared" ca="1" si="1"/>
        <v>Total number of condoms needed (B1 - B2): 
1) Refers to NSP or any other latest agreed country target
2) # refers to the number of male and female condoms expected to be distributed by the program based on expected coverage of all priority populations</v>
      </c>
      <c r="H88" s="264" t="s">
        <v>726</v>
      </c>
      <c r="I88" s="310" t="s">
        <v>996</v>
      </c>
      <c r="J88" s="279" t="s">
        <v>948</v>
      </c>
      <c r="K88" s="258"/>
    </row>
    <row r="89" spans="1:11" ht="240">
      <c r="A89" s="8" t="str">
        <f t="shared" ca="1" si="5"/>
        <v>Needles and syringes to be distributed per person per year</v>
      </c>
      <c r="B89" s="17" t="s">
        <v>343</v>
      </c>
      <c r="C89" s="104" t="s">
        <v>407</v>
      </c>
      <c r="D89" s="104" t="s">
        <v>443</v>
      </c>
      <c r="E89" s="104"/>
      <c r="G89" s="87" t="str">
        <f t="shared" ca="1" si="1"/>
        <v>Country Target Already Covered:
Country Target Already Covered is broken down first by funding resource type, followed by type of condom.
Resource type: Country target already covered is broken down into the target planned to be covered by domestic resources (line C1), and external resources (C2). National private sector investments are to be included under domestic sources. Please specify under 'Comments/Assumptions' wherever private sector resources are available. In cases where part of the target during the year is covered by a current Global Fund grant (that ends prior to the start of the new implementation period), it can be included in the external resources category. The total of these two is automatically generated in line C3. 
Condom type: Country target already covered is broken down by male condoms (C4), and female condoms (C5). The total of these two is automatically generated in line C6. Please note that the result in C3 and C6 should be the same.
If information for lines C1 and C2 are not available, fill only lines C4 and C5.</v>
      </c>
      <c r="H89" s="264" t="s">
        <v>951</v>
      </c>
      <c r="I89" s="311" t="s">
        <v>1009</v>
      </c>
      <c r="J89" s="279" t="s">
        <v>949</v>
      </c>
      <c r="K89" s="258"/>
    </row>
    <row r="90" spans="1:11" ht="120">
      <c r="A90" s="8" t="str">
        <f t="shared" ca="1" si="5"/>
        <v>A. Total needles and syringes needed</v>
      </c>
      <c r="B90" s="17" t="s">
        <v>344</v>
      </c>
      <c r="C90" s="104" t="s">
        <v>408</v>
      </c>
      <c r="D90" s="104" t="s">
        <v>444</v>
      </c>
      <c r="E90" s="104"/>
      <c r="G90" s="8" t="str">
        <f t="shared" ca="1" si="1"/>
        <v>Comments/Assumptions:
1) Specify forecast methodology used in comments box (row A1 and A2) 
2) Specify if estimate includes condoms needed for family planning, in addition to number required for HIV prevention programs (row A1 and A2)                                                                                                                                         
3) Specify what is the expected coverage of the various priority populations targeted for condom promotion and distribution- rows B1-B2 and E1-E2
4) Specify who are the other sources of funding</v>
      </c>
      <c r="H90" s="264" t="s">
        <v>788</v>
      </c>
      <c r="I90" s="310" t="s">
        <v>997</v>
      </c>
      <c r="J90" s="279" t="s">
        <v>950</v>
      </c>
      <c r="K90" s="258"/>
    </row>
    <row r="91" spans="1:11" ht="15">
      <c r="A91" s="8" t="str">
        <f t="shared" ca="1" si="5"/>
        <v>B. Country target- Needles and syringes to be distributed (from National Strategic Plan)</v>
      </c>
      <c r="B91" s="17" t="s">
        <v>345</v>
      </c>
      <c r="C91" s="104" t="s">
        <v>409</v>
      </c>
      <c r="D91" s="104" t="s">
        <v>520</v>
      </c>
      <c r="E91" s="104"/>
      <c r="G91" s="8">
        <f t="shared" ca="1" si="1"/>
        <v>0</v>
      </c>
      <c r="H91" s="17"/>
      <c r="I91" s="259"/>
      <c r="J91" s="258"/>
      <c r="K91" s="258"/>
    </row>
    <row r="92" spans="1:11" ht="75">
      <c r="A92" s="8" t="str">
        <f t="shared" ca="1" si="5"/>
        <v>D. Expected annual gap in meeting the need- needles and syringes: 
B - C3</v>
      </c>
      <c r="B92" s="251" t="s">
        <v>878</v>
      </c>
      <c r="C92" s="280" t="s">
        <v>879</v>
      </c>
      <c r="D92" s="104" t="s">
        <v>880</v>
      </c>
      <c r="E92" s="104"/>
      <c r="G92" s="8">
        <f t="shared" ca="1" si="1"/>
        <v>0</v>
      </c>
      <c r="H92" s="17"/>
      <c r="I92" s="258"/>
      <c r="J92" s="258"/>
      <c r="K92" s="258"/>
    </row>
    <row r="93" spans="1:11" ht="15">
      <c r="A93" s="8" t="str">
        <f t="shared" ca="1" si="5"/>
        <v>E. Targets to be financed by allocation amount- needles and syringes</v>
      </c>
      <c r="B93" s="17" t="s">
        <v>385</v>
      </c>
      <c r="C93" s="104" t="s">
        <v>410</v>
      </c>
      <c r="D93" s="104" t="s">
        <v>445</v>
      </c>
      <c r="E93" s="104"/>
      <c r="G93" s="8">
        <f t="shared" ca="1" si="1"/>
        <v>0</v>
      </c>
      <c r="H93" s="17"/>
      <c r="I93" s="258"/>
      <c r="J93" s="258"/>
      <c r="K93" s="258"/>
    </row>
    <row r="94" spans="1:11" ht="15">
      <c r="A94" s="8" t="str">
        <f t="shared" ca="1" si="5"/>
        <v>F. Coverage from allocation amount and other resources- needles and syringes:  E + C3</v>
      </c>
      <c r="B94" s="17" t="s">
        <v>881</v>
      </c>
      <c r="C94" s="276" t="s">
        <v>964</v>
      </c>
      <c r="D94" s="104" t="s">
        <v>965</v>
      </c>
      <c r="E94" s="104"/>
      <c r="G94" s="8">
        <f t="shared" ca="1" si="1"/>
        <v>0</v>
      </c>
      <c r="H94" s="17"/>
      <c r="I94" s="259"/>
      <c r="J94" s="258"/>
      <c r="K94" s="258"/>
    </row>
    <row r="95" spans="1:11" ht="15">
      <c r="A95" s="8" t="str">
        <f t="shared" ca="1" si="5"/>
        <v>G. Remaining gap-needles and syringes: B - F</v>
      </c>
      <c r="B95" s="17" t="s">
        <v>346</v>
      </c>
      <c r="C95" s="104" t="s">
        <v>411</v>
      </c>
      <c r="D95" s="104" t="s">
        <v>521</v>
      </c>
      <c r="E95" s="104"/>
      <c r="G95" s="8">
        <f t="shared" ca="1" si="1"/>
        <v>0</v>
      </c>
      <c r="H95" s="17"/>
      <c r="I95" s="259"/>
      <c r="J95" s="258"/>
      <c r="K95" s="258"/>
    </row>
    <row r="96" spans="1:11" ht="15">
      <c r="A96" s="8">
        <f t="shared" ca="1" si="5"/>
        <v>0</v>
      </c>
      <c r="C96" s="17"/>
      <c r="G96" s="8">
        <f t="shared" ca="1" si="1"/>
        <v>0</v>
      </c>
      <c r="H96" s="17"/>
      <c r="I96" s="259"/>
      <c r="J96" s="258"/>
      <c r="K96" s="258"/>
    </row>
    <row r="97" spans="1:12" ht="15">
      <c r="A97" s="8">
        <f t="shared" ca="1" si="5"/>
        <v>0</v>
      </c>
      <c r="C97" s="17"/>
      <c r="G97" s="8" t="str">
        <f t="shared" ca="1" si="1"/>
        <v>"Male circumcision gap table" Tab</v>
      </c>
      <c r="H97" s="17" t="s">
        <v>112</v>
      </c>
      <c r="I97" s="259" t="s">
        <v>999</v>
      </c>
      <c r="J97" s="258" t="s">
        <v>1000</v>
      </c>
      <c r="K97" s="258"/>
    </row>
    <row r="98" spans="1:12" ht="80">
      <c r="A98" s="8">
        <f t="shared" ca="1" si="5"/>
        <v>0</v>
      </c>
      <c r="C98" s="17"/>
      <c r="G98" s="8" t="str">
        <f t="shared" ref="G98:G104" ca="1" si="6">OFFSET($H98,0,LangOffset,1,1)</f>
        <v>Prevention programs for general population- male circumcision: 
Required from the 16 priority countries with high HIV prevalence, low levels of male circumcision and generalized heterosexual HIV epidemics i.e. Botswana, Ethiopia, Central African Republic, Kenya, Lesotho, Malawi, Mozambique, Namibia, Rwanda, South Africa, South Sudan, Swaziland, Uganda, United Republic or Tanzania, Zambia and Zimbabwe.</v>
      </c>
      <c r="H98" s="17" t="s">
        <v>371</v>
      </c>
      <c r="I98" s="289" t="s">
        <v>504</v>
      </c>
      <c r="J98" s="258" t="s">
        <v>534</v>
      </c>
      <c r="K98" s="258"/>
    </row>
    <row r="99" spans="1:12" ht="15">
      <c r="A99" s="8">
        <f t="shared" ca="1" si="5"/>
        <v>0</v>
      </c>
      <c r="C99" s="17"/>
      <c r="G99" s="8" t="str">
        <f t="shared" ca="1" si="6"/>
        <v>Coverage indicator: number of medical male circumcisions performed according to national standards</v>
      </c>
      <c r="H99" s="17" t="s">
        <v>372</v>
      </c>
      <c r="I99" s="259" t="s">
        <v>900</v>
      </c>
      <c r="J99" s="258" t="s">
        <v>459</v>
      </c>
      <c r="K99" s="258"/>
    </row>
    <row r="100" spans="1:12" ht="15">
      <c r="A100" s="8">
        <f t="shared" ca="1" si="5"/>
        <v>0</v>
      </c>
      <c r="C100" s="17"/>
      <c r="G100" s="8" t="str">
        <f t="shared" ca="1" si="6"/>
        <v>Estimated population in need/ at risk: 
Refers to the estimated number of men eligible for male circumcision</v>
      </c>
      <c r="H100" s="17" t="s">
        <v>44</v>
      </c>
      <c r="I100" s="259" t="s">
        <v>711</v>
      </c>
      <c r="J100" s="258" t="s">
        <v>535</v>
      </c>
      <c r="K100" s="258"/>
    </row>
    <row r="101" spans="1:12" ht="15">
      <c r="A101" s="8">
        <f t="shared" ca="1" si="5"/>
        <v>0</v>
      </c>
      <c r="C101" s="17"/>
      <c r="G101" s="8" t="str">
        <f t="shared" ca="1" si="6"/>
        <v xml:space="preserve">Country target: 
1)  Refers to NSP or any other latest agreed country target
2) "#"- refers to the number of males targeted to be circumcised </v>
      </c>
      <c r="H101" s="17" t="s">
        <v>45</v>
      </c>
      <c r="I101" s="259" t="s">
        <v>505</v>
      </c>
      <c r="J101" s="258" t="s">
        <v>536</v>
      </c>
      <c r="K101" s="258"/>
    </row>
    <row r="102" spans="1:12" ht="195">
      <c r="A102" s="8">
        <f t="shared" ca="1" si="5"/>
        <v>0</v>
      </c>
      <c r="C102" s="17"/>
      <c r="G102" s="88" t="str">
        <f t="shared" ca="1" si="6"/>
        <v>Country Target Already Covered:
Country target already covered is broken down into the target planned to be covered by domestic resources (line C1), and external resources (line C2). National private sector investments are to be included under domestic sources. In cases where part of the target during the year is covered by a current Global Fund grant (that ends prior to the start of the new implementation period), it can be included in the external resources category. 
Once C1 and C2 are filled in, the total of country target already covered is automatically calculated in line C3. Note that line C3 is locked and cannot be overridden. Therefore, please use line C1 to provide a total if the domestic and external breakdown of resources is not available. If this is the case, specify in the comments box that line C1 refers to the total of both domestic and external resources.</v>
      </c>
      <c r="H102" s="292" t="s">
        <v>1019</v>
      </c>
      <c r="I102" s="258" t="s">
        <v>712</v>
      </c>
      <c r="J102" s="258" t="s">
        <v>537</v>
      </c>
      <c r="K102" s="258"/>
    </row>
    <row r="103" spans="1:12" ht="15">
      <c r="A103" s="8">
        <f t="shared" ca="1" si="5"/>
        <v>0</v>
      </c>
      <c r="C103" s="17"/>
      <c r="G103" s="8" t="str">
        <f t="shared" ca="1" si="6"/>
        <v>Programmatic Gap:
The programmatic gap is calculated based on the country target (row B)</v>
      </c>
      <c r="H103" s="17" t="s">
        <v>46</v>
      </c>
      <c r="I103" s="259" t="s">
        <v>713</v>
      </c>
      <c r="J103" s="258" t="s">
        <v>710</v>
      </c>
      <c r="K103" s="258"/>
    </row>
    <row r="104" spans="1:12" ht="15">
      <c r="A104" s="8">
        <f t="shared" ca="1" si="5"/>
        <v>0</v>
      </c>
      <c r="C104" s="17"/>
      <c r="G104" s="8" t="str">
        <f t="shared" ca="1" si="6"/>
        <v xml:space="preserve">Comments/Assumptions:
1) Specify the target area
2) Specify who are the other sources of funding
3) Along with the country targets, in the comments column, specify the proportion of men that are circumcised (current and targeted coverage, which would include the cumulative number of men circumcised) based on surveys or program data available. </v>
      </c>
      <c r="H104" s="17" t="s">
        <v>47</v>
      </c>
      <c r="I104" s="259" t="s">
        <v>714</v>
      </c>
      <c r="J104" s="258" t="s">
        <v>460</v>
      </c>
    </row>
    <row r="105" spans="1:12">
      <c r="A105" s="8">
        <f t="shared" ca="1" si="5"/>
        <v>0</v>
      </c>
      <c r="C105" s="17"/>
      <c r="G105" s="15"/>
      <c r="H105" s="15"/>
      <c r="I105" s="15"/>
      <c r="J105" s="15"/>
      <c r="K105" s="104"/>
    </row>
    <row r="106" spans="1:12" ht="15">
      <c r="A106" s="8">
        <f t="shared" ca="1" si="5"/>
        <v>0</v>
      </c>
      <c r="C106" s="17"/>
      <c r="G106" s="8" t="str">
        <f ca="1">OFFSET($H106,0,LangOffset,1,1)</f>
        <v>Please read the Instructions sheet carefully before completing the programmatic gap tables.</v>
      </c>
      <c r="H106" s="17" t="s">
        <v>108</v>
      </c>
      <c r="I106" s="104" t="s">
        <v>412</v>
      </c>
      <c r="J106" s="122" t="s">
        <v>538</v>
      </c>
      <c r="K106" s="104"/>
      <c r="L106" s="15"/>
    </row>
    <row r="107" spans="1:12" ht="15">
      <c r="A107" s="8">
        <f t="shared" ca="1" si="5"/>
        <v>0</v>
      </c>
      <c r="C107" s="17"/>
      <c r="G107" s="8" t="str">
        <f ca="1">OFFSET($H107,0,LangOffset,1,1)</f>
        <v>To complete this cover sheet, select from the drop-down lists the Geography and Applicant Type.</v>
      </c>
      <c r="H107" s="17" t="s">
        <v>109</v>
      </c>
      <c r="I107" s="104" t="s">
        <v>413</v>
      </c>
      <c r="J107" s="121" t="s">
        <v>539</v>
      </c>
      <c r="K107" s="105"/>
    </row>
    <row r="108" spans="1:12" ht="15">
      <c r="A108" s="8">
        <f t="shared" ca="1" si="5"/>
        <v>0</v>
      </c>
      <c r="C108" s="17"/>
      <c r="G108" s="8" t="str">
        <f ca="1">OFFSET($H108,0,LangOffset,1,1)</f>
        <v>Applicant</v>
      </c>
      <c r="H108" s="17" t="s">
        <v>115</v>
      </c>
      <c r="I108" s="104" t="s">
        <v>414</v>
      </c>
      <c r="J108" s="104" t="s">
        <v>461</v>
      </c>
      <c r="K108" s="106"/>
    </row>
    <row r="109" spans="1:12" ht="15">
      <c r="A109" s="8">
        <f t="shared" ca="1" si="5"/>
        <v>0</v>
      </c>
      <c r="C109" s="17"/>
      <c r="G109" s="8" t="str">
        <f ca="1">OFFSET($H109,0,LangOffset,1,1)</f>
        <v>Component</v>
      </c>
      <c r="H109" s="17" t="s">
        <v>83</v>
      </c>
      <c r="I109" s="104" t="s">
        <v>415</v>
      </c>
      <c r="J109" s="104" t="s">
        <v>462</v>
      </c>
      <c r="K109" s="106"/>
    </row>
    <row r="110" spans="1:12" ht="15">
      <c r="A110" s="8">
        <f t="shared" ca="1" si="5"/>
        <v>0</v>
      </c>
      <c r="C110" s="17"/>
      <c r="G110" s="8" t="str">
        <f ca="1">OFFSET($H110,0,LangOffset,1,1)</f>
        <v>Applicant Type</v>
      </c>
      <c r="H110" s="17" t="s">
        <v>84</v>
      </c>
      <c r="I110" s="104" t="s">
        <v>416</v>
      </c>
      <c r="J110" s="104" t="s">
        <v>463</v>
      </c>
    </row>
    <row r="111" spans="1:12">
      <c r="A111" s="8">
        <f t="shared" ref="A111:A119" ca="1" si="7">OFFSET($B111,0,LangOffset,1,1)</f>
        <v>0</v>
      </c>
      <c r="C111" s="17"/>
      <c r="G111" s="15"/>
      <c r="H111" s="15"/>
      <c r="I111" s="15"/>
      <c r="J111" s="15"/>
      <c r="K111" s="17"/>
    </row>
    <row r="112" spans="1:12">
      <c r="A112" s="8">
        <f t="shared" ca="1" si="7"/>
        <v>0</v>
      </c>
      <c r="C112" s="17"/>
      <c r="G112" s="8">
        <f t="shared" ca="1" si="1"/>
        <v>0</v>
      </c>
      <c r="K112" s="15"/>
    </row>
    <row r="113" spans="1:11">
      <c r="A113" s="8">
        <f t="shared" ca="1" si="7"/>
        <v>0</v>
      </c>
      <c r="C113" s="17"/>
      <c r="G113" s="15"/>
      <c r="H113" s="15"/>
      <c r="I113" s="15"/>
      <c r="J113" s="15"/>
      <c r="K113" s="104"/>
    </row>
    <row r="114" spans="1:11" ht="15">
      <c r="A114" s="8">
        <f t="shared" ca="1" si="7"/>
        <v>0</v>
      </c>
      <c r="C114" s="17"/>
      <c r="G114" s="8" t="str">
        <f ca="1">OFFSET($H114,0,LangOffset,1,1)</f>
        <v xml:space="preserve">Carefully read the instructions in the "Instructions" tab before completing the programmatic gap analysis table. 
The instructions have been tailored to each specific module/intervention. </v>
      </c>
      <c r="H114" s="17" t="s">
        <v>76</v>
      </c>
      <c r="I114" s="104" t="s">
        <v>417</v>
      </c>
      <c r="J114" s="123" t="s">
        <v>540</v>
      </c>
      <c r="K114" s="15"/>
    </row>
    <row r="115" spans="1:11">
      <c r="A115" s="8">
        <f t="shared" ca="1" si="7"/>
        <v>0</v>
      </c>
      <c r="C115" s="17"/>
      <c r="G115" s="15"/>
      <c r="H115" s="15"/>
      <c r="I115" s="15"/>
      <c r="J115" s="15"/>
    </row>
    <row r="116" spans="1:11">
      <c r="A116" s="8">
        <f t="shared" ca="1" si="7"/>
        <v>0</v>
      </c>
      <c r="C116" s="17"/>
      <c r="G116" s="8" t="str">
        <f t="shared" ref="G116:G159" ca="1" si="8">OFFSET($H116,0,LangOffset,1,1)</f>
        <v>Latest version updated October 2019</v>
      </c>
      <c r="H116" s="100" t="s">
        <v>1024</v>
      </c>
      <c r="I116" s="17" t="s">
        <v>1022</v>
      </c>
      <c r="J116" s="17" t="s">
        <v>1023</v>
      </c>
    </row>
    <row r="117" spans="1:11">
      <c r="A117" s="8">
        <f t="shared" ca="1" si="7"/>
        <v>0</v>
      </c>
      <c r="C117" s="17"/>
      <c r="G117" s="8">
        <f t="shared" ca="1" si="8"/>
        <v>0</v>
      </c>
    </row>
    <row r="118" spans="1:11">
      <c r="A118" s="8">
        <f t="shared" ca="1" si="7"/>
        <v>0</v>
      </c>
      <c r="C118" s="17"/>
      <c r="G118" s="8">
        <f t="shared" ca="1" si="8"/>
        <v>0</v>
      </c>
    </row>
    <row r="119" spans="1:11">
      <c r="A119" s="8">
        <f t="shared" ca="1" si="7"/>
        <v>0</v>
      </c>
      <c r="C119" s="17"/>
      <c r="G119" s="8">
        <f t="shared" ca="1" si="8"/>
        <v>0</v>
      </c>
    </row>
    <row r="120" spans="1:11">
      <c r="A120" s="8">
        <f t="shared" ref="A120:A183" ca="1" si="9">OFFSET($B120,0,LangOffset,1,1)</f>
        <v>0</v>
      </c>
      <c r="C120" s="17"/>
      <c r="G120" s="8">
        <f t="shared" ca="1" si="8"/>
        <v>0</v>
      </c>
    </row>
    <row r="121" spans="1:11">
      <c r="A121" s="8">
        <f t="shared" ca="1" si="9"/>
        <v>0</v>
      </c>
      <c r="C121" s="17"/>
      <c r="G121" s="8">
        <f t="shared" ca="1" si="8"/>
        <v>0</v>
      </c>
    </row>
    <row r="122" spans="1:11">
      <c r="A122" s="8">
        <f t="shared" ca="1" si="9"/>
        <v>0</v>
      </c>
      <c r="C122" s="17"/>
      <c r="G122" s="8">
        <f t="shared" ca="1" si="8"/>
        <v>0</v>
      </c>
    </row>
    <row r="123" spans="1:11">
      <c r="A123" s="8">
        <f t="shared" ca="1" si="9"/>
        <v>0</v>
      </c>
      <c r="C123" s="17"/>
      <c r="G123" s="8">
        <f t="shared" ca="1" si="8"/>
        <v>0</v>
      </c>
    </row>
    <row r="124" spans="1:11">
      <c r="A124" s="8">
        <f t="shared" ca="1" si="9"/>
        <v>0</v>
      </c>
      <c r="G124" s="8">
        <f t="shared" ca="1" si="8"/>
        <v>0</v>
      </c>
    </row>
    <row r="125" spans="1:11">
      <c r="A125" s="8">
        <f t="shared" ca="1" si="9"/>
        <v>0</v>
      </c>
      <c r="G125" s="8">
        <f t="shared" ca="1" si="8"/>
        <v>0</v>
      </c>
    </row>
    <row r="126" spans="1:11">
      <c r="A126" s="8">
        <f t="shared" ca="1" si="9"/>
        <v>0</v>
      </c>
      <c r="G126" s="8">
        <f t="shared" ca="1" si="8"/>
        <v>0</v>
      </c>
    </row>
    <row r="127" spans="1:11">
      <c r="A127" s="8">
        <f t="shared" ca="1" si="9"/>
        <v>0</v>
      </c>
      <c r="G127" s="8">
        <f t="shared" ca="1" si="8"/>
        <v>0</v>
      </c>
    </row>
    <row r="128" spans="1:11">
      <c r="A128" s="8">
        <f t="shared" ca="1" si="9"/>
        <v>0</v>
      </c>
      <c r="G128" s="8">
        <f t="shared" ca="1" si="8"/>
        <v>0</v>
      </c>
    </row>
    <row r="129" spans="1:7">
      <c r="A129" s="8">
        <f t="shared" ca="1" si="9"/>
        <v>0</v>
      </c>
      <c r="G129" s="8">
        <f t="shared" ca="1" si="8"/>
        <v>0</v>
      </c>
    </row>
    <row r="130" spans="1:7">
      <c r="A130" s="8">
        <f t="shared" ca="1" si="9"/>
        <v>0</v>
      </c>
      <c r="G130" s="8">
        <f t="shared" ca="1" si="8"/>
        <v>0</v>
      </c>
    </row>
    <row r="131" spans="1:7">
      <c r="A131" s="8">
        <f t="shared" ca="1" si="9"/>
        <v>0</v>
      </c>
      <c r="G131" s="8">
        <f t="shared" ca="1" si="8"/>
        <v>0</v>
      </c>
    </row>
    <row r="132" spans="1:7">
      <c r="A132" s="8">
        <f t="shared" ca="1" si="9"/>
        <v>0</v>
      </c>
      <c r="G132" s="8">
        <f t="shared" ca="1" si="8"/>
        <v>0</v>
      </c>
    </row>
    <row r="133" spans="1:7">
      <c r="A133" s="8">
        <f t="shared" ca="1" si="9"/>
        <v>0</v>
      </c>
      <c r="G133" s="8">
        <f t="shared" ca="1" si="8"/>
        <v>0</v>
      </c>
    </row>
    <row r="134" spans="1:7">
      <c r="A134" s="8">
        <f t="shared" ca="1" si="9"/>
        <v>0</v>
      </c>
      <c r="G134" s="8">
        <f t="shared" ca="1" si="8"/>
        <v>0</v>
      </c>
    </row>
    <row r="135" spans="1:7">
      <c r="A135" s="8">
        <f t="shared" ca="1" si="9"/>
        <v>0</v>
      </c>
      <c r="G135" s="8">
        <f t="shared" ca="1" si="8"/>
        <v>0</v>
      </c>
    </row>
    <row r="136" spans="1:7">
      <c r="A136" s="8">
        <f t="shared" ca="1" si="9"/>
        <v>0</v>
      </c>
      <c r="G136" s="8">
        <f t="shared" ca="1" si="8"/>
        <v>0</v>
      </c>
    </row>
    <row r="137" spans="1:7">
      <c r="A137" s="8">
        <f t="shared" ca="1" si="9"/>
        <v>0</v>
      </c>
      <c r="G137" s="8">
        <f t="shared" ca="1" si="8"/>
        <v>0</v>
      </c>
    </row>
    <row r="138" spans="1:7">
      <c r="A138" s="8">
        <f t="shared" ca="1" si="9"/>
        <v>0</v>
      </c>
      <c r="G138" s="8">
        <f t="shared" ca="1" si="8"/>
        <v>0</v>
      </c>
    </row>
    <row r="139" spans="1:7">
      <c r="A139" s="8">
        <f t="shared" ca="1" si="9"/>
        <v>0</v>
      </c>
      <c r="G139" s="8">
        <f t="shared" ca="1" si="8"/>
        <v>0</v>
      </c>
    </row>
    <row r="140" spans="1:7">
      <c r="A140" s="8">
        <f t="shared" ca="1" si="9"/>
        <v>0</v>
      </c>
      <c r="G140" s="8">
        <f t="shared" ca="1" si="8"/>
        <v>0</v>
      </c>
    </row>
    <row r="141" spans="1:7">
      <c r="A141" s="8">
        <f t="shared" ca="1" si="9"/>
        <v>0</v>
      </c>
      <c r="G141" s="8">
        <f t="shared" ca="1" si="8"/>
        <v>0</v>
      </c>
    </row>
    <row r="142" spans="1:7">
      <c r="A142" s="8">
        <f t="shared" ca="1" si="9"/>
        <v>0</v>
      </c>
      <c r="G142" s="8">
        <f t="shared" ca="1" si="8"/>
        <v>0</v>
      </c>
    </row>
    <row r="143" spans="1:7">
      <c r="A143" s="8">
        <f t="shared" ca="1" si="9"/>
        <v>0</v>
      </c>
      <c r="G143" s="8">
        <f t="shared" ca="1" si="8"/>
        <v>0</v>
      </c>
    </row>
    <row r="144" spans="1:7">
      <c r="A144" s="8">
        <f t="shared" ca="1" si="9"/>
        <v>0</v>
      </c>
      <c r="G144" s="8">
        <f t="shared" ca="1" si="8"/>
        <v>0</v>
      </c>
    </row>
    <row r="145" spans="1:7">
      <c r="A145" s="8">
        <f t="shared" ca="1" si="9"/>
        <v>0</v>
      </c>
      <c r="G145" s="8">
        <f t="shared" ca="1" si="8"/>
        <v>0</v>
      </c>
    </row>
    <row r="146" spans="1:7">
      <c r="A146" s="8">
        <f t="shared" ca="1" si="9"/>
        <v>0</v>
      </c>
      <c r="G146" s="8">
        <f t="shared" ca="1" si="8"/>
        <v>0</v>
      </c>
    </row>
    <row r="147" spans="1:7">
      <c r="A147" s="8">
        <f t="shared" ca="1" si="9"/>
        <v>0</v>
      </c>
      <c r="G147" s="8">
        <f t="shared" ca="1" si="8"/>
        <v>0</v>
      </c>
    </row>
    <row r="148" spans="1:7">
      <c r="A148" s="8">
        <f t="shared" ca="1" si="9"/>
        <v>0</v>
      </c>
      <c r="G148" s="8">
        <f t="shared" ca="1" si="8"/>
        <v>0</v>
      </c>
    </row>
    <row r="149" spans="1:7">
      <c r="A149" s="8">
        <f t="shared" ca="1" si="9"/>
        <v>0</v>
      </c>
      <c r="G149" s="8">
        <f t="shared" ca="1" si="8"/>
        <v>0</v>
      </c>
    </row>
    <row r="150" spans="1:7">
      <c r="A150" s="8">
        <f t="shared" ca="1" si="9"/>
        <v>0</v>
      </c>
      <c r="G150" s="8">
        <f t="shared" ca="1" si="8"/>
        <v>0</v>
      </c>
    </row>
    <row r="151" spans="1:7">
      <c r="A151" s="8">
        <f t="shared" ca="1" si="9"/>
        <v>0</v>
      </c>
      <c r="G151" s="8">
        <f t="shared" ca="1" si="8"/>
        <v>0</v>
      </c>
    </row>
    <row r="152" spans="1:7">
      <c r="A152" s="8">
        <f t="shared" ca="1" si="9"/>
        <v>0</v>
      </c>
      <c r="G152" s="8">
        <f t="shared" ca="1" si="8"/>
        <v>0</v>
      </c>
    </row>
    <row r="153" spans="1:7">
      <c r="A153" s="8">
        <f t="shared" ca="1" si="9"/>
        <v>0</v>
      </c>
      <c r="G153" s="8">
        <f t="shared" ca="1" si="8"/>
        <v>0</v>
      </c>
    </row>
    <row r="154" spans="1:7">
      <c r="A154" s="8">
        <f t="shared" ca="1" si="9"/>
        <v>0</v>
      </c>
      <c r="G154" s="8">
        <f t="shared" ca="1" si="8"/>
        <v>0</v>
      </c>
    </row>
    <row r="155" spans="1:7">
      <c r="A155" s="8">
        <f t="shared" ca="1" si="9"/>
        <v>0</v>
      </c>
      <c r="G155" s="8">
        <f t="shared" ca="1" si="8"/>
        <v>0</v>
      </c>
    </row>
    <row r="156" spans="1:7">
      <c r="A156" s="8">
        <f t="shared" ca="1" si="9"/>
        <v>0</v>
      </c>
      <c r="G156" s="8">
        <f t="shared" ca="1" si="8"/>
        <v>0</v>
      </c>
    </row>
    <row r="157" spans="1:7">
      <c r="A157" s="8">
        <f t="shared" ca="1" si="9"/>
        <v>0</v>
      </c>
      <c r="G157" s="8">
        <f t="shared" ca="1" si="8"/>
        <v>0</v>
      </c>
    </row>
    <row r="158" spans="1:7">
      <c r="A158" s="8">
        <f t="shared" ca="1" si="9"/>
        <v>0</v>
      </c>
      <c r="G158" s="8">
        <f t="shared" ca="1" si="8"/>
        <v>0</v>
      </c>
    </row>
    <row r="159" spans="1:7">
      <c r="A159" s="8">
        <f t="shared" ca="1" si="9"/>
        <v>0</v>
      </c>
      <c r="G159" s="8">
        <f t="shared" ca="1" si="8"/>
        <v>0</v>
      </c>
    </row>
    <row r="160" spans="1:7">
      <c r="A160" s="8">
        <f t="shared" ca="1" si="9"/>
        <v>0</v>
      </c>
      <c r="G160" s="8">
        <f t="shared" ref="G160:G223" ca="1" si="10">OFFSET($H160,0,LangOffset,1,1)</f>
        <v>0</v>
      </c>
    </row>
    <row r="161" spans="1:7">
      <c r="A161" s="8">
        <f t="shared" ca="1" si="9"/>
        <v>0</v>
      </c>
      <c r="G161" s="8">
        <f t="shared" ca="1" si="10"/>
        <v>0</v>
      </c>
    </row>
    <row r="162" spans="1:7">
      <c r="A162" s="8">
        <f t="shared" ca="1" si="9"/>
        <v>0</v>
      </c>
      <c r="G162" s="8">
        <f t="shared" ca="1" si="10"/>
        <v>0</v>
      </c>
    </row>
    <row r="163" spans="1:7">
      <c r="A163" s="8">
        <f t="shared" ca="1" si="9"/>
        <v>0</v>
      </c>
      <c r="G163" s="8">
        <f t="shared" ca="1" si="10"/>
        <v>0</v>
      </c>
    </row>
    <row r="164" spans="1:7">
      <c r="A164" s="8">
        <f t="shared" ca="1" si="9"/>
        <v>0</v>
      </c>
      <c r="G164" s="8">
        <f t="shared" ca="1" si="10"/>
        <v>0</v>
      </c>
    </row>
    <row r="165" spans="1:7">
      <c r="A165" s="8">
        <f t="shared" ca="1" si="9"/>
        <v>0</v>
      </c>
      <c r="G165" s="8">
        <f t="shared" ca="1" si="10"/>
        <v>0</v>
      </c>
    </row>
    <row r="166" spans="1:7">
      <c r="A166" s="8">
        <f t="shared" ca="1" si="9"/>
        <v>0</v>
      </c>
      <c r="G166" s="8">
        <f t="shared" ca="1" si="10"/>
        <v>0</v>
      </c>
    </row>
    <row r="167" spans="1:7">
      <c r="A167" s="8">
        <f t="shared" ca="1" si="9"/>
        <v>0</v>
      </c>
      <c r="G167" s="8">
        <f t="shared" ca="1" si="10"/>
        <v>0</v>
      </c>
    </row>
    <row r="168" spans="1:7">
      <c r="A168" s="8">
        <f t="shared" ca="1" si="9"/>
        <v>0</v>
      </c>
      <c r="G168" s="8">
        <f t="shared" ca="1" si="10"/>
        <v>0</v>
      </c>
    </row>
    <row r="169" spans="1:7">
      <c r="A169" s="8">
        <f t="shared" ca="1" si="9"/>
        <v>0</v>
      </c>
      <c r="G169" s="8">
        <f t="shared" ca="1" si="10"/>
        <v>0</v>
      </c>
    </row>
    <row r="170" spans="1:7">
      <c r="A170" s="8">
        <f t="shared" ca="1" si="9"/>
        <v>0</v>
      </c>
      <c r="G170" s="8">
        <f t="shared" ca="1" si="10"/>
        <v>0</v>
      </c>
    </row>
    <row r="171" spans="1:7">
      <c r="A171" s="8">
        <f t="shared" ca="1" si="9"/>
        <v>0</v>
      </c>
      <c r="G171" s="8">
        <f t="shared" ca="1" si="10"/>
        <v>0</v>
      </c>
    </row>
    <row r="172" spans="1:7">
      <c r="A172" s="8">
        <f t="shared" ca="1" si="9"/>
        <v>0</v>
      </c>
      <c r="G172" s="8">
        <f t="shared" ca="1" si="10"/>
        <v>0</v>
      </c>
    </row>
    <row r="173" spans="1:7">
      <c r="A173" s="8">
        <f t="shared" ca="1" si="9"/>
        <v>0</v>
      </c>
      <c r="G173" s="8">
        <f t="shared" ca="1" si="10"/>
        <v>0</v>
      </c>
    </row>
    <row r="174" spans="1:7">
      <c r="A174" s="8">
        <f t="shared" ca="1" si="9"/>
        <v>0</v>
      </c>
      <c r="G174" s="8">
        <f t="shared" ca="1" si="10"/>
        <v>0</v>
      </c>
    </row>
    <row r="175" spans="1:7">
      <c r="A175" s="8">
        <f t="shared" ca="1" si="9"/>
        <v>0</v>
      </c>
      <c r="G175" s="8">
        <f t="shared" ca="1" si="10"/>
        <v>0</v>
      </c>
    </row>
    <row r="176" spans="1:7">
      <c r="A176" s="8">
        <f t="shared" ca="1" si="9"/>
        <v>0</v>
      </c>
      <c r="G176" s="8">
        <f t="shared" ca="1" si="10"/>
        <v>0</v>
      </c>
    </row>
    <row r="177" spans="1:7">
      <c r="A177" s="8">
        <f t="shared" ca="1" si="9"/>
        <v>0</v>
      </c>
      <c r="G177" s="8">
        <f t="shared" ca="1" si="10"/>
        <v>0</v>
      </c>
    </row>
    <row r="178" spans="1:7">
      <c r="A178" s="8">
        <f t="shared" ca="1" si="9"/>
        <v>0</v>
      </c>
      <c r="G178" s="8">
        <f t="shared" ca="1" si="10"/>
        <v>0</v>
      </c>
    </row>
    <row r="179" spans="1:7">
      <c r="A179" s="8">
        <f t="shared" ca="1" si="9"/>
        <v>0</v>
      </c>
      <c r="G179" s="8">
        <f t="shared" ca="1" si="10"/>
        <v>0</v>
      </c>
    </row>
    <row r="180" spans="1:7">
      <c r="A180" s="8">
        <f t="shared" ca="1" si="9"/>
        <v>0</v>
      </c>
      <c r="G180" s="8">
        <f t="shared" ca="1" si="10"/>
        <v>0</v>
      </c>
    </row>
    <row r="181" spans="1:7">
      <c r="A181" s="8">
        <f t="shared" ca="1" si="9"/>
        <v>0</v>
      </c>
      <c r="G181" s="8">
        <f t="shared" ca="1" si="10"/>
        <v>0</v>
      </c>
    </row>
    <row r="182" spans="1:7">
      <c r="A182" s="8">
        <f t="shared" ca="1" si="9"/>
        <v>0</v>
      </c>
      <c r="G182" s="8">
        <f t="shared" ca="1" si="10"/>
        <v>0</v>
      </c>
    </row>
    <row r="183" spans="1:7">
      <c r="A183" s="8">
        <f t="shared" ca="1" si="9"/>
        <v>0</v>
      </c>
      <c r="G183" s="8">
        <f t="shared" ca="1" si="10"/>
        <v>0</v>
      </c>
    </row>
    <row r="184" spans="1:7">
      <c r="A184" s="8">
        <f t="shared" ref="A184:A247" ca="1" si="11">OFFSET($B184,0,LangOffset,1,1)</f>
        <v>0</v>
      </c>
      <c r="G184" s="8">
        <f t="shared" ca="1" si="10"/>
        <v>0</v>
      </c>
    </row>
    <row r="185" spans="1:7">
      <c r="A185" s="8">
        <f t="shared" ca="1" si="11"/>
        <v>0</v>
      </c>
      <c r="G185" s="8">
        <f t="shared" ca="1" si="10"/>
        <v>0</v>
      </c>
    </row>
    <row r="186" spans="1:7">
      <c r="A186" s="8">
        <f t="shared" ca="1" si="11"/>
        <v>0</v>
      </c>
      <c r="G186" s="8">
        <f t="shared" ca="1" si="10"/>
        <v>0</v>
      </c>
    </row>
    <row r="187" spans="1:7">
      <c r="A187" s="8">
        <f t="shared" ca="1" si="11"/>
        <v>0</v>
      </c>
      <c r="G187" s="8">
        <f t="shared" ca="1" si="10"/>
        <v>0</v>
      </c>
    </row>
    <row r="188" spans="1:7">
      <c r="A188" s="8">
        <f t="shared" ca="1" si="11"/>
        <v>0</v>
      </c>
      <c r="G188" s="8">
        <f t="shared" ca="1" si="10"/>
        <v>0</v>
      </c>
    </row>
    <row r="189" spans="1:7">
      <c r="A189" s="8">
        <f t="shared" ca="1" si="11"/>
        <v>0</v>
      </c>
      <c r="G189" s="8">
        <f t="shared" ca="1" si="10"/>
        <v>0</v>
      </c>
    </row>
    <row r="190" spans="1:7">
      <c r="A190" s="8">
        <f t="shared" ca="1" si="11"/>
        <v>0</v>
      </c>
      <c r="G190" s="8">
        <f t="shared" ca="1" si="10"/>
        <v>0</v>
      </c>
    </row>
    <row r="191" spans="1:7">
      <c r="A191" s="8">
        <f t="shared" ca="1" si="11"/>
        <v>0</v>
      </c>
      <c r="G191" s="8">
        <f t="shared" ca="1" si="10"/>
        <v>0</v>
      </c>
    </row>
    <row r="192" spans="1:7">
      <c r="A192" s="8">
        <f t="shared" ca="1" si="11"/>
        <v>0</v>
      </c>
      <c r="G192" s="8">
        <f t="shared" ca="1" si="10"/>
        <v>0</v>
      </c>
    </row>
    <row r="193" spans="1:7">
      <c r="A193" s="8">
        <f t="shared" ca="1" si="11"/>
        <v>0</v>
      </c>
      <c r="G193" s="8">
        <f t="shared" ca="1" si="10"/>
        <v>0</v>
      </c>
    </row>
    <row r="194" spans="1:7">
      <c r="A194" s="8">
        <f t="shared" ca="1" si="11"/>
        <v>0</v>
      </c>
      <c r="G194" s="8">
        <f t="shared" ca="1" si="10"/>
        <v>0</v>
      </c>
    </row>
    <row r="195" spans="1:7">
      <c r="A195" s="8">
        <f t="shared" ca="1" si="11"/>
        <v>0</v>
      </c>
      <c r="G195" s="8">
        <f t="shared" ca="1" si="10"/>
        <v>0</v>
      </c>
    </row>
    <row r="196" spans="1:7">
      <c r="A196" s="8">
        <f t="shared" ca="1" si="11"/>
        <v>0</v>
      </c>
      <c r="G196" s="8">
        <f t="shared" ca="1" si="10"/>
        <v>0</v>
      </c>
    </row>
    <row r="197" spans="1:7">
      <c r="A197" s="8">
        <f t="shared" ca="1" si="11"/>
        <v>0</v>
      </c>
      <c r="G197" s="8">
        <f t="shared" ca="1" si="10"/>
        <v>0</v>
      </c>
    </row>
    <row r="198" spans="1:7">
      <c r="A198" s="8">
        <f t="shared" ca="1" si="11"/>
        <v>0</v>
      </c>
      <c r="G198" s="8">
        <f t="shared" ca="1" si="10"/>
        <v>0</v>
      </c>
    </row>
    <row r="199" spans="1:7">
      <c r="A199" s="8">
        <f t="shared" ca="1" si="11"/>
        <v>0</v>
      </c>
      <c r="G199" s="8">
        <f t="shared" ca="1" si="10"/>
        <v>0</v>
      </c>
    </row>
    <row r="200" spans="1:7">
      <c r="A200" s="8">
        <f t="shared" ca="1" si="11"/>
        <v>0</v>
      </c>
      <c r="G200" s="8">
        <f t="shared" ca="1" si="10"/>
        <v>0</v>
      </c>
    </row>
    <row r="201" spans="1:7">
      <c r="A201" s="8">
        <f t="shared" ca="1" si="11"/>
        <v>0</v>
      </c>
      <c r="G201" s="8">
        <f t="shared" ca="1" si="10"/>
        <v>0</v>
      </c>
    </row>
    <row r="202" spans="1:7">
      <c r="A202" s="8">
        <f t="shared" ca="1" si="11"/>
        <v>0</v>
      </c>
      <c r="G202" s="8">
        <f t="shared" ca="1" si="10"/>
        <v>0</v>
      </c>
    </row>
    <row r="203" spans="1:7">
      <c r="A203" s="8">
        <f t="shared" ca="1" si="11"/>
        <v>0</v>
      </c>
      <c r="G203" s="8">
        <f t="shared" ca="1" si="10"/>
        <v>0</v>
      </c>
    </row>
    <row r="204" spans="1:7">
      <c r="A204" s="8">
        <f t="shared" ca="1" si="11"/>
        <v>0</v>
      </c>
      <c r="G204" s="8">
        <f t="shared" ca="1" si="10"/>
        <v>0</v>
      </c>
    </row>
    <row r="205" spans="1:7">
      <c r="A205" s="8">
        <f t="shared" ca="1" si="11"/>
        <v>0</v>
      </c>
      <c r="G205" s="8">
        <f t="shared" ca="1" si="10"/>
        <v>0</v>
      </c>
    </row>
    <row r="206" spans="1:7">
      <c r="A206" s="8">
        <f t="shared" ca="1" si="11"/>
        <v>0</v>
      </c>
      <c r="G206" s="8">
        <f t="shared" ca="1" si="10"/>
        <v>0</v>
      </c>
    </row>
    <row r="207" spans="1:7">
      <c r="A207" s="8">
        <f t="shared" ca="1" si="11"/>
        <v>0</v>
      </c>
      <c r="G207" s="8">
        <f t="shared" ca="1" si="10"/>
        <v>0</v>
      </c>
    </row>
    <row r="208" spans="1:7">
      <c r="A208" s="8">
        <f t="shared" ca="1" si="11"/>
        <v>0</v>
      </c>
      <c r="G208" s="8">
        <f t="shared" ca="1" si="10"/>
        <v>0</v>
      </c>
    </row>
    <row r="209" spans="1:7">
      <c r="A209" s="8">
        <f t="shared" ca="1" si="11"/>
        <v>0</v>
      </c>
      <c r="G209" s="8">
        <f t="shared" ca="1" si="10"/>
        <v>0</v>
      </c>
    </row>
    <row r="210" spans="1:7">
      <c r="A210" s="8">
        <f t="shared" ca="1" si="11"/>
        <v>0</v>
      </c>
      <c r="G210" s="8">
        <f t="shared" ca="1" si="10"/>
        <v>0</v>
      </c>
    </row>
    <row r="211" spans="1:7">
      <c r="A211" s="8">
        <f t="shared" ca="1" si="11"/>
        <v>0</v>
      </c>
      <c r="G211" s="8">
        <f t="shared" ca="1" si="10"/>
        <v>0</v>
      </c>
    </row>
    <row r="212" spans="1:7">
      <c r="A212" s="8">
        <f t="shared" ca="1" si="11"/>
        <v>0</v>
      </c>
      <c r="G212" s="8">
        <f t="shared" ca="1" si="10"/>
        <v>0</v>
      </c>
    </row>
    <row r="213" spans="1:7">
      <c r="A213" s="8">
        <f t="shared" ca="1" si="11"/>
        <v>0</v>
      </c>
      <c r="G213" s="8">
        <f t="shared" ca="1" si="10"/>
        <v>0</v>
      </c>
    </row>
    <row r="214" spans="1:7">
      <c r="A214" s="8">
        <f t="shared" ca="1" si="11"/>
        <v>0</v>
      </c>
      <c r="G214" s="8">
        <f t="shared" ca="1" si="10"/>
        <v>0</v>
      </c>
    </row>
    <row r="215" spans="1:7">
      <c r="A215" s="8">
        <f t="shared" ca="1" si="11"/>
        <v>0</v>
      </c>
      <c r="G215" s="8">
        <f t="shared" ca="1" si="10"/>
        <v>0</v>
      </c>
    </row>
    <row r="216" spans="1:7">
      <c r="A216" s="8">
        <f t="shared" ca="1" si="11"/>
        <v>0</v>
      </c>
      <c r="G216" s="8">
        <f t="shared" ca="1" si="10"/>
        <v>0</v>
      </c>
    </row>
    <row r="217" spans="1:7">
      <c r="A217" s="8">
        <f t="shared" ca="1" si="11"/>
        <v>0</v>
      </c>
      <c r="G217" s="8">
        <f t="shared" ca="1" si="10"/>
        <v>0</v>
      </c>
    </row>
    <row r="218" spans="1:7">
      <c r="A218" s="8">
        <f t="shared" ca="1" si="11"/>
        <v>0</v>
      </c>
      <c r="G218" s="8">
        <f t="shared" ca="1" si="10"/>
        <v>0</v>
      </c>
    </row>
    <row r="219" spans="1:7">
      <c r="A219" s="8">
        <f t="shared" ca="1" si="11"/>
        <v>0</v>
      </c>
      <c r="G219" s="8">
        <f t="shared" ca="1" si="10"/>
        <v>0</v>
      </c>
    </row>
    <row r="220" spans="1:7">
      <c r="A220" s="8">
        <f t="shared" ca="1" si="11"/>
        <v>0</v>
      </c>
      <c r="G220" s="8">
        <f t="shared" ca="1" si="10"/>
        <v>0</v>
      </c>
    </row>
    <row r="221" spans="1:7">
      <c r="A221" s="8">
        <f t="shared" ca="1" si="11"/>
        <v>0</v>
      </c>
      <c r="G221" s="8">
        <f t="shared" ca="1" si="10"/>
        <v>0</v>
      </c>
    </row>
    <row r="222" spans="1:7">
      <c r="A222" s="8">
        <f t="shared" ca="1" si="11"/>
        <v>0</v>
      </c>
      <c r="G222" s="8">
        <f t="shared" ca="1" si="10"/>
        <v>0</v>
      </c>
    </row>
    <row r="223" spans="1:7">
      <c r="A223" s="8">
        <f t="shared" ca="1" si="11"/>
        <v>0</v>
      </c>
      <c r="G223" s="8">
        <f t="shared" ca="1" si="10"/>
        <v>0</v>
      </c>
    </row>
    <row r="224" spans="1:7">
      <c r="A224" s="8">
        <f t="shared" ca="1" si="11"/>
        <v>0</v>
      </c>
      <c r="G224" s="8">
        <f t="shared" ref="G224:G287" ca="1" si="12">OFFSET($H224,0,LangOffset,1,1)</f>
        <v>0</v>
      </c>
    </row>
    <row r="225" spans="1:7">
      <c r="A225" s="8">
        <f t="shared" ca="1" si="11"/>
        <v>0</v>
      </c>
      <c r="G225" s="8">
        <f t="shared" ca="1" si="12"/>
        <v>0</v>
      </c>
    </row>
    <row r="226" spans="1:7">
      <c r="A226" s="8">
        <f t="shared" ca="1" si="11"/>
        <v>0</v>
      </c>
      <c r="G226" s="8">
        <f t="shared" ca="1" si="12"/>
        <v>0</v>
      </c>
    </row>
    <row r="227" spans="1:7">
      <c r="A227" s="8">
        <f t="shared" ca="1" si="11"/>
        <v>0</v>
      </c>
      <c r="G227" s="8">
        <f t="shared" ca="1" si="12"/>
        <v>0</v>
      </c>
    </row>
    <row r="228" spans="1:7">
      <c r="A228" s="8">
        <f t="shared" ca="1" si="11"/>
        <v>0</v>
      </c>
      <c r="G228" s="8">
        <f t="shared" ca="1" si="12"/>
        <v>0</v>
      </c>
    </row>
    <row r="229" spans="1:7">
      <c r="A229" s="8">
        <f t="shared" ca="1" si="11"/>
        <v>0</v>
      </c>
      <c r="G229" s="8">
        <f t="shared" ca="1" si="12"/>
        <v>0</v>
      </c>
    </row>
    <row r="230" spans="1:7">
      <c r="A230" s="8">
        <f t="shared" ca="1" si="11"/>
        <v>0</v>
      </c>
      <c r="G230" s="8">
        <f t="shared" ca="1" si="12"/>
        <v>0</v>
      </c>
    </row>
    <row r="231" spans="1:7">
      <c r="A231" s="8">
        <f t="shared" ca="1" si="11"/>
        <v>0</v>
      </c>
      <c r="G231" s="8">
        <f t="shared" ca="1" si="12"/>
        <v>0</v>
      </c>
    </row>
    <row r="232" spans="1:7">
      <c r="A232" s="8">
        <f t="shared" ca="1" si="11"/>
        <v>0</v>
      </c>
      <c r="G232" s="8">
        <f t="shared" ca="1" si="12"/>
        <v>0</v>
      </c>
    </row>
    <row r="233" spans="1:7">
      <c r="A233" s="8">
        <f t="shared" ca="1" si="11"/>
        <v>0</v>
      </c>
      <c r="G233" s="8">
        <f t="shared" ca="1" si="12"/>
        <v>0</v>
      </c>
    </row>
    <row r="234" spans="1:7">
      <c r="A234" s="8">
        <f t="shared" ca="1" si="11"/>
        <v>0</v>
      </c>
      <c r="G234" s="8">
        <f t="shared" ca="1" si="12"/>
        <v>0</v>
      </c>
    </row>
    <row r="235" spans="1:7">
      <c r="A235" s="8">
        <f t="shared" ca="1" si="11"/>
        <v>0</v>
      </c>
      <c r="G235" s="8">
        <f t="shared" ca="1" si="12"/>
        <v>0</v>
      </c>
    </row>
    <row r="236" spans="1:7">
      <c r="A236" s="8">
        <f t="shared" ca="1" si="11"/>
        <v>0</v>
      </c>
      <c r="G236" s="8">
        <f t="shared" ca="1" si="12"/>
        <v>0</v>
      </c>
    </row>
    <row r="237" spans="1:7">
      <c r="A237" s="8">
        <f t="shared" ca="1" si="11"/>
        <v>0</v>
      </c>
      <c r="G237" s="8">
        <f t="shared" ca="1" si="12"/>
        <v>0</v>
      </c>
    </row>
    <row r="238" spans="1:7">
      <c r="A238" s="8">
        <f t="shared" ca="1" si="11"/>
        <v>0</v>
      </c>
      <c r="G238" s="8">
        <f t="shared" ca="1" si="12"/>
        <v>0</v>
      </c>
    </row>
    <row r="239" spans="1:7">
      <c r="A239" s="8">
        <f t="shared" ca="1" si="11"/>
        <v>0</v>
      </c>
      <c r="G239" s="8">
        <f t="shared" ca="1" si="12"/>
        <v>0</v>
      </c>
    </row>
    <row r="240" spans="1:7">
      <c r="A240" s="8">
        <f t="shared" ca="1" si="11"/>
        <v>0</v>
      </c>
      <c r="G240" s="8">
        <f t="shared" ca="1" si="12"/>
        <v>0</v>
      </c>
    </row>
    <row r="241" spans="1:7">
      <c r="A241" s="8">
        <f t="shared" ca="1" si="11"/>
        <v>0</v>
      </c>
      <c r="G241" s="8">
        <f t="shared" ca="1" si="12"/>
        <v>0</v>
      </c>
    </row>
    <row r="242" spans="1:7">
      <c r="A242" s="8">
        <f t="shared" ca="1" si="11"/>
        <v>0</v>
      </c>
      <c r="G242" s="8">
        <f t="shared" ca="1" si="12"/>
        <v>0</v>
      </c>
    </row>
    <row r="243" spans="1:7">
      <c r="A243" s="8">
        <f t="shared" ca="1" si="11"/>
        <v>0</v>
      </c>
      <c r="G243" s="8">
        <f t="shared" ca="1" si="12"/>
        <v>0</v>
      </c>
    </row>
    <row r="244" spans="1:7">
      <c r="A244" s="8">
        <f t="shared" ca="1" si="11"/>
        <v>0</v>
      </c>
      <c r="G244" s="8">
        <f t="shared" ca="1" si="12"/>
        <v>0</v>
      </c>
    </row>
    <row r="245" spans="1:7">
      <c r="A245" s="8">
        <f t="shared" ca="1" si="11"/>
        <v>0</v>
      </c>
      <c r="G245" s="8">
        <f t="shared" ca="1" si="12"/>
        <v>0</v>
      </c>
    </row>
    <row r="246" spans="1:7">
      <c r="A246" s="8">
        <f t="shared" ca="1" si="11"/>
        <v>0</v>
      </c>
      <c r="G246" s="8">
        <f t="shared" ca="1" si="12"/>
        <v>0</v>
      </c>
    </row>
    <row r="247" spans="1:7">
      <c r="A247" s="8">
        <f t="shared" ca="1" si="11"/>
        <v>0</v>
      </c>
      <c r="G247" s="8">
        <f t="shared" ca="1" si="12"/>
        <v>0</v>
      </c>
    </row>
    <row r="248" spans="1:7">
      <c r="A248" s="8">
        <f t="shared" ref="A248:A311" ca="1" si="13">OFFSET($B248,0,LangOffset,1,1)</f>
        <v>0</v>
      </c>
      <c r="G248" s="8">
        <f t="shared" ca="1" si="12"/>
        <v>0</v>
      </c>
    </row>
    <row r="249" spans="1:7">
      <c r="A249" s="8">
        <f t="shared" ca="1" si="13"/>
        <v>0</v>
      </c>
      <c r="G249" s="8">
        <f t="shared" ca="1" si="12"/>
        <v>0</v>
      </c>
    </row>
    <row r="250" spans="1:7">
      <c r="A250" s="8">
        <f t="shared" ca="1" si="13"/>
        <v>0</v>
      </c>
      <c r="G250" s="8">
        <f t="shared" ca="1" si="12"/>
        <v>0</v>
      </c>
    </row>
    <row r="251" spans="1:7">
      <c r="A251" s="8">
        <f t="shared" ca="1" si="13"/>
        <v>0</v>
      </c>
      <c r="G251" s="8">
        <f t="shared" ca="1" si="12"/>
        <v>0</v>
      </c>
    </row>
    <row r="252" spans="1:7">
      <c r="A252" s="8">
        <f t="shared" ca="1" si="13"/>
        <v>0</v>
      </c>
      <c r="G252" s="8">
        <f t="shared" ca="1" si="12"/>
        <v>0</v>
      </c>
    </row>
    <row r="253" spans="1:7">
      <c r="A253" s="8">
        <f t="shared" ca="1" si="13"/>
        <v>0</v>
      </c>
      <c r="G253" s="8">
        <f t="shared" ca="1" si="12"/>
        <v>0</v>
      </c>
    </row>
    <row r="254" spans="1:7">
      <c r="A254" s="8">
        <f t="shared" ca="1" si="13"/>
        <v>0</v>
      </c>
      <c r="G254" s="8">
        <f t="shared" ca="1" si="12"/>
        <v>0</v>
      </c>
    </row>
    <row r="255" spans="1:7">
      <c r="A255" s="8">
        <f t="shared" ca="1" si="13"/>
        <v>0</v>
      </c>
      <c r="G255" s="8">
        <f t="shared" ca="1" si="12"/>
        <v>0</v>
      </c>
    </row>
    <row r="256" spans="1:7">
      <c r="A256" s="8">
        <f t="shared" ca="1" si="13"/>
        <v>0</v>
      </c>
      <c r="G256" s="8">
        <f t="shared" ca="1" si="12"/>
        <v>0</v>
      </c>
    </row>
    <row r="257" spans="1:7">
      <c r="A257" s="8">
        <f t="shared" ca="1" si="13"/>
        <v>0</v>
      </c>
      <c r="G257" s="8">
        <f t="shared" ca="1" si="12"/>
        <v>0</v>
      </c>
    </row>
    <row r="258" spans="1:7">
      <c r="A258" s="8">
        <f t="shared" ca="1" si="13"/>
        <v>0</v>
      </c>
      <c r="G258" s="8">
        <f t="shared" ca="1" si="12"/>
        <v>0</v>
      </c>
    </row>
    <row r="259" spans="1:7">
      <c r="A259" s="8">
        <f t="shared" ca="1" si="13"/>
        <v>0</v>
      </c>
      <c r="G259" s="8">
        <f t="shared" ca="1" si="12"/>
        <v>0</v>
      </c>
    </row>
    <row r="260" spans="1:7">
      <c r="A260" s="8">
        <f t="shared" ca="1" si="13"/>
        <v>0</v>
      </c>
      <c r="G260" s="8">
        <f t="shared" ca="1" si="12"/>
        <v>0</v>
      </c>
    </row>
    <row r="261" spans="1:7">
      <c r="A261" s="8">
        <f t="shared" ca="1" si="13"/>
        <v>0</v>
      </c>
      <c r="G261" s="8">
        <f t="shared" ca="1" si="12"/>
        <v>0</v>
      </c>
    </row>
    <row r="262" spans="1:7">
      <c r="A262" s="8">
        <f t="shared" ca="1" si="13"/>
        <v>0</v>
      </c>
      <c r="G262" s="8">
        <f t="shared" ca="1" si="12"/>
        <v>0</v>
      </c>
    </row>
    <row r="263" spans="1:7">
      <c r="A263" s="8">
        <f t="shared" ca="1" si="13"/>
        <v>0</v>
      </c>
      <c r="G263" s="8">
        <f t="shared" ca="1" si="12"/>
        <v>0</v>
      </c>
    </row>
    <row r="264" spans="1:7">
      <c r="A264" s="8">
        <f t="shared" ca="1" si="13"/>
        <v>0</v>
      </c>
      <c r="G264" s="8">
        <f t="shared" ca="1" si="12"/>
        <v>0</v>
      </c>
    </row>
    <row r="265" spans="1:7">
      <c r="A265" s="8">
        <f t="shared" ca="1" si="13"/>
        <v>0</v>
      </c>
      <c r="G265" s="8">
        <f t="shared" ca="1" si="12"/>
        <v>0</v>
      </c>
    </row>
    <row r="266" spans="1:7">
      <c r="A266" s="8">
        <f t="shared" ca="1" si="13"/>
        <v>0</v>
      </c>
      <c r="G266" s="8">
        <f t="shared" ca="1" si="12"/>
        <v>0</v>
      </c>
    </row>
    <row r="267" spans="1:7">
      <c r="A267" s="8">
        <f t="shared" ca="1" si="13"/>
        <v>0</v>
      </c>
      <c r="G267" s="8">
        <f t="shared" ca="1" si="12"/>
        <v>0</v>
      </c>
    </row>
    <row r="268" spans="1:7">
      <c r="A268" s="8">
        <f t="shared" ca="1" si="13"/>
        <v>0</v>
      </c>
      <c r="G268" s="8">
        <f t="shared" ca="1" si="12"/>
        <v>0</v>
      </c>
    </row>
    <row r="269" spans="1:7">
      <c r="A269" s="8">
        <f t="shared" ca="1" si="13"/>
        <v>0</v>
      </c>
      <c r="G269" s="8">
        <f t="shared" ca="1" si="12"/>
        <v>0</v>
      </c>
    </row>
    <row r="270" spans="1:7">
      <c r="A270" s="8">
        <f t="shared" ca="1" si="13"/>
        <v>0</v>
      </c>
      <c r="G270" s="8">
        <f t="shared" ca="1" si="12"/>
        <v>0</v>
      </c>
    </row>
    <row r="271" spans="1:7">
      <c r="A271" s="8">
        <f t="shared" ca="1" si="13"/>
        <v>0</v>
      </c>
      <c r="G271" s="8">
        <f t="shared" ca="1" si="12"/>
        <v>0</v>
      </c>
    </row>
    <row r="272" spans="1:7">
      <c r="A272" s="8">
        <f t="shared" ca="1" si="13"/>
        <v>0</v>
      </c>
      <c r="G272" s="8">
        <f t="shared" ca="1" si="12"/>
        <v>0</v>
      </c>
    </row>
    <row r="273" spans="1:7">
      <c r="A273" s="8">
        <f t="shared" ca="1" si="13"/>
        <v>0</v>
      </c>
      <c r="G273" s="8">
        <f t="shared" ca="1" si="12"/>
        <v>0</v>
      </c>
    </row>
    <row r="274" spans="1:7">
      <c r="A274" s="8">
        <f t="shared" ca="1" si="13"/>
        <v>0</v>
      </c>
      <c r="G274" s="8">
        <f t="shared" ca="1" si="12"/>
        <v>0</v>
      </c>
    </row>
    <row r="275" spans="1:7">
      <c r="A275" s="8">
        <f t="shared" ca="1" si="13"/>
        <v>0</v>
      </c>
      <c r="G275" s="8">
        <f t="shared" ca="1" si="12"/>
        <v>0</v>
      </c>
    </row>
    <row r="276" spans="1:7">
      <c r="A276" s="8">
        <f t="shared" ca="1" si="13"/>
        <v>0</v>
      </c>
      <c r="G276" s="8">
        <f t="shared" ca="1" si="12"/>
        <v>0</v>
      </c>
    </row>
    <row r="277" spans="1:7">
      <c r="A277" s="8">
        <f t="shared" ca="1" si="13"/>
        <v>0</v>
      </c>
      <c r="G277" s="8">
        <f t="shared" ca="1" si="12"/>
        <v>0</v>
      </c>
    </row>
    <row r="278" spans="1:7">
      <c r="A278" s="8">
        <f t="shared" ca="1" si="13"/>
        <v>0</v>
      </c>
      <c r="G278" s="8">
        <f t="shared" ca="1" si="12"/>
        <v>0</v>
      </c>
    </row>
    <row r="279" spans="1:7">
      <c r="A279" s="8">
        <f t="shared" ca="1" si="13"/>
        <v>0</v>
      </c>
      <c r="G279" s="8">
        <f t="shared" ca="1" si="12"/>
        <v>0</v>
      </c>
    </row>
    <row r="280" spans="1:7">
      <c r="A280" s="8">
        <f t="shared" ca="1" si="13"/>
        <v>0</v>
      </c>
      <c r="G280" s="8">
        <f t="shared" ca="1" si="12"/>
        <v>0</v>
      </c>
    </row>
    <row r="281" spans="1:7">
      <c r="A281" s="8">
        <f t="shared" ca="1" si="13"/>
        <v>0</v>
      </c>
      <c r="G281" s="8">
        <f t="shared" ca="1" si="12"/>
        <v>0</v>
      </c>
    </row>
    <row r="282" spans="1:7">
      <c r="A282" s="8">
        <f t="shared" ca="1" si="13"/>
        <v>0</v>
      </c>
      <c r="G282" s="8">
        <f t="shared" ca="1" si="12"/>
        <v>0</v>
      </c>
    </row>
    <row r="283" spans="1:7">
      <c r="A283" s="8">
        <f t="shared" ca="1" si="13"/>
        <v>0</v>
      </c>
      <c r="G283" s="8">
        <f t="shared" ca="1" si="12"/>
        <v>0</v>
      </c>
    </row>
    <row r="284" spans="1:7">
      <c r="A284" s="8">
        <f t="shared" ca="1" si="13"/>
        <v>0</v>
      </c>
      <c r="G284" s="8">
        <f t="shared" ca="1" si="12"/>
        <v>0</v>
      </c>
    </row>
    <row r="285" spans="1:7">
      <c r="A285" s="8">
        <f t="shared" ca="1" si="13"/>
        <v>0</v>
      </c>
      <c r="G285" s="8">
        <f t="shared" ca="1" si="12"/>
        <v>0</v>
      </c>
    </row>
    <row r="286" spans="1:7">
      <c r="A286" s="8">
        <f t="shared" ca="1" si="13"/>
        <v>0</v>
      </c>
      <c r="G286" s="8">
        <f t="shared" ca="1" si="12"/>
        <v>0</v>
      </c>
    </row>
    <row r="287" spans="1:7">
      <c r="A287" s="8">
        <f t="shared" ca="1" si="13"/>
        <v>0</v>
      </c>
      <c r="G287" s="8">
        <f t="shared" ca="1" si="12"/>
        <v>0</v>
      </c>
    </row>
    <row r="288" spans="1:7">
      <c r="A288" s="8">
        <f t="shared" ca="1" si="13"/>
        <v>0</v>
      </c>
      <c r="G288" s="8">
        <f t="shared" ref="G288:G351" ca="1" si="14">OFFSET($H288,0,LangOffset,1,1)</f>
        <v>0</v>
      </c>
    </row>
    <row r="289" spans="1:7">
      <c r="A289" s="8">
        <f t="shared" ca="1" si="13"/>
        <v>0</v>
      </c>
      <c r="G289" s="8">
        <f t="shared" ca="1" si="14"/>
        <v>0</v>
      </c>
    </row>
    <row r="290" spans="1:7">
      <c r="A290" s="8">
        <f t="shared" ca="1" si="13"/>
        <v>0</v>
      </c>
      <c r="G290" s="8">
        <f t="shared" ca="1" si="14"/>
        <v>0</v>
      </c>
    </row>
    <row r="291" spans="1:7">
      <c r="A291" s="8">
        <f t="shared" ca="1" si="13"/>
        <v>0</v>
      </c>
      <c r="G291" s="8">
        <f t="shared" ca="1" si="14"/>
        <v>0</v>
      </c>
    </row>
    <row r="292" spans="1:7">
      <c r="A292" s="8">
        <f t="shared" ca="1" si="13"/>
        <v>0</v>
      </c>
      <c r="G292" s="8">
        <f t="shared" ca="1" si="14"/>
        <v>0</v>
      </c>
    </row>
    <row r="293" spans="1:7">
      <c r="A293" s="8">
        <f t="shared" ca="1" si="13"/>
        <v>0</v>
      </c>
      <c r="G293" s="8">
        <f t="shared" ca="1" si="14"/>
        <v>0</v>
      </c>
    </row>
    <row r="294" spans="1:7">
      <c r="A294" s="8">
        <f t="shared" ca="1" si="13"/>
        <v>0</v>
      </c>
      <c r="G294" s="8">
        <f t="shared" ca="1" si="14"/>
        <v>0</v>
      </c>
    </row>
    <row r="295" spans="1:7">
      <c r="A295" s="8">
        <f t="shared" ca="1" si="13"/>
        <v>0</v>
      </c>
      <c r="G295" s="8">
        <f t="shared" ca="1" si="14"/>
        <v>0</v>
      </c>
    </row>
    <row r="296" spans="1:7">
      <c r="A296" s="8">
        <f t="shared" ca="1" si="13"/>
        <v>0</v>
      </c>
      <c r="G296" s="8">
        <f t="shared" ca="1" si="14"/>
        <v>0</v>
      </c>
    </row>
    <row r="297" spans="1:7">
      <c r="A297" s="8">
        <f t="shared" ca="1" si="13"/>
        <v>0</v>
      </c>
      <c r="G297" s="8">
        <f t="shared" ca="1" si="14"/>
        <v>0</v>
      </c>
    </row>
    <row r="298" spans="1:7">
      <c r="A298" s="8">
        <f t="shared" ca="1" si="13"/>
        <v>0</v>
      </c>
      <c r="G298" s="8">
        <f t="shared" ca="1" si="14"/>
        <v>0</v>
      </c>
    </row>
    <row r="299" spans="1:7">
      <c r="A299" s="8">
        <f t="shared" ca="1" si="13"/>
        <v>0</v>
      </c>
      <c r="G299" s="8">
        <f t="shared" ca="1" si="14"/>
        <v>0</v>
      </c>
    </row>
    <row r="300" spans="1:7">
      <c r="A300" s="8">
        <f t="shared" ca="1" si="13"/>
        <v>0</v>
      </c>
      <c r="G300" s="8">
        <f t="shared" ca="1" si="14"/>
        <v>0</v>
      </c>
    </row>
    <row r="301" spans="1:7">
      <c r="A301" s="8">
        <f t="shared" ca="1" si="13"/>
        <v>0</v>
      </c>
      <c r="G301" s="8">
        <f t="shared" ca="1" si="14"/>
        <v>0</v>
      </c>
    </row>
    <row r="302" spans="1:7">
      <c r="A302" s="8">
        <f t="shared" ca="1" si="13"/>
        <v>0</v>
      </c>
      <c r="G302" s="8">
        <f t="shared" ca="1" si="14"/>
        <v>0</v>
      </c>
    </row>
    <row r="303" spans="1:7">
      <c r="A303" s="8">
        <f t="shared" ca="1" si="13"/>
        <v>0</v>
      </c>
      <c r="G303" s="8">
        <f t="shared" ca="1" si="14"/>
        <v>0</v>
      </c>
    </row>
    <row r="304" spans="1:7">
      <c r="A304" s="8">
        <f t="shared" ca="1" si="13"/>
        <v>0</v>
      </c>
      <c r="G304" s="8">
        <f t="shared" ca="1" si="14"/>
        <v>0</v>
      </c>
    </row>
    <row r="305" spans="1:7">
      <c r="A305" s="8">
        <f t="shared" ca="1" si="13"/>
        <v>0</v>
      </c>
      <c r="G305" s="8">
        <f t="shared" ca="1" si="14"/>
        <v>0</v>
      </c>
    </row>
    <row r="306" spans="1:7">
      <c r="A306" s="8">
        <f t="shared" ca="1" si="13"/>
        <v>0</v>
      </c>
      <c r="G306" s="8">
        <f t="shared" ca="1" si="14"/>
        <v>0</v>
      </c>
    </row>
    <row r="307" spans="1:7">
      <c r="A307" s="8">
        <f t="shared" ca="1" si="13"/>
        <v>0</v>
      </c>
      <c r="G307" s="8">
        <f t="shared" ca="1" si="14"/>
        <v>0</v>
      </c>
    </row>
    <row r="308" spans="1:7">
      <c r="A308" s="8">
        <f t="shared" ca="1" si="13"/>
        <v>0</v>
      </c>
      <c r="G308" s="8">
        <f t="shared" ca="1" si="14"/>
        <v>0</v>
      </c>
    </row>
    <row r="309" spans="1:7">
      <c r="A309" s="8">
        <f t="shared" ca="1" si="13"/>
        <v>0</v>
      </c>
      <c r="G309" s="8">
        <f t="shared" ca="1" si="14"/>
        <v>0</v>
      </c>
    </row>
    <row r="310" spans="1:7">
      <c r="A310" s="8">
        <f t="shared" ca="1" si="13"/>
        <v>0</v>
      </c>
      <c r="G310" s="8">
        <f t="shared" ca="1" si="14"/>
        <v>0</v>
      </c>
    </row>
    <row r="311" spans="1:7">
      <c r="A311" s="8">
        <f t="shared" ca="1" si="13"/>
        <v>0</v>
      </c>
      <c r="G311" s="8">
        <f t="shared" ca="1" si="14"/>
        <v>0</v>
      </c>
    </row>
    <row r="312" spans="1:7">
      <c r="A312" s="8">
        <f t="shared" ref="A312:A375" ca="1" si="15">OFFSET($B312,0,LangOffset,1,1)</f>
        <v>0</v>
      </c>
      <c r="G312" s="8">
        <f t="shared" ca="1" si="14"/>
        <v>0</v>
      </c>
    </row>
    <row r="313" spans="1:7">
      <c r="A313" s="8">
        <f t="shared" ca="1" si="15"/>
        <v>0</v>
      </c>
      <c r="G313" s="8">
        <f t="shared" ca="1" si="14"/>
        <v>0</v>
      </c>
    </row>
    <row r="314" spans="1:7">
      <c r="A314" s="8">
        <f t="shared" ca="1" si="15"/>
        <v>0</v>
      </c>
      <c r="G314" s="8">
        <f t="shared" ca="1" si="14"/>
        <v>0</v>
      </c>
    </row>
    <row r="315" spans="1:7">
      <c r="A315" s="8">
        <f t="shared" ca="1" si="15"/>
        <v>0</v>
      </c>
      <c r="G315" s="8">
        <f t="shared" ca="1" si="14"/>
        <v>0</v>
      </c>
    </row>
    <row r="316" spans="1:7">
      <c r="A316" s="8">
        <f t="shared" ca="1" si="15"/>
        <v>0</v>
      </c>
      <c r="G316" s="8">
        <f t="shared" ca="1" si="14"/>
        <v>0</v>
      </c>
    </row>
    <row r="317" spans="1:7">
      <c r="A317" s="8">
        <f t="shared" ca="1" si="15"/>
        <v>0</v>
      </c>
      <c r="G317" s="8">
        <f t="shared" ca="1" si="14"/>
        <v>0</v>
      </c>
    </row>
    <row r="318" spans="1:7">
      <c r="A318" s="8">
        <f t="shared" ca="1" si="15"/>
        <v>0</v>
      </c>
      <c r="G318" s="8">
        <f t="shared" ca="1" si="14"/>
        <v>0</v>
      </c>
    </row>
    <row r="319" spans="1:7">
      <c r="A319" s="8">
        <f t="shared" ca="1" si="15"/>
        <v>0</v>
      </c>
      <c r="G319" s="8">
        <f t="shared" ca="1" si="14"/>
        <v>0</v>
      </c>
    </row>
    <row r="320" spans="1:7">
      <c r="A320" s="8">
        <f t="shared" ca="1" si="15"/>
        <v>0</v>
      </c>
      <c r="G320" s="8">
        <f t="shared" ca="1" si="14"/>
        <v>0</v>
      </c>
    </row>
    <row r="321" spans="1:7">
      <c r="A321" s="8">
        <f t="shared" ca="1" si="15"/>
        <v>0</v>
      </c>
      <c r="G321" s="8">
        <f t="shared" ca="1" si="14"/>
        <v>0</v>
      </c>
    </row>
    <row r="322" spans="1:7">
      <c r="A322" s="8">
        <f t="shared" ca="1" si="15"/>
        <v>0</v>
      </c>
      <c r="G322" s="8">
        <f t="shared" ca="1" si="14"/>
        <v>0</v>
      </c>
    </row>
    <row r="323" spans="1:7">
      <c r="A323" s="8">
        <f t="shared" ca="1" si="15"/>
        <v>0</v>
      </c>
      <c r="G323" s="8">
        <f t="shared" ca="1" si="14"/>
        <v>0</v>
      </c>
    </row>
    <row r="324" spans="1:7">
      <c r="A324" s="8">
        <f t="shared" ca="1" si="15"/>
        <v>0</v>
      </c>
      <c r="G324" s="8">
        <f t="shared" ca="1" si="14"/>
        <v>0</v>
      </c>
    </row>
    <row r="325" spans="1:7">
      <c r="A325" s="8">
        <f t="shared" ca="1" si="15"/>
        <v>0</v>
      </c>
      <c r="G325" s="8">
        <f t="shared" ca="1" si="14"/>
        <v>0</v>
      </c>
    </row>
    <row r="326" spans="1:7">
      <c r="A326" s="8">
        <f t="shared" ca="1" si="15"/>
        <v>0</v>
      </c>
      <c r="G326" s="8">
        <f t="shared" ca="1" si="14"/>
        <v>0</v>
      </c>
    </row>
    <row r="327" spans="1:7">
      <c r="A327" s="8">
        <f t="shared" ca="1" si="15"/>
        <v>0</v>
      </c>
      <c r="G327" s="8">
        <f t="shared" ca="1" si="14"/>
        <v>0</v>
      </c>
    </row>
    <row r="328" spans="1:7">
      <c r="A328" s="8">
        <f t="shared" ca="1" si="15"/>
        <v>0</v>
      </c>
      <c r="G328" s="8">
        <f t="shared" ca="1" si="14"/>
        <v>0</v>
      </c>
    </row>
    <row r="329" spans="1:7">
      <c r="A329" s="8">
        <f t="shared" ca="1" si="15"/>
        <v>0</v>
      </c>
      <c r="G329" s="8">
        <f t="shared" ca="1" si="14"/>
        <v>0</v>
      </c>
    </row>
    <row r="330" spans="1:7">
      <c r="A330" s="8">
        <f t="shared" ca="1" si="15"/>
        <v>0</v>
      </c>
      <c r="G330" s="8">
        <f t="shared" ca="1" si="14"/>
        <v>0</v>
      </c>
    </row>
    <row r="331" spans="1:7">
      <c r="A331" s="8">
        <f t="shared" ca="1" si="15"/>
        <v>0</v>
      </c>
      <c r="G331" s="8">
        <f t="shared" ca="1" si="14"/>
        <v>0</v>
      </c>
    </row>
    <row r="332" spans="1:7">
      <c r="A332" s="8">
        <f t="shared" ca="1" si="15"/>
        <v>0</v>
      </c>
      <c r="G332" s="8">
        <f t="shared" ca="1" si="14"/>
        <v>0</v>
      </c>
    </row>
    <row r="333" spans="1:7">
      <c r="A333" s="8">
        <f t="shared" ca="1" si="15"/>
        <v>0</v>
      </c>
      <c r="G333" s="8">
        <f t="shared" ca="1" si="14"/>
        <v>0</v>
      </c>
    </row>
    <row r="334" spans="1:7">
      <c r="A334" s="8">
        <f t="shared" ca="1" si="15"/>
        <v>0</v>
      </c>
      <c r="G334" s="8">
        <f t="shared" ca="1" si="14"/>
        <v>0</v>
      </c>
    </row>
    <row r="335" spans="1:7">
      <c r="A335" s="8">
        <f t="shared" ca="1" si="15"/>
        <v>0</v>
      </c>
      <c r="G335" s="8">
        <f t="shared" ca="1" si="14"/>
        <v>0</v>
      </c>
    </row>
    <row r="336" spans="1:7">
      <c r="A336" s="8">
        <f t="shared" ca="1" si="15"/>
        <v>0</v>
      </c>
      <c r="G336" s="8">
        <f t="shared" ca="1" si="14"/>
        <v>0</v>
      </c>
    </row>
    <row r="337" spans="1:7">
      <c r="A337" s="8">
        <f t="shared" ca="1" si="15"/>
        <v>0</v>
      </c>
      <c r="G337" s="8">
        <f t="shared" ca="1" si="14"/>
        <v>0</v>
      </c>
    </row>
    <row r="338" spans="1:7">
      <c r="A338" s="8">
        <f t="shared" ca="1" si="15"/>
        <v>0</v>
      </c>
      <c r="G338" s="8">
        <f t="shared" ca="1" si="14"/>
        <v>0</v>
      </c>
    </row>
    <row r="339" spans="1:7">
      <c r="A339" s="8">
        <f t="shared" ca="1" si="15"/>
        <v>0</v>
      </c>
      <c r="G339" s="8">
        <f t="shared" ca="1" si="14"/>
        <v>0</v>
      </c>
    </row>
    <row r="340" spans="1:7">
      <c r="A340" s="8">
        <f t="shared" ca="1" si="15"/>
        <v>0</v>
      </c>
      <c r="G340" s="8">
        <f t="shared" ca="1" si="14"/>
        <v>0</v>
      </c>
    </row>
    <row r="341" spans="1:7">
      <c r="A341" s="8">
        <f t="shared" ca="1" si="15"/>
        <v>0</v>
      </c>
      <c r="G341" s="8">
        <f t="shared" ca="1" si="14"/>
        <v>0</v>
      </c>
    </row>
    <row r="342" spans="1:7">
      <c r="A342" s="8">
        <f t="shared" ca="1" si="15"/>
        <v>0</v>
      </c>
      <c r="G342" s="8">
        <f t="shared" ca="1" si="14"/>
        <v>0</v>
      </c>
    </row>
    <row r="343" spans="1:7">
      <c r="A343" s="8">
        <f t="shared" ca="1" si="15"/>
        <v>0</v>
      </c>
      <c r="G343" s="8">
        <f t="shared" ca="1" si="14"/>
        <v>0</v>
      </c>
    </row>
    <row r="344" spans="1:7">
      <c r="A344" s="8">
        <f t="shared" ca="1" si="15"/>
        <v>0</v>
      </c>
      <c r="G344" s="8">
        <f t="shared" ca="1" si="14"/>
        <v>0</v>
      </c>
    </row>
    <row r="345" spans="1:7">
      <c r="A345" s="8">
        <f t="shared" ca="1" si="15"/>
        <v>0</v>
      </c>
      <c r="G345" s="8">
        <f t="shared" ca="1" si="14"/>
        <v>0</v>
      </c>
    </row>
    <row r="346" spans="1:7">
      <c r="A346" s="8">
        <f t="shared" ca="1" si="15"/>
        <v>0</v>
      </c>
      <c r="G346" s="8">
        <f t="shared" ca="1" si="14"/>
        <v>0</v>
      </c>
    </row>
    <row r="347" spans="1:7">
      <c r="A347" s="8">
        <f t="shared" ca="1" si="15"/>
        <v>0</v>
      </c>
      <c r="G347" s="8">
        <f t="shared" ca="1" si="14"/>
        <v>0</v>
      </c>
    </row>
    <row r="348" spans="1:7">
      <c r="A348" s="8">
        <f t="shared" ca="1" si="15"/>
        <v>0</v>
      </c>
      <c r="G348" s="8">
        <f t="shared" ca="1" si="14"/>
        <v>0</v>
      </c>
    </row>
    <row r="349" spans="1:7">
      <c r="A349" s="8">
        <f t="shared" ca="1" si="15"/>
        <v>0</v>
      </c>
      <c r="G349" s="8">
        <f t="shared" ca="1" si="14"/>
        <v>0</v>
      </c>
    </row>
    <row r="350" spans="1:7">
      <c r="A350" s="8">
        <f t="shared" ca="1" si="15"/>
        <v>0</v>
      </c>
      <c r="G350" s="8">
        <f t="shared" ca="1" si="14"/>
        <v>0</v>
      </c>
    </row>
    <row r="351" spans="1:7">
      <c r="A351" s="8">
        <f t="shared" ca="1" si="15"/>
        <v>0</v>
      </c>
      <c r="G351" s="8">
        <f t="shared" ca="1" si="14"/>
        <v>0</v>
      </c>
    </row>
    <row r="352" spans="1:7">
      <c r="A352" s="8">
        <f t="shared" ca="1" si="15"/>
        <v>0</v>
      </c>
      <c r="G352" s="8">
        <f t="shared" ref="G352:G415" ca="1" si="16">OFFSET($H352,0,LangOffset,1,1)</f>
        <v>0</v>
      </c>
    </row>
    <row r="353" spans="1:7">
      <c r="A353" s="8">
        <f t="shared" ca="1" si="15"/>
        <v>0</v>
      </c>
      <c r="G353" s="8">
        <f t="shared" ca="1" si="16"/>
        <v>0</v>
      </c>
    </row>
    <row r="354" spans="1:7">
      <c r="A354" s="8">
        <f t="shared" ca="1" si="15"/>
        <v>0</v>
      </c>
      <c r="G354" s="8">
        <f t="shared" ca="1" si="16"/>
        <v>0</v>
      </c>
    </row>
    <row r="355" spans="1:7">
      <c r="A355" s="8">
        <f t="shared" ca="1" si="15"/>
        <v>0</v>
      </c>
      <c r="G355" s="8">
        <f t="shared" ca="1" si="16"/>
        <v>0</v>
      </c>
    </row>
    <row r="356" spans="1:7">
      <c r="A356" s="8">
        <f t="shared" ca="1" si="15"/>
        <v>0</v>
      </c>
      <c r="G356" s="8">
        <f t="shared" ca="1" si="16"/>
        <v>0</v>
      </c>
    </row>
    <row r="357" spans="1:7">
      <c r="A357" s="8">
        <f t="shared" ca="1" si="15"/>
        <v>0</v>
      </c>
      <c r="G357" s="8">
        <f t="shared" ca="1" si="16"/>
        <v>0</v>
      </c>
    </row>
    <row r="358" spans="1:7">
      <c r="A358" s="8">
        <f t="shared" ca="1" si="15"/>
        <v>0</v>
      </c>
      <c r="G358" s="8">
        <f t="shared" ca="1" si="16"/>
        <v>0</v>
      </c>
    </row>
    <row r="359" spans="1:7">
      <c r="A359" s="8">
        <f t="shared" ca="1" si="15"/>
        <v>0</v>
      </c>
      <c r="G359" s="8">
        <f t="shared" ca="1" si="16"/>
        <v>0</v>
      </c>
    </row>
    <row r="360" spans="1:7">
      <c r="A360" s="8">
        <f t="shared" ca="1" si="15"/>
        <v>0</v>
      </c>
      <c r="G360" s="8">
        <f t="shared" ca="1" si="16"/>
        <v>0</v>
      </c>
    </row>
    <row r="361" spans="1:7">
      <c r="A361" s="8">
        <f t="shared" ca="1" si="15"/>
        <v>0</v>
      </c>
      <c r="G361" s="8">
        <f t="shared" ca="1" si="16"/>
        <v>0</v>
      </c>
    </row>
    <row r="362" spans="1:7">
      <c r="A362" s="8">
        <f t="shared" ca="1" si="15"/>
        <v>0</v>
      </c>
      <c r="G362" s="8">
        <f t="shared" ca="1" si="16"/>
        <v>0</v>
      </c>
    </row>
    <row r="363" spans="1:7">
      <c r="A363" s="8">
        <f t="shared" ca="1" si="15"/>
        <v>0</v>
      </c>
      <c r="G363" s="8">
        <f t="shared" ca="1" si="16"/>
        <v>0</v>
      </c>
    </row>
    <row r="364" spans="1:7">
      <c r="A364" s="8">
        <f t="shared" ca="1" si="15"/>
        <v>0</v>
      </c>
      <c r="G364" s="8">
        <f t="shared" ca="1" si="16"/>
        <v>0</v>
      </c>
    </row>
    <row r="365" spans="1:7">
      <c r="A365" s="8">
        <f t="shared" ca="1" si="15"/>
        <v>0</v>
      </c>
      <c r="G365" s="8">
        <f t="shared" ca="1" si="16"/>
        <v>0</v>
      </c>
    </row>
    <row r="366" spans="1:7">
      <c r="A366" s="8">
        <f t="shared" ca="1" si="15"/>
        <v>0</v>
      </c>
      <c r="G366" s="8">
        <f t="shared" ca="1" si="16"/>
        <v>0</v>
      </c>
    </row>
    <row r="367" spans="1:7">
      <c r="A367" s="8">
        <f t="shared" ca="1" si="15"/>
        <v>0</v>
      </c>
      <c r="G367" s="8">
        <f t="shared" ca="1" si="16"/>
        <v>0</v>
      </c>
    </row>
    <row r="368" spans="1:7">
      <c r="A368" s="8">
        <f t="shared" ca="1" si="15"/>
        <v>0</v>
      </c>
      <c r="G368" s="8">
        <f t="shared" ca="1" si="16"/>
        <v>0</v>
      </c>
    </row>
    <row r="369" spans="1:7">
      <c r="A369" s="8">
        <f t="shared" ca="1" si="15"/>
        <v>0</v>
      </c>
      <c r="G369" s="8">
        <f t="shared" ca="1" si="16"/>
        <v>0</v>
      </c>
    </row>
    <row r="370" spans="1:7">
      <c r="A370" s="8">
        <f t="shared" ca="1" si="15"/>
        <v>0</v>
      </c>
      <c r="G370" s="8">
        <f t="shared" ca="1" si="16"/>
        <v>0</v>
      </c>
    </row>
    <row r="371" spans="1:7">
      <c r="A371" s="8">
        <f t="shared" ca="1" si="15"/>
        <v>0</v>
      </c>
      <c r="G371" s="8">
        <f t="shared" ca="1" si="16"/>
        <v>0</v>
      </c>
    </row>
    <row r="372" spans="1:7">
      <c r="A372" s="8">
        <f t="shared" ca="1" si="15"/>
        <v>0</v>
      </c>
      <c r="G372" s="8">
        <f t="shared" ca="1" si="16"/>
        <v>0</v>
      </c>
    </row>
    <row r="373" spans="1:7">
      <c r="A373" s="8">
        <f t="shared" ca="1" si="15"/>
        <v>0</v>
      </c>
      <c r="G373" s="8">
        <f t="shared" ca="1" si="16"/>
        <v>0</v>
      </c>
    </row>
    <row r="374" spans="1:7">
      <c r="A374" s="8">
        <f t="shared" ca="1" si="15"/>
        <v>0</v>
      </c>
      <c r="G374" s="8">
        <f t="shared" ca="1" si="16"/>
        <v>0</v>
      </c>
    </row>
    <row r="375" spans="1:7">
      <c r="A375" s="8">
        <f t="shared" ca="1" si="15"/>
        <v>0</v>
      </c>
      <c r="G375" s="8">
        <f t="shared" ca="1" si="16"/>
        <v>0</v>
      </c>
    </row>
    <row r="376" spans="1:7">
      <c r="A376" s="8">
        <f t="shared" ref="A376:A439" ca="1" si="17">OFFSET($B376,0,LangOffset,1,1)</f>
        <v>0</v>
      </c>
      <c r="G376" s="8">
        <f t="shared" ca="1" si="16"/>
        <v>0</v>
      </c>
    </row>
    <row r="377" spans="1:7">
      <c r="A377" s="8">
        <f t="shared" ca="1" si="17"/>
        <v>0</v>
      </c>
      <c r="G377" s="8">
        <f t="shared" ca="1" si="16"/>
        <v>0</v>
      </c>
    </row>
    <row r="378" spans="1:7">
      <c r="A378" s="8">
        <f t="shared" ca="1" si="17"/>
        <v>0</v>
      </c>
      <c r="G378" s="8">
        <f t="shared" ca="1" si="16"/>
        <v>0</v>
      </c>
    </row>
    <row r="379" spans="1:7">
      <c r="A379" s="8">
        <f t="shared" ca="1" si="17"/>
        <v>0</v>
      </c>
      <c r="G379" s="8">
        <f t="shared" ca="1" si="16"/>
        <v>0</v>
      </c>
    </row>
    <row r="380" spans="1:7">
      <c r="A380" s="8">
        <f t="shared" ca="1" si="17"/>
        <v>0</v>
      </c>
      <c r="G380" s="8">
        <f t="shared" ca="1" si="16"/>
        <v>0</v>
      </c>
    </row>
    <row r="381" spans="1:7">
      <c r="A381" s="8">
        <f t="shared" ca="1" si="17"/>
        <v>0</v>
      </c>
      <c r="G381" s="8">
        <f t="shared" ca="1" si="16"/>
        <v>0</v>
      </c>
    </row>
    <row r="382" spans="1:7">
      <c r="A382" s="8">
        <f t="shared" ca="1" si="17"/>
        <v>0</v>
      </c>
      <c r="G382" s="8">
        <f t="shared" ca="1" si="16"/>
        <v>0</v>
      </c>
    </row>
    <row r="383" spans="1:7">
      <c r="A383" s="8">
        <f t="shared" ca="1" si="17"/>
        <v>0</v>
      </c>
      <c r="G383" s="8">
        <f t="shared" ca="1" si="16"/>
        <v>0</v>
      </c>
    </row>
    <row r="384" spans="1:7">
      <c r="A384" s="8">
        <f t="shared" ca="1" si="17"/>
        <v>0</v>
      </c>
      <c r="G384" s="8">
        <f t="shared" ca="1" si="16"/>
        <v>0</v>
      </c>
    </row>
    <row r="385" spans="1:7">
      <c r="A385" s="8">
        <f t="shared" ca="1" si="17"/>
        <v>0</v>
      </c>
      <c r="G385" s="8">
        <f t="shared" ca="1" si="16"/>
        <v>0</v>
      </c>
    </row>
    <row r="386" spans="1:7">
      <c r="A386" s="8">
        <f t="shared" ca="1" si="17"/>
        <v>0</v>
      </c>
      <c r="G386" s="8">
        <f t="shared" ca="1" si="16"/>
        <v>0</v>
      </c>
    </row>
    <row r="387" spans="1:7">
      <c r="A387" s="8">
        <f t="shared" ca="1" si="17"/>
        <v>0</v>
      </c>
      <c r="G387" s="8">
        <f t="shared" ca="1" si="16"/>
        <v>0</v>
      </c>
    </row>
    <row r="388" spans="1:7">
      <c r="A388" s="8">
        <f t="shared" ca="1" si="17"/>
        <v>0</v>
      </c>
      <c r="G388" s="8">
        <f t="shared" ca="1" si="16"/>
        <v>0</v>
      </c>
    </row>
    <row r="389" spans="1:7">
      <c r="A389" s="8">
        <f t="shared" ca="1" si="17"/>
        <v>0</v>
      </c>
      <c r="G389" s="8">
        <f t="shared" ca="1" si="16"/>
        <v>0</v>
      </c>
    </row>
    <row r="390" spans="1:7">
      <c r="A390" s="8">
        <f t="shared" ca="1" si="17"/>
        <v>0</v>
      </c>
      <c r="G390" s="8">
        <f t="shared" ca="1" si="16"/>
        <v>0</v>
      </c>
    </row>
    <row r="391" spans="1:7">
      <c r="A391" s="8">
        <f t="shared" ca="1" si="17"/>
        <v>0</v>
      </c>
      <c r="G391" s="8">
        <f t="shared" ca="1" si="16"/>
        <v>0</v>
      </c>
    </row>
    <row r="392" spans="1:7">
      <c r="A392" s="8">
        <f t="shared" ca="1" si="17"/>
        <v>0</v>
      </c>
      <c r="G392" s="8">
        <f t="shared" ca="1" si="16"/>
        <v>0</v>
      </c>
    </row>
    <row r="393" spans="1:7">
      <c r="A393" s="8">
        <f t="shared" ca="1" si="17"/>
        <v>0</v>
      </c>
      <c r="G393" s="8">
        <f t="shared" ca="1" si="16"/>
        <v>0</v>
      </c>
    </row>
    <row r="394" spans="1:7">
      <c r="A394" s="8">
        <f t="shared" ca="1" si="17"/>
        <v>0</v>
      </c>
      <c r="G394" s="8">
        <f t="shared" ca="1" si="16"/>
        <v>0</v>
      </c>
    </row>
    <row r="395" spans="1:7">
      <c r="A395" s="8">
        <f t="shared" ca="1" si="17"/>
        <v>0</v>
      </c>
      <c r="G395" s="8">
        <f t="shared" ca="1" si="16"/>
        <v>0</v>
      </c>
    </row>
    <row r="396" spans="1:7">
      <c r="A396" s="8">
        <f t="shared" ca="1" si="17"/>
        <v>0</v>
      </c>
      <c r="G396" s="8">
        <f t="shared" ca="1" si="16"/>
        <v>0</v>
      </c>
    </row>
    <row r="397" spans="1:7">
      <c r="A397" s="8">
        <f t="shared" ca="1" si="17"/>
        <v>0</v>
      </c>
      <c r="G397" s="8">
        <f t="shared" ca="1" si="16"/>
        <v>0</v>
      </c>
    </row>
    <row r="398" spans="1:7">
      <c r="A398" s="8">
        <f t="shared" ca="1" si="17"/>
        <v>0</v>
      </c>
      <c r="G398" s="8">
        <f t="shared" ca="1" si="16"/>
        <v>0</v>
      </c>
    </row>
    <row r="399" spans="1:7">
      <c r="A399" s="8">
        <f t="shared" ca="1" si="17"/>
        <v>0</v>
      </c>
      <c r="G399" s="8">
        <f t="shared" ca="1" si="16"/>
        <v>0</v>
      </c>
    </row>
    <row r="400" spans="1:7">
      <c r="A400" s="8">
        <f t="shared" ca="1" si="17"/>
        <v>0</v>
      </c>
      <c r="G400" s="8">
        <f t="shared" ca="1" si="16"/>
        <v>0</v>
      </c>
    </row>
    <row r="401" spans="1:7">
      <c r="A401" s="8">
        <f t="shared" ca="1" si="17"/>
        <v>0</v>
      </c>
      <c r="G401" s="8">
        <f t="shared" ca="1" si="16"/>
        <v>0</v>
      </c>
    </row>
    <row r="402" spans="1:7">
      <c r="A402" s="8">
        <f t="shared" ca="1" si="17"/>
        <v>0</v>
      </c>
      <c r="G402" s="8">
        <f t="shared" ca="1" si="16"/>
        <v>0</v>
      </c>
    </row>
    <row r="403" spans="1:7">
      <c r="A403" s="8">
        <f t="shared" ca="1" si="17"/>
        <v>0</v>
      </c>
      <c r="G403" s="8">
        <f t="shared" ca="1" si="16"/>
        <v>0</v>
      </c>
    </row>
    <row r="404" spans="1:7">
      <c r="A404" s="8">
        <f t="shared" ca="1" si="17"/>
        <v>0</v>
      </c>
      <c r="G404" s="8">
        <f t="shared" ca="1" si="16"/>
        <v>0</v>
      </c>
    </row>
    <row r="405" spans="1:7">
      <c r="A405" s="8">
        <f t="shared" ca="1" si="17"/>
        <v>0</v>
      </c>
      <c r="G405" s="8">
        <f t="shared" ca="1" si="16"/>
        <v>0</v>
      </c>
    </row>
    <row r="406" spans="1:7">
      <c r="A406" s="8">
        <f t="shared" ca="1" si="17"/>
        <v>0</v>
      </c>
      <c r="G406" s="8">
        <f t="shared" ca="1" si="16"/>
        <v>0</v>
      </c>
    </row>
    <row r="407" spans="1:7">
      <c r="A407" s="8">
        <f t="shared" ca="1" si="17"/>
        <v>0</v>
      </c>
      <c r="G407" s="8">
        <f t="shared" ca="1" si="16"/>
        <v>0</v>
      </c>
    </row>
    <row r="408" spans="1:7">
      <c r="A408" s="8">
        <f t="shared" ca="1" si="17"/>
        <v>0</v>
      </c>
      <c r="G408" s="8">
        <f t="shared" ca="1" si="16"/>
        <v>0</v>
      </c>
    </row>
    <row r="409" spans="1:7">
      <c r="A409" s="8">
        <f t="shared" ca="1" si="17"/>
        <v>0</v>
      </c>
      <c r="G409" s="8">
        <f t="shared" ca="1" si="16"/>
        <v>0</v>
      </c>
    </row>
    <row r="410" spans="1:7">
      <c r="A410" s="8">
        <f t="shared" ca="1" si="17"/>
        <v>0</v>
      </c>
      <c r="G410" s="8">
        <f t="shared" ca="1" si="16"/>
        <v>0</v>
      </c>
    </row>
    <row r="411" spans="1:7">
      <c r="A411" s="8">
        <f t="shared" ca="1" si="17"/>
        <v>0</v>
      </c>
      <c r="G411" s="8">
        <f t="shared" ca="1" si="16"/>
        <v>0</v>
      </c>
    </row>
    <row r="412" spans="1:7">
      <c r="A412" s="8">
        <f t="shared" ca="1" si="17"/>
        <v>0</v>
      </c>
      <c r="G412" s="8">
        <f t="shared" ca="1" si="16"/>
        <v>0</v>
      </c>
    </row>
    <row r="413" spans="1:7">
      <c r="A413" s="8">
        <f t="shared" ca="1" si="17"/>
        <v>0</v>
      </c>
      <c r="G413" s="8">
        <f t="shared" ca="1" si="16"/>
        <v>0</v>
      </c>
    </row>
    <row r="414" spans="1:7">
      <c r="A414" s="8">
        <f t="shared" ca="1" si="17"/>
        <v>0</v>
      </c>
      <c r="G414" s="8">
        <f t="shared" ca="1" si="16"/>
        <v>0</v>
      </c>
    </row>
    <row r="415" spans="1:7">
      <c r="A415" s="8">
        <f t="shared" ca="1" si="17"/>
        <v>0</v>
      </c>
      <c r="G415" s="8">
        <f t="shared" ca="1" si="16"/>
        <v>0</v>
      </c>
    </row>
    <row r="416" spans="1:7">
      <c r="A416" s="8">
        <f t="shared" ca="1" si="17"/>
        <v>0</v>
      </c>
      <c r="G416" s="8">
        <f t="shared" ref="G416:G479" ca="1" si="18">OFFSET($H416,0,LangOffset,1,1)</f>
        <v>0</v>
      </c>
    </row>
    <row r="417" spans="1:7">
      <c r="A417" s="8">
        <f t="shared" ca="1" si="17"/>
        <v>0</v>
      </c>
      <c r="G417" s="8">
        <f t="shared" ca="1" si="18"/>
        <v>0</v>
      </c>
    </row>
    <row r="418" spans="1:7">
      <c r="A418" s="8">
        <f t="shared" ca="1" si="17"/>
        <v>0</v>
      </c>
      <c r="G418" s="8">
        <f t="shared" ca="1" si="18"/>
        <v>0</v>
      </c>
    </row>
    <row r="419" spans="1:7">
      <c r="A419" s="8">
        <f t="shared" ca="1" si="17"/>
        <v>0</v>
      </c>
      <c r="G419" s="8">
        <f t="shared" ca="1" si="18"/>
        <v>0</v>
      </c>
    </row>
    <row r="420" spans="1:7">
      <c r="A420" s="8">
        <f t="shared" ca="1" si="17"/>
        <v>0</v>
      </c>
      <c r="G420" s="8">
        <f t="shared" ca="1" si="18"/>
        <v>0</v>
      </c>
    </row>
    <row r="421" spans="1:7">
      <c r="A421" s="8">
        <f t="shared" ca="1" si="17"/>
        <v>0</v>
      </c>
      <c r="G421" s="8">
        <f t="shared" ca="1" si="18"/>
        <v>0</v>
      </c>
    </row>
    <row r="422" spans="1:7">
      <c r="A422" s="8">
        <f t="shared" ca="1" si="17"/>
        <v>0</v>
      </c>
      <c r="G422" s="8">
        <f t="shared" ca="1" si="18"/>
        <v>0</v>
      </c>
    </row>
    <row r="423" spans="1:7">
      <c r="A423" s="8">
        <f t="shared" ca="1" si="17"/>
        <v>0</v>
      </c>
      <c r="G423" s="8">
        <f t="shared" ca="1" si="18"/>
        <v>0</v>
      </c>
    </row>
    <row r="424" spans="1:7">
      <c r="A424" s="8">
        <f t="shared" ca="1" si="17"/>
        <v>0</v>
      </c>
      <c r="G424" s="8">
        <f t="shared" ca="1" si="18"/>
        <v>0</v>
      </c>
    </row>
    <row r="425" spans="1:7">
      <c r="A425" s="8">
        <f t="shared" ca="1" si="17"/>
        <v>0</v>
      </c>
      <c r="G425" s="8">
        <f t="shared" ca="1" si="18"/>
        <v>0</v>
      </c>
    </row>
    <row r="426" spans="1:7">
      <c r="A426" s="8">
        <f t="shared" ca="1" si="17"/>
        <v>0</v>
      </c>
      <c r="G426" s="8">
        <f t="shared" ca="1" si="18"/>
        <v>0</v>
      </c>
    </row>
    <row r="427" spans="1:7">
      <c r="A427" s="8">
        <f t="shared" ca="1" si="17"/>
        <v>0</v>
      </c>
      <c r="G427" s="8">
        <f t="shared" ca="1" si="18"/>
        <v>0</v>
      </c>
    </row>
    <row r="428" spans="1:7">
      <c r="A428" s="8">
        <f t="shared" ca="1" si="17"/>
        <v>0</v>
      </c>
      <c r="G428" s="8">
        <f t="shared" ca="1" si="18"/>
        <v>0</v>
      </c>
    </row>
    <row r="429" spans="1:7">
      <c r="A429" s="8">
        <f t="shared" ca="1" si="17"/>
        <v>0</v>
      </c>
      <c r="G429" s="8">
        <f t="shared" ca="1" si="18"/>
        <v>0</v>
      </c>
    </row>
    <row r="430" spans="1:7">
      <c r="A430" s="8">
        <f t="shared" ca="1" si="17"/>
        <v>0</v>
      </c>
      <c r="G430" s="8">
        <f t="shared" ca="1" si="18"/>
        <v>0</v>
      </c>
    </row>
    <row r="431" spans="1:7">
      <c r="A431" s="8">
        <f t="shared" ca="1" si="17"/>
        <v>0</v>
      </c>
      <c r="G431" s="8">
        <f t="shared" ca="1" si="18"/>
        <v>0</v>
      </c>
    </row>
    <row r="432" spans="1:7">
      <c r="A432" s="8">
        <f t="shared" ca="1" si="17"/>
        <v>0</v>
      </c>
      <c r="G432" s="8">
        <f t="shared" ca="1" si="18"/>
        <v>0</v>
      </c>
    </row>
    <row r="433" spans="1:7">
      <c r="A433" s="8">
        <f t="shared" ca="1" si="17"/>
        <v>0</v>
      </c>
      <c r="G433" s="8">
        <f t="shared" ca="1" si="18"/>
        <v>0</v>
      </c>
    </row>
    <row r="434" spans="1:7">
      <c r="A434" s="8">
        <f t="shared" ca="1" si="17"/>
        <v>0</v>
      </c>
      <c r="G434" s="8">
        <f t="shared" ca="1" si="18"/>
        <v>0</v>
      </c>
    </row>
    <row r="435" spans="1:7">
      <c r="A435" s="8">
        <f t="shared" ca="1" si="17"/>
        <v>0</v>
      </c>
      <c r="G435" s="8">
        <f t="shared" ca="1" si="18"/>
        <v>0</v>
      </c>
    </row>
    <row r="436" spans="1:7">
      <c r="A436" s="8">
        <f t="shared" ca="1" si="17"/>
        <v>0</v>
      </c>
      <c r="G436" s="8">
        <f t="shared" ca="1" si="18"/>
        <v>0</v>
      </c>
    </row>
    <row r="437" spans="1:7">
      <c r="A437" s="8">
        <f t="shared" ca="1" si="17"/>
        <v>0</v>
      </c>
      <c r="G437" s="8">
        <f t="shared" ca="1" si="18"/>
        <v>0</v>
      </c>
    </row>
    <row r="438" spans="1:7">
      <c r="A438" s="8">
        <f t="shared" ca="1" si="17"/>
        <v>0</v>
      </c>
      <c r="G438" s="8">
        <f t="shared" ca="1" si="18"/>
        <v>0</v>
      </c>
    </row>
    <row r="439" spans="1:7">
      <c r="A439" s="8">
        <f t="shared" ca="1" si="17"/>
        <v>0</v>
      </c>
      <c r="G439" s="8">
        <f t="shared" ca="1" si="18"/>
        <v>0</v>
      </c>
    </row>
    <row r="440" spans="1:7">
      <c r="A440" s="8">
        <f t="shared" ref="A440:A503" ca="1" si="19">OFFSET($B440,0,LangOffset,1,1)</f>
        <v>0</v>
      </c>
      <c r="G440" s="8">
        <f t="shared" ca="1" si="18"/>
        <v>0</v>
      </c>
    </row>
    <row r="441" spans="1:7">
      <c r="A441" s="8">
        <f t="shared" ca="1" si="19"/>
        <v>0</v>
      </c>
      <c r="G441" s="8">
        <f t="shared" ca="1" si="18"/>
        <v>0</v>
      </c>
    </row>
    <row r="442" spans="1:7">
      <c r="A442" s="8">
        <f t="shared" ca="1" si="19"/>
        <v>0</v>
      </c>
      <c r="G442" s="8">
        <f t="shared" ca="1" si="18"/>
        <v>0</v>
      </c>
    </row>
    <row r="443" spans="1:7">
      <c r="A443" s="8">
        <f t="shared" ca="1" si="19"/>
        <v>0</v>
      </c>
      <c r="G443" s="8">
        <f t="shared" ca="1" si="18"/>
        <v>0</v>
      </c>
    </row>
    <row r="444" spans="1:7">
      <c r="A444" s="8">
        <f t="shared" ca="1" si="19"/>
        <v>0</v>
      </c>
      <c r="G444" s="8">
        <f t="shared" ca="1" si="18"/>
        <v>0</v>
      </c>
    </row>
    <row r="445" spans="1:7">
      <c r="A445" s="8">
        <f t="shared" ca="1" si="19"/>
        <v>0</v>
      </c>
      <c r="G445" s="8">
        <f t="shared" ca="1" si="18"/>
        <v>0</v>
      </c>
    </row>
    <row r="446" spans="1:7">
      <c r="A446" s="8">
        <f t="shared" ca="1" si="19"/>
        <v>0</v>
      </c>
      <c r="G446" s="8">
        <f t="shared" ca="1" si="18"/>
        <v>0</v>
      </c>
    </row>
    <row r="447" spans="1:7">
      <c r="A447" s="8">
        <f t="shared" ca="1" si="19"/>
        <v>0</v>
      </c>
      <c r="G447" s="8">
        <f t="shared" ca="1" si="18"/>
        <v>0</v>
      </c>
    </row>
    <row r="448" spans="1:7">
      <c r="A448" s="8">
        <f t="shared" ca="1" si="19"/>
        <v>0</v>
      </c>
      <c r="G448" s="8">
        <f t="shared" ca="1" si="18"/>
        <v>0</v>
      </c>
    </row>
    <row r="449" spans="1:7">
      <c r="A449" s="8">
        <f t="shared" ca="1" si="19"/>
        <v>0</v>
      </c>
      <c r="G449" s="8">
        <f t="shared" ca="1" si="18"/>
        <v>0</v>
      </c>
    </row>
    <row r="450" spans="1:7">
      <c r="A450" s="8">
        <f t="shared" ca="1" si="19"/>
        <v>0</v>
      </c>
      <c r="G450" s="8">
        <f t="shared" ca="1" si="18"/>
        <v>0</v>
      </c>
    </row>
    <row r="451" spans="1:7">
      <c r="A451" s="8">
        <f t="shared" ca="1" si="19"/>
        <v>0</v>
      </c>
      <c r="G451" s="8">
        <f t="shared" ca="1" si="18"/>
        <v>0</v>
      </c>
    </row>
    <row r="452" spans="1:7">
      <c r="A452" s="8">
        <f t="shared" ca="1" si="19"/>
        <v>0</v>
      </c>
      <c r="G452" s="8">
        <f t="shared" ca="1" si="18"/>
        <v>0</v>
      </c>
    </row>
    <row r="453" spans="1:7">
      <c r="A453" s="8">
        <f t="shared" ca="1" si="19"/>
        <v>0</v>
      </c>
      <c r="G453" s="8">
        <f t="shared" ca="1" si="18"/>
        <v>0</v>
      </c>
    </row>
    <row r="454" spans="1:7">
      <c r="A454" s="8">
        <f t="shared" ca="1" si="19"/>
        <v>0</v>
      </c>
      <c r="G454" s="8">
        <f t="shared" ca="1" si="18"/>
        <v>0</v>
      </c>
    </row>
    <row r="455" spans="1:7">
      <c r="A455" s="8">
        <f t="shared" ca="1" si="19"/>
        <v>0</v>
      </c>
      <c r="G455" s="8">
        <f t="shared" ca="1" si="18"/>
        <v>0</v>
      </c>
    </row>
    <row r="456" spans="1:7">
      <c r="A456" s="8">
        <f t="shared" ca="1" si="19"/>
        <v>0</v>
      </c>
      <c r="G456" s="8">
        <f t="shared" ca="1" si="18"/>
        <v>0</v>
      </c>
    </row>
    <row r="457" spans="1:7">
      <c r="A457" s="8">
        <f t="shared" ca="1" si="19"/>
        <v>0</v>
      </c>
      <c r="G457" s="8">
        <f t="shared" ca="1" si="18"/>
        <v>0</v>
      </c>
    </row>
    <row r="458" spans="1:7">
      <c r="A458" s="8">
        <f t="shared" ca="1" si="19"/>
        <v>0</v>
      </c>
      <c r="G458" s="8">
        <f t="shared" ca="1" si="18"/>
        <v>0</v>
      </c>
    </row>
    <row r="459" spans="1:7">
      <c r="A459" s="8">
        <f t="shared" ca="1" si="19"/>
        <v>0</v>
      </c>
      <c r="G459" s="8">
        <f t="shared" ca="1" si="18"/>
        <v>0</v>
      </c>
    </row>
    <row r="460" spans="1:7">
      <c r="A460" s="8">
        <f t="shared" ca="1" si="19"/>
        <v>0</v>
      </c>
      <c r="G460" s="8">
        <f t="shared" ca="1" si="18"/>
        <v>0</v>
      </c>
    </row>
    <row r="461" spans="1:7">
      <c r="A461" s="8">
        <f t="shared" ca="1" si="19"/>
        <v>0</v>
      </c>
      <c r="G461" s="8">
        <f t="shared" ca="1" si="18"/>
        <v>0</v>
      </c>
    </row>
    <row r="462" spans="1:7">
      <c r="A462" s="8">
        <f t="shared" ca="1" si="19"/>
        <v>0</v>
      </c>
      <c r="G462" s="8">
        <f t="shared" ca="1" si="18"/>
        <v>0</v>
      </c>
    </row>
    <row r="463" spans="1:7">
      <c r="A463" s="8">
        <f t="shared" ca="1" si="19"/>
        <v>0</v>
      </c>
      <c r="G463" s="8">
        <f t="shared" ca="1" si="18"/>
        <v>0</v>
      </c>
    </row>
    <row r="464" spans="1:7">
      <c r="A464" s="8">
        <f t="shared" ca="1" si="19"/>
        <v>0</v>
      </c>
      <c r="G464" s="8">
        <f t="shared" ca="1" si="18"/>
        <v>0</v>
      </c>
    </row>
    <row r="465" spans="1:7">
      <c r="A465" s="8">
        <f t="shared" ca="1" si="19"/>
        <v>0</v>
      </c>
      <c r="G465" s="8">
        <f t="shared" ca="1" si="18"/>
        <v>0</v>
      </c>
    </row>
    <row r="466" spans="1:7">
      <c r="A466" s="8">
        <f t="shared" ca="1" si="19"/>
        <v>0</v>
      </c>
      <c r="G466" s="8">
        <f t="shared" ca="1" si="18"/>
        <v>0</v>
      </c>
    </row>
    <row r="467" spans="1:7">
      <c r="A467" s="8">
        <f t="shared" ca="1" si="19"/>
        <v>0</v>
      </c>
      <c r="G467" s="8">
        <f t="shared" ca="1" si="18"/>
        <v>0</v>
      </c>
    </row>
    <row r="468" spans="1:7">
      <c r="A468" s="8">
        <f t="shared" ca="1" si="19"/>
        <v>0</v>
      </c>
      <c r="G468" s="8">
        <f t="shared" ca="1" si="18"/>
        <v>0</v>
      </c>
    </row>
    <row r="469" spans="1:7">
      <c r="A469" s="8">
        <f t="shared" ca="1" si="19"/>
        <v>0</v>
      </c>
      <c r="G469" s="8">
        <f t="shared" ca="1" si="18"/>
        <v>0</v>
      </c>
    </row>
    <row r="470" spans="1:7">
      <c r="A470" s="8">
        <f t="shared" ca="1" si="19"/>
        <v>0</v>
      </c>
      <c r="G470" s="8">
        <f t="shared" ca="1" si="18"/>
        <v>0</v>
      </c>
    </row>
    <row r="471" spans="1:7">
      <c r="A471" s="8">
        <f t="shared" ca="1" si="19"/>
        <v>0</v>
      </c>
      <c r="G471" s="8">
        <f t="shared" ca="1" si="18"/>
        <v>0</v>
      </c>
    </row>
    <row r="472" spans="1:7">
      <c r="A472" s="8">
        <f t="shared" ca="1" si="19"/>
        <v>0</v>
      </c>
      <c r="G472" s="8">
        <f t="shared" ca="1" si="18"/>
        <v>0</v>
      </c>
    </row>
    <row r="473" spans="1:7">
      <c r="A473" s="8">
        <f t="shared" ca="1" si="19"/>
        <v>0</v>
      </c>
      <c r="G473" s="8">
        <f t="shared" ca="1" si="18"/>
        <v>0</v>
      </c>
    </row>
    <row r="474" spans="1:7">
      <c r="A474" s="8">
        <f t="shared" ca="1" si="19"/>
        <v>0</v>
      </c>
      <c r="G474" s="8">
        <f t="shared" ca="1" si="18"/>
        <v>0</v>
      </c>
    </row>
    <row r="475" spans="1:7">
      <c r="A475" s="8">
        <f t="shared" ca="1" si="19"/>
        <v>0</v>
      </c>
      <c r="G475" s="8">
        <f t="shared" ca="1" si="18"/>
        <v>0</v>
      </c>
    </row>
    <row r="476" spans="1:7">
      <c r="A476" s="8">
        <f t="shared" ca="1" si="19"/>
        <v>0</v>
      </c>
      <c r="G476" s="8">
        <f t="shared" ca="1" si="18"/>
        <v>0</v>
      </c>
    </row>
    <row r="477" spans="1:7">
      <c r="A477" s="8">
        <f t="shared" ca="1" si="19"/>
        <v>0</v>
      </c>
      <c r="G477" s="8">
        <f t="shared" ca="1" si="18"/>
        <v>0</v>
      </c>
    </row>
    <row r="478" spans="1:7">
      <c r="A478" s="8">
        <f t="shared" ca="1" si="19"/>
        <v>0</v>
      </c>
      <c r="G478" s="8">
        <f t="shared" ca="1" si="18"/>
        <v>0</v>
      </c>
    </row>
    <row r="479" spans="1:7">
      <c r="A479" s="8">
        <f t="shared" ca="1" si="19"/>
        <v>0</v>
      </c>
      <c r="G479" s="8">
        <f t="shared" ca="1" si="18"/>
        <v>0</v>
      </c>
    </row>
    <row r="480" spans="1:7">
      <c r="A480" s="8">
        <f t="shared" ca="1" si="19"/>
        <v>0</v>
      </c>
      <c r="G480" s="8">
        <f t="shared" ref="G480:G529" ca="1" si="20">OFFSET($H480,0,LangOffset,1,1)</f>
        <v>0</v>
      </c>
    </row>
    <row r="481" spans="1:7">
      <c r="A481" s="8">
        <f t="shared" ca="1" si="19"/>
        <v>0</v>
      </c>
      <c r="G481" s="8">
        <f t="shared" ca="1" si="20"/>
        <v>0</v>
      </c>
    </row>
    <row r="482" spans="1:7">
      <c r="A482" s="8">
        <f t="shared" ca="1" si="19"/>
        <v>0</v>
      </c>
      <c r="G482" s="8">
        <f t="shared" ca="1" si="20"/>
        <v>0</v>
      </c>
    </row>
    <row r="483" spans="1:7">
      <c r="A483" s="8">
        <f t="shared" ca="1" si="19"/>
        <v>0</v>
      </c>
      <c r="G483" s="8">
        <f t="shared" ca="1" si="20"/>
        <v>0</v>
      </c>
    </row>
    <row r="484" spans="1:7">
      <c r="A484" s="8">
        <f t="shared" ca="1" si="19"/>
        <v>0</v>
      </c>
      <c r="G484" s="8">
        <f t="shared" ca="1" si="20"/>
        <v>0</v>
      </c>
    </row>
    <row r="485" spans="1:7">
      <c r="A485" s="8">
        <f t="shared" ca="1" si="19"/>
        <v>0</v>
      </c>
      <c r="G485" s="8">
        <f t="shared" ca="1" si="20"/>
        <v>0</v>
      </c>
    </row>
    <row r="486" spans="1:7">
      <c r="A486" s="8">
        <f t="shared" ca="1" si="19"/>
        <v>0</v>
      </c>
      <c r="G486" s="8">
        <f t="shared" ca="1" si="20"/>
        <v>0</v>
      </c>
    </row>
    <row r="487" spans="1:7">
      <c r="A487" s="8">
        <f t="shared" ca="1" si="19"/>
        <v>0</v>
      </c>
      <c r="G487" s="8">
        <f t="shared" ca="1" si="20"/>
        <v>0</v>
      </c>
    </row>
    <row r="488" spans="1:7">
      <c r="A488" s="8">
        <f t="shared" ca="1" si="19"/>
        <v>0</v>
      </c>
      <c r="G488" s="8">
        <f t="shared" ca="1" si="20"/>
        <v>0</v>
      </c>
    </row>
    <row r="489" spans="1:7">
      <c r="A489" s="8">
        <f t="shared" ca="1" si="19"/>
        <v>0</v>
      </c>
      <c r="G489" s="8">
        <f t="shared" ca="1" si="20"/>
        <v>0</v>
      </c>
    </row>
    <row r="490" spans="1:7">
      <c r="A490" s="8">
        <f t="shared" ca="1" si="19"/>
        <v>0</v>
      </c>
      <c r="G490" s="8">
        <f t="shared" ca="1" si="20"/>
        <v>0</v>
      </c>
    </row>
    <row r="491" spans="1:7">
      <c r="A491" s="8">
        <f t="shared" ca="1" si="19"/>
        <v>0</v>
      </c>
      <c r="G491" s="8">
        <f t="shared" ca="1" si="20"/>
        <v>0</v>
      </c>
    </row>
    <row r="492" spans="1:7">
      <c r="A492" s="8">
        <f t="shared" ca="1" si="19"/>
        <v>0</v>
      </c>
      <c r="G492" s="8">
        <f t="shared" ca="1" si="20"/>
        <v>0</v>
      </c>
    </row>
    <row r="493" spans="1:7">
      <c r="A493" s="8">
        <f t="shared" ca="1" si="19"/>
        <v>0</v>
      </c>
      <c r="G493" s="8">
        <f t="shared" ca="1" si="20"/>
        <v>0</v>
      </c>
    </row>
    <row r="494" spans="1:7">
      <c r="A494" s="8">
        <f t="shared" ca="1" si="19"/>
        <v>0</v>
      </c>
      <c r="G494" s="8">
        <f t="shared" ca="1" si="20"/>
        <v>0</v>
      </c>
    </row>
    <row r="495" spans="1:7">
      <c r="A495" s="8">
        <f t="shared" ca="1" si="19"/>
        <v>0</v>
      </c>
      <c r="G495" s="8">
        <f t="shared" ca="1" si="20"/>
        <v>0</v>
      </c>
    </row>
    <row r="496" spans="1:7">
      <c r="A496" s="8">
        <f t="shared" ca="1" si="19"/>
        <v>0</v>
      </c>
      <c r="G496" s="8">
        <f t="shared" ca="1" si="20"/>
        <v>0</v>
      </c>
    </row>
    <row r="497" spans="1:7">
      <c r="A497" s="8">
        <f t="shared" ca="1" si="19"/>
        <v>0</v>
      </c>
      <c r="G497" s="8">
        <f t="shared" ca="1" si="20"/>
        <v>0</v>
      </c>
    </row>
    <row r="498" spans="1:7">
      <c r="A498" s="8">
        <f t="shared" ca="1" si="19"/>
        <v>0</v>
      </c>
      <c r="G498" s="8">
        <f t="shared" ca="1" si="20"/>
        <v>0</v>
      </c>
    </row>
    <row r="499" spans="1:7">
      <c r="A499" s="8">
        <f t="shared" ca="1" si="19"/>
        <v>0</v>
      </c>
      <c r="G499" s="8">
        <f t="shared" ca="1" si="20"/>
        <v>0</v>
      </c>
    </row>
    <row r="500" spans="1:7">
      <c r="A500" s="8">
        <f t="shared" ca="1" si="19"/>
        <v>0</v>
      </c>
      <c r="G500" s="8">
        <f t="shared" ca="1" si="20"/>
        <v>0</v>
      </c>
    </row>
    <row r="501" spans="1:7">
      <c r="A501" s="8">
        <f t="shared" ca="1" si="19"/>
        <v>0</v>
      </c>
      <c r="G501" s="8">
        <f t="shared" ca="1" si="20"/>
        <v>0</v>
      </c>
    </row>
    <row r="502" spans="1:7">
      <c r="A502" s="8">
        <f t="shared" ca="1" si="19"/>
        <v>0</v>
      </c>
      <c r="G502" s="8">
        <f t="shared" ca="1" si="20"/>
        <v>0</v>
      </c>
    </row>
    <row r="503" spans="1:7">
      <c r="A503" s="8">
        <f t="shared" ca="1" si="19"/>
        <v>0</v>
      </c>
      <c r="G503" s="8">
        <f t="shared" ca="1" si="20"/>
        <v>0</v>
      </c>
    </row>
    <row r="504" spans="1:7">
      <c r="A504" s="8">
        <f t="shared" ref="A504:A518" ca="1" si="21">OFFSET($B504,0,LangOffset,1,1)</f>
        <v>0</v>
      </c>
      <c r="G504" s="8">
        <f t="shared" ca="1" si="20"/>
        <v>0</v>
      </c>
    </row>
    <row r="505" spans="1:7">
      <c r="A505" s="8">
        <f t="shared" ca="1" si="21"/>
        <v>0</v>
      </c>
      <c r="G505" s="8">
        <f t="shared" ca="1" si="20"/>
        <v>0</v>
      </c>
    </row>
    <row r="506" spans="1:7">
      <c r="A506" s="8">
        <f t="shared" ca="1" si="21"/>
        <v>0</v>
      </c>
      <c r="G506" s="8">
        <f t="shared" ca="1" si="20"/>
        <v>0</v>
      </c>
    </row>
    <row r="507" spans="1:7">
      <c r="A507" s="8">
        <f t="shared" ca="1" si="21"/>
        <v>0</v>
      </c>
      <c r="G507" s="8">
        <f t="shared" ca="1" si="20"/>
        <v>0</v>
      </c>
    </row>
    <row r="508" spans="1:7">
      <c r="A508" s="8">
        <f t="shared" ca="1" si="21"/>
        <v>0</v>
      </c>
      <c r="G508" s="8">
        <f t="shared" ca="1" si="20"/>
        <v>0</v>
      </c>
    </row>
    <row r="509" spans="1:7">
      <c r="A509" s="8">
        <f t="shared" ca="1" si="21"/>
        <v>0</v>
      </c>
      <c r="G509" s="8">
        <f t="shared" ca="1" si="20"/>
        <v>0</v>
      </c>
    </row>
    <row r="510" spans="1:7">
      <c r="A510" s="8">
        <f t="shared" ca="1" si="21"/>
        <v>0</v>
      </c>
      <c r="G510" s="8">
        <f t="shared" ca="1" si="20"/>
        <v>0</v>
      </c>
    </row>
    <row r="511" spans="1:7">
      <c r="A511" s="8">
        <f t="shared" ca="1" si="21"/>
        <v>0</v>
      </c>
      <c r="G511" s="8">
        <f t="shared" ca="1" si="20"/>
        <v>0</v>
      </c>
    </row>
    <row r="512" spans="1:7">
      <c r="A512" s="8">
        <f t="shared" ca="1" si="21"/>
        <v>0</v>
      </c>
      <c r="G512" s="8">
        <f t="shared" ca="1" si="20"/>
        <v>0</v>
      </c>
    </row>
    <row r="513" spans="1:7">
      <c r="A513" s="8">
        <f t="shared" ca="1" si="21"/>
        <v>0</v>
      </c>
      <c r="G513" s="8">
        <f t="shared" ca="1" si="20"/>
        <v>0</v>
      </c>
    </row>
    <row r="514" spans="1:7">
      <c r="A514" s="8">
        <f t="shared" ca="1" si="21"/>
        <v>0</v>
      </c>
      <c r="G514" s="8">
        <f t="shared" ca="1" si="20"/>
        <v>0</v>
      </c>
    </row>
    <row r="515" spans="1:7">
      <c r="A515" s="8">
        <f t="shared" ca="1" si="21"/>
        <v>0</v>
      </c>
      <c r="G515" s="8">
        <f t="shared" ca="1" si="20"/>
        <v>0</v>
      </c>
    </row>
    <row r="516" spans="1:7">
      <c r="A516" s="8">
        <f t="shared" ca="1" si="21"/>
        <v>0</v>
      </c>
      <c r="G516" s="8">
        <f t="shared" ca="1" si="20"/>
        <v>0</v>
      </c>
    </row>
    <row r="517" spans="1:7">
      <c r="A517" s="8">
        <f t="shared" ca="1" si="21"/>
        <v>0</v>
      </c>
      <c r="G517" s="8">
        <f t="shared" ca="1" si="20"/>
        <v>0</v>
      </c>
    </row>
    <row r="518" spans="1:7">
      <c r="A518" s="8">
        <f t="shared" ca="1" si="21"/>
        <v>0</v>
      </c>
      <c r="G518" s="8">
        <f t="shared" ca="1" si="20"/>
        <v>0</v>
      </c>
    </row>
    <row r="519" spans="1:7">
      <c r="G519" s="8">
        <f t="shared" ca="1" si="20"/>
        <v>0</v>
      </c>
    </row>
    <row r="520" spans="1:7">
      <c r="G520" s="8">
        <f t="shared" ca="1" si="20"/>
        <v>0</v>
      </c>
    </row>
    <row r="521" spans="1:7">
      <c r="G521" s="8">
        <f t="shared" ca="1" si="20"/>
        <v>0</v>
      </c>
    </row>
    <row r="522" spans="1:7">
      <c r="G522" s="8">
        <f t="shared" ca="1" si="20"/>
        <v>0</v>
      </c>
    </row>
    <row r="523" spans="1:7">
      <c r="G523" s="8">
        <f t="shared" ca="1" si="20"/>
        <v>0</v>
      </c>
    </row>
    <row r="524" spans="1:7">
      <c r="G524" s="8">
        <f t="shared" ca="1" si="20"/>
        <v>0</v>
      </c>
    </row>
    <row r="525" spans="1:7">
      <c r="G525" s="8">
        <f t="shared" ca="1" si="20"/>
        <v>0</v>
      </c>
    </row>
    <row r="526" spans="1:7">
      <c r="G526" s="8">
        <f t="shared" ca="1" si="20"/>
        <v>0</v>
      </c>
    </row>
    <row r="527" spans="1:7">
      <c r="G527" s="8">
        <f t="shared" ca="1" si="20"/>
        <v>0</v>
      </c>
    </row>
    <row r="528" spans="1:7">
      <c r="G528" s="8">
        <f t="shared" ca="1" si="20"/>
        <v>0</v>
      </c>
    </row>
    <row r="529" spans="7:7">
      <c r="G529" s="8">
        <f t="shared" ca="1" si="20"/>
        <v>0</v>
      </c>
    </row>
  </sheetData>
  <sheetProtection password="E205" sheet="1" objects="1" scenarios="1"/>
  <hyperlinks>
    <hyperlink ref="H84" r:id="rId1" xr:uid="{00000000-0004-0000-0C00-000000000000}"/>
    <hyperlink ref="I84" r:id="rId2" xr:uid="{00000000-0004-0000-0C00-000001000000}"/>
    <hyperlink ref="J84" r:id="rId3" xr:uid="{00000000-0004-0000-0C00-000002000000}"/>
  </hyperlinks>
  <pageMargins left="0.7" right="0.7" top="0.75" bottom="0.75" header="0.3" footer="0.3"/>
  <pageSetup paperSize="9" orientation="portrait"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1"/>
  </sheetPr>
  <dimension ref="A1:V145"/>
  <sheetViews>
    <sheetView view="pageBreakPreview" topLeftCell="A11" zoomScale="90" zoomScaleNormal="125" zoomScaleSheetLayoutView="90" zoomScalePageLayoutView="125" workbookViewId="0">
      <selection activeCell="B6" sqref="B6:D6"/>
    </sheetView>
  </sheetViews>
  <sheetFormatPr baseColWidth="10" defaultColWidth="9" defaultRowHeight="14"/>
  <cols>
    <col min="1" max="1" width="10" style="27" customWidth="1"/>
    <col min="2" max="5" width="9.5" style="27" customWidth="1"/>
    <col min="6" max="6" width="12.1640625" style="27" customWidth="1"/>
    <col min="7" max="7" width="66" style="27" customWidth="1"/>
    <col min="8" max="16384" width="9" style="27"/>
  </cols>
  <sheetData>
    <row r="1" spans="1:22" ht="17.25" customHeight="1" thickBot="1">
      <c r="A1" s="352" t="s">
        <v>24</v>
      </c>
      <c r="B1" s="352"/>
      <c r="C1" s="352"/>
      <c r="D1" s="352"/>
      <c r="E1" s="352"/>
      <c r="F1" s="352"/>
      <c r="G1" s="356" t="str">
        <f ca="1">Translations!$G$116</f>
        <v>Latest version updated October 2019</v>
      </c>
      <c r="H1" s="24"/>
      <c r="I1" s="25"/>
      <c r="J1" s="25"/>
      <c r="K1" s="25"/>
      <c r="L1" s="25"/>
      <c r="M1" s="25"/>
      <c r="N1" s="25"/>
      <c r="O1" s="26"/>
      <c r="P1" s="26"/>
      <c r="Q1" s="26"/>
      <c r="R1" s="26"/>
      <c r="S1" s="26"/>
      <c r="T1" s="26"/>
      <c r="U1" s="26"/>
      <c r="V1" s="26"/>
    </row>
    <row r="2" spans="1:22" ht="17.25" customHeight="1" thickBot="1">
      <c r="A2" s="352" t="s">
        <v>541</v>
      </c>
      <c r="B2" s="352"/>
      <c r="C2" s="352"/>
      <c r="D2" s="352"/>
      <c r="E2" s="352"/>
      <c r="F2" s="352"/>
      <c r="G2" s="356"/>
      <c r="H2" s="24"/>
      <c r="I2" s="25"/>
      <c r="J2" s="25"/>
      <c r="K2" s="25"/>
      <c r="L2" s="25"/>
      <c r="M2" s="25"/>
      <c r="N2" s="25"/>
      <c r="O2" s="26"/>
      <c r="P2" s="26"/>
      <c r="Q2" s="26"/>
      <c r="R2" s="26"/>
      <c r="S2" s="26"/>
      <c r="T2" s="26"/>
      <c r="U2" s="26"/>
      <c r="V2" s="26"/>
    </row>
    <row r="3" spans="1:22" ht="17.25" customHeight="1" thickBot="1">
      <c r="A3" s="352" t="s">
        <v>542</v>
      </c>
      <c r="B3" s="352"/>
      <c r="C3" s="352"/>
      <c r="D3" s="352"/>
      <c r="E3" s="352"/>
      <c r="F3" s="352"/>
      <c r="G3" s="356"/>
      <c r="H3" s="24"/>
      <c r="I3" s="25"/>
      <c r="J3" s="25"/>
      <c r="K3" s="25"/>
      <c r="L3" s="25"/>
      <c r="M3" s="25"/>
      <c r="N3" s="25"/>
      <c r="O3" s="26"/>
      <c r="P3" s="26"/>
      <c r="Q3" s="26"/>
      <c r="R3" s="26"/>
      <c r="S3" s="26"/>
      <c r="T3" s="26"/>
      <c r="U3" s="26"/>
      <c r="V3" s="26"/>
    </row>
    <row r="4" spans="1:22" ht="6" hidden="1" customHeight="1" thickBot="1">
      <c r="A4" s="286"/>
      <c r="B4" s="286"/>
      <c r="C4" s="286"/>
      <c r="D4" s="286"/>
      <c r="E4" s="286"/>
      <c r="F4" s="286"/>
      <c r="G4" s="287"/>
      <c r="H4" s="24"/>
      <c r="I4" s="25"/>
      <c r="J4" s="25"/>
      <c r="K4" s="25"/>
      <c r="L4" s="25"/>
      <c r="M4" s="25"/>
      <c r="N4" s="25"/>
      <c r="O4" s="26"/>
      <c r="P4" s="26"/>
      <c r="Q4" s="26"/>
      <c r="R4" s="26"/>
      <c r="S4" s="26"/>
      <c r="T4" s="26"/>
      <c r="U4" s="26"/>
      <c r="V4" s="26"/>
    </row>
    <row r="5" spans="1:22" ht="6" hidden="1" customHeight="1" thickBot="1">
      <c r="A5" s="286"/>
      <c r="B5" s="286"/>
      <c r="C5" s="286"/>
      <c r="D5" s="286"/>
      <c r="E5" s="286"/>
      <c r="F5" s="286"/>
      <c r="G5" s="287"/>
      <c r="H5" s="24"/>
      <c r="I5" s="25"/>
      <c r="J5" s="25"/>
      <c r="K5" s="25"/>
      <c r="L5" s="25"/>
      <c r="M5" s="25"/>
      <c r="N5" s="25"/>
      <c r="O5" s="26"/>
      <c r="P5" s="26"/>
      <c r="Q5" s="26"/>
      <c r="R5" s="26"/>
      <c r="S5" s="26"/>
      <c r="T5" s="26"/>
      <c r="U5" s="26"/>
      <c r="V5" s="26"/>
    </row>
    <row r="6" spans="1:22" ht="25.5" customHeight="1" thickBot="1">
      <c r="A6" s="288" t="s">
        <v>22</v>
      </c>
      <c r="B6" s="353" t="s">
        <v>23</v>
      </c>
      <c r="C6" s="353"/>
      <c r="D6" s="353"/>
      <c r="E6" s="359"/>
      <c r="F6" s="359"/>
      <c r="G6" s="359"/>
      <c r="H6" s="24"/>
      <c r="I6" s="25"/>
      <c r="J6" s="25"/>
      <c r="K6" s="25"/>
      <c r="L6" s="25"/>
      <c r="M6" s="25"/>
      <c r="N6" s="25"/>
      <c r="O6" s="26"/>
      <c r="P6" s="26"/>
      <c r="Q6" s="26"/>
      <c r="R6" s="26"/>
      <c r="S6" s="26"/>
      <c r="T6" s="26"/>
      <c r="U6" s="26"/>
      <c r="V6" s="26"/>
    </row>
    <row r="7" spans="1:22" ht="6" hidden="1" customHeight="1">
      <c r="A7" s="286"/>
      <c r="B7" s="286"/>
      <c r="C7" s="286"/>
      <c r="D7" s="286"/>
      <c r="E7" s="286"/>
      <c r="F7" s="286"/>
      <c r="G7" s="287"/>
      <c r="H7" s="24"/>
      <c r="I7" s="25"/>
      <c r="J7" s="25"/>
      <c r="K7" s="25"/>
      <c r="L7" s="25"/>
      <c r="M7" s="25"/>
      <c r="N7" s="25"/>
      <c r="O7" s="26"/>
      <c r="P7" s="26"/>
      <c r="Q7" s="26"/>
      <c r="R7" s="26"/>
      <c r="S7" s="26"/>
      <c r="T7" s="26"/>
      <c r="U7" s="26"/>
      <c r="V7" s="26"/>
    </row>
    <row r="8" spans="1:22" ht="122.25" customHeight="1" thickBot="1">
      <c r="A8" s="332" t="str">
        <f ca="1">TranslationsTB!G51</f>
        <v xml:space="preserve">Instructions for filling Tuberculosis and HIV programmatic gap tables. 
Instructions for joint TB/HIV modules are found below, under the HIV Instructions. Similarly, the TB/HIV modules are found on the "HIV tables" tab. </v>
      </c>
      <c r="B8" s="332"/>
      <c r="C8" s="332"/>
      <c r="D8" s="332"/>
      <c r="E8" s="332"/>
      <c r="F8" s="332"/>
      <c r="G8" s="332"/>
      <c r="H8" s="24"/>
      <c r="I8" s="25"/>
      <c r="J8" s="25"/>
      <c r="K8" s="25"/>
      <c r="L8" s="25"/>
      <c r="M8" s="25"/>
      <c r="N8" s="25"/>
      <c r="O8" s="26"/>
      <c r="P8" s="26"/>
      <c r="Q8" s="26"/>
      <c r="R8" s="26"/>
      <c r="S8" s="26"/>
      <c r="T8" s="26"/>
      <c r="U8" s="26"/>
      <c r="V8" s="26"/>
    </row>
    <row r="9" spans="1:22" s="47" customFormat="1" ht="29.25" customHeight="1" thickBot="1">
      <c r="A9" s="354" t="str">
        <f ca="1">TranslationsTB!G3</f>
        <v>INSTRUCTIONS - TB priority modules</v>
      </c>
      <c r="B9" s="354"/>
      <c r="C9" s="354"/>
      <c r="D9" s="354"/>
      <c r="E9" s="354"/>
      <c r="F9" s="354"/>
      <c r="G9" s="354"/>
      <c r="H9" s="253"/>
    </row>
    <row r="10" spans="1:22" s="47" customFormat="1" ht="19.5" customHeight="1" thickBot="1">
      <c r="A10" s="335" t="str">
        <f ca="1">TranslationsTB!G4</f>
        <v xml:space="preserve">Instructions for filling tuberculosis programmatic gap table: </v>
      </c>
      <c r="B10" s="335"/>
      <c r="C10" s="335"/>
      <c r="D10" s="335"/>
      <c r="E10" s="335"/>
      <c r="F10" s="335"/>
      <c r="G10" s="335"/>
      <c r="H10" s="253"/>
    </row>
    <row r="11" spans="1:22" s="47" customFormat="1" ht="230.5" customHeight="1" thickBot="1">
      <c r="A11" s="357" t="str">
        <f ca="1">TranslationsTB!G5</f>
        <v>Please complete separate programmatic gap tables, found on the "Tables" worksheet, for priority modules that are relevant to the TB funding request. The following list specifies possible modules and corresponding relevant interventions that can be selected. Complete tables only for the modules or interventions that are supported and for which funding is being requested. Refer to the Modular Framework Handbook for a list of all modules, interventions with accompanying descriptions, and indicators. 
Priority Modules:
- TB care and prevention
          -&gt; Case detection and diagnosis
- MDR-TB
          -&gt; Case detection and diagnosis
          -&gt; Treatment
- TB/HIV
          -&gt; Screening, testing and diagnosis
          -&gt; Treatment
          -&gt; TB Preventive Therapy (TPT)</v>
      </c>
      <c r="B11" s="357"/>
      <c r="C11" s="357"/>
      <c r="D11" s="357"/>
      <c r="E11" s="357"/>
      <c r="F11" s="357"/>
      <c r="G11" s="357"/>
    </row>
    <row r="12" spans="1:22" s="47" customFormat="1" ht="188.25" customHeight="1" thickBot="1">
      <c r="A12" s="357" t="str">
        <f ca="1">TranslationsTB!G6</f>
        <v>To begin completing each table, specify the desired priority module/intervention by selecting from the drop-down list provided next to the "Priority Module" line. The corresponding coverage indicator will appear automatically once a module/intervention has been selected.  Blank cells highlighted in white require input. Cells highlighted in purple will then be filled automatically.
If submitting separate TB and HIV funding requests, gap analysis tables for TB/HIV interventions should be included in both the TB and HIV requests. In the case of a joint TB/HIV request, please complete the tables in the joint TB/HIV programmatic gap Excel file.
The following instructions provide detailed information on how to complete the gap table for each module/intervention. Note that separate tables are to be completed for each TB/HIV collaborative intervention. Remember, among the 3 priority modules listed above, complete tables for only the interventions/indicators that are relevant to the funding request.</v>
      </c>
      <c r="B12" s="357"/>
      <c r="C12" s="357"/>
      <c r="D12" s="357"/>
      <c r="E12" s="357"/>
      <c r="F12" s="357"/>
      <c r="G12" s="357"/>
    </row>
    <row r="13" spans="1:22" s="47" customFormat="1" ht="22.5" customHeight="1" thickBot="1">
      <c r="A13" s="358" t="str">
        <f ca="1">TranslationsTB!G7</f>
        <v>Reference: WHO- Stop TB Planning and Budgeting tool: http://www.who.int/tb/dots/planning_budgeting_tool/en/</v>
      </c>
      <c r="B13" s="358"/>
      <c r="C13" s="358"/>
      <c r="D13" s="358"/>
      <c r="E13" s="358"/>
      <c r="F13" s="358"/>
      <c r="G13" s="358"/>
    </row>
    <row r="14" spans="1:22" s="79" customFormat="1" ht="63" customHeight="1" thickBot="1">
      <c r="A14" s="334" t="str">
        <f ca="1">TranslationsTB!G8</f>
        <v>In cases where the indicators used by the country are worded differently than what is included in the programmatic gap tables (but measurement is the same), please include the country definition in the comments box. A blank table can be found on the "Blank table" sheet in the case where the number of tables provided in the workbook is not sufficient, or if the applicant wishes to submit a table for a module/intervention/indicator that is not specified in the instructions below.</v>
      </c>
      <c r="B14" s="334"/>
      <c r="C14" s="334"/>
      <c r="D14" s="334"/>
      <c r="E14" s="334"/>
      <c r="F14" s="334"/>
      <c r="G14" s="334"/>
      <c r="H14" s="254"/>
    </row>
    <row r="15" spans="1:22" s="47" customFormat="1" ht="17" thickBot="1">
      <c r="A15" s="335" t="str">
        <f ca="1">TranslationsTB!G9</f>
        <v>"TB Tables" Tab</v>
      </c>
      <c r="B15" s="335"/>
      <c r="C15" s="335"/>
      <c r="D15" s="335"/>
      <c r="E15" s="335"/>
      <c r="F15" s="335"/>
      <c r="G15" s="335"/>
      <c r="H15" s="253"/>
    </row>
    <row r="16" spans="1:22" s="47" customFormat="1" ht="21" customHeight="1" thickBot="1">
      <c r="A16" s="333" t="str">
        <f ca="1">TranslationsTB!G10</f>
        <v>TB care and prevention- Case detection and diagnosis</v>
      </c>
      <c r="B16" s="333"/>
      <c r="C16" s="333"/>
      <c r="D16" s="333"/>
      <c r="E16" s="333"/>
      <c r="F16" s="333"/>
      <c r="G16" s="333"/>
    </row>
    <row r="17" spans="1:7" s="47" customFormat="1" ht="30.75" customHeight="1" thickBot="1">
      <c r="A17" s="330" t="str">
        <f ca="1">TranslationsTB!G11</f>
        <v>Coverage indicator: Number of notified cases of all forms of TB- bacteriologically confirmed plus clinically diagnosed (new and relapse)</v>
      </c>
      <c r="B17" s="330"/>
      <c r="C17" s="330"/>
      <c r="D17" s="330"/>
      <c r="E17" s="330"/>
      <c r="F17" s="330"/>
      <c r="G17" s="330"/>
    </row>
    <row r="18" spans="1:7" s="47" customFormat="1" ht="48.75" customHeight="1" thickBot="1">
      <c r="A18" s="330" t="str">
        <f ca="1">TranslationsTB!G12</f>
        <v>Estimated population in need/at risk:
Refers to the estimated incidence of all forms of TB cases</v>
      </c>
      <c r="B18" s="330"/>
      <c r="C18" s="330"/>
      <c r="D18" s="330"/>
      <c r="E18" s="330"/>
      <c r="F18" s="330"/>
      <c r="G18" s="330"/>
    </row>
    <row r="19" spans="1:7" s="47" customFormat="1" ht="109.5" customHeight="1" thickBot="1">
      <c r="A19" s="330" t="str">
        <f ca="1">TranslationsTB!G13</f>
        <v>Country target:
1) Refers to NSP or any other latest agreed country target
2) "#" refers to all forms of TB cases (new and relapse) to be notified to national health authorities. It includes bacteriologically confirmed plus those that are diagnosed using other tests such as X-rays, cytology and clinically diagnosed
3) "%" refers to the case detection rate, i.e. the proportion of all forms of TB cases (new and relapse) notified among the number of estimated incident TB cases)</v>
      </c>
      <c r="B19" s="330"/>
      <c r="C19" s="330"/>
      <c r="D19" s="330"/>
      <c r="E19" s="330"/>
      <c r="F19" s="330"/>
      <c r="G19" s="330"/>
    </row>
    <row r="20" spans="1:7" s="47" customFormat="1" ht="138.75" customHeight="1" thickBot="1">
      <c r="A20" s="331" t="str">
        <f ca="1">TranslationsTB!$G$14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If this is the case, specify in the comments box that line C1 refers to the total of both domestic and external resources.</v>
      </c>
      <c r="B20" s="331"/>
      <c r="C20" s="331"/>
      <c r="D20" s="331"/>
      <c r="E20" s="331"/>
      <c r="F20" s="331"/>
      <c r="G20" s="331"/>
    </row>
    <row r="21" spans="1:7" s="47" customFormat="1" ht="42" customHeight="1" thickBot="1">
      <c r="A21" s="330" t="str">
        <f ca="1">TranslationsTB!$G$15</f>
        <v>Programmatic Gap:
The programmatic gap is calculated based on total need (line A)</v>
      </c>
      <c r="B21" s="330"/>
      <c r="C21" s="330"/>
      <c r="D21" s="330"/>
      <c r="E21" s="330"/>
      <c r="F21" s="330"/>
      <c r="G21" s="330"/>
    </row>
    <row r="22" spans="1:7" s="47" customFormat="1" ht="90" customHeight="1" thickBot="1">
      <c r="A22" s="330" t="str">
        <f ca="1">TranslationsTB!G16</f>
        <v xml:space="preserve">Comments/Assumptions:
1) Specify the target area
2) Specify who are the other sources of funding
3) Specify the number and proportion of childhood TB cases to be notified among the total notified
4) Along with the country targets, in the comments column specify the current and targeted treatment success rate for all new TB cases over each of the three years </v>
      </c>
      <c r="B22" s="330"/>
      <c r="C22" s="330"/>
      <c r="D22" s="330"/>
      <c r="E22" s="330"/>
      <c r="F22" s="330"/>
      <c r="G22" s="330"/>
    </row>
    <row r="23" spans="1:7" s="47" customFormat="1" ht="19.5" customHeight="1" thickBot="1">
      <c r="A23" s="333" t="str">
        <f ca="1">TranslationsTB!G17</f>
        <v>MDR-TB- Case Detection and Diagnosis</v>
      </c>
      <c r="B23" s="333"/>
      <c r="C23" s="333"/>
      <c r="D23" s="333"/>
      <c r="E23" s="333"/>
      <c r="F23" s="333"/>
      <c r="G23" s="333"/>
    </row>
    <row r="24" spans="1:7" s="47" customFormat="1" ht="48.75" customHeight="1" thickBot="1">
      <c r="A24" s="330" t="str">
        <f ca="1">TranslationsTB!G18</f>
        <v>Coverage indicator: 
Number of TB cases with RR-TB and/or MDR-TB notified</v>
      </c>
      <c r="B24" s="330"/>
      <c r="C24" s="330"/>
      <c r="D24" s="330"/>
      <c r="E24" s="330"/>
      <c r="F24" s="330"/>
      <c r="G24" s="330"/>
    </row>
    <row r="25" spans="1:7" s="47" customFormat="1" ht="42.75" customHeight="1" thickBot="1">
      <c r="A25" s="330" t="str">
        <f ca="1">TranslationsTB!G19</f>
        <v>Estimated population in need/at risk:
Refers to the number of the estimated MDR TB cases among all new and retreatment cases.</v>
      </c>
      <c r="B25" s="330"/>
      <c r="C25" s="330"/>
      <c r="D25" s="330"/>
      <c r="E25" s="330"/>
      <c r="F25" s="330"/>
      <c r="G25" s="330"/>
    </row>
    <row r="26" spans="1:7" s="47" customFormat="1" ht="90" customHeight="1" thickBot="1">
      <c r="A26" s="330" t="str">
        <f ca="1">TranslationsTB!G20</f>
        <v>Country target:
1) Refers to NSP or any other latest agreed country target
2) "#" refers to the bacteriologically confirmed drug resistant TB cases (RR-TB and/or MDR-TB) notified
3) "%" refers to the percentage of RR-TB and/or MDR-TB cases notified as a proportion of the estimated MDR-TB cases among all new and retreatment cases</v>
      </c>
      <c r="B26" s="330"/>
      <c r="C26" s="330"/>
      <c r="D26" s="330"/>
      <c r="E26" s="330"/>
      <c r="F26" s="330"/>
      <c r="G26" s="330"/>
    </row>
    <row r="27" spans="1:7" s="47" customFormat="1" ht="131.25" customHeight="1" thickBot="1">
      <c r="A27" s="331" t="str">
        <f ca="1">TranslationsTB!$G$14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If this is the case, specify in the comments box that line C1 refers to the total of both domestic and external resources.</v>
      </c>
      <c r="B27" s="331"/>
      <c r="C27" s="331"/>
      <c r="D27" s="331"/>
      <c r="E27" s="331"/>
      <c r="F27" s="331"/>
      <c r="G27" s="331"/>
    </row>
    <row r="28" spans="1:7" s="47" customFormat="1" ht="51.75" customHeight="1" thickBot="1">
      <c r="A28" s="330" t="str">
        <f ca="1">TranslationsTB!$G$15</f>
        <v>Programmatic Gap:
The programmatic gap is calculated based on total need (line A)</v>
      </c>
      <c r="B28" s="330"/>
      <c r="C28" s="330"/>
      <c r="D28" s="330"/>
      <c r="E28" s="330"/>
      <c r="F28" s="330"/>
      <c r="G28" s="330"/>
    </row>
    <row r="29" spans="1:7" s="47" customFormat="1" ht="59.25" customHeight="1" thickBot="1">
      <c r="A29" s="330" t="str">
        <f ca="1">TranslationsTB!G21</f>
        <v>Comments/Assumptions:
1) Specify the target area
2) Specify who are the other sources of funding</v>
      </c>
      <c r="B29" s="330"/>
      <c r="C29" s="330"/>
      <c r="D29" s="330"/>
      <c r="E29" s="330"/>
      <c r="F29" s="330"/>
      <c r="G29" s="330"/>
    </row>
    <row r="30" spans="1:7" s="47" customFormat="1" ht="18" customHeight="1" thickBot="1">
      <c r="A30" s="333" t="str">
        <f ca="1">TranslationsTB!G22</f>
        <v>MDR-TB- Treatment</v>
      </c>
      <c r="B30" s="333"/>
      <c r="C30" s="333"/>
      <c r="D30" s="333"/>
      <c r="E30" s="333"/>
      <c r="F30" s="333"/>
      <c r="G30" s="333"/>
    </row>
    <row r="31" spans="1:7" s="47" customFormat="1" ht="45" customHeight="1" thickBot="1">
      <c r="A31" s="330" t="str">
        <f ca="1">TranslationsTB!G23</f>
        <v xml:space="preserve">Coverage indicator: 
Number of cases with RR-TB and/or MDR-TB that began second-line treatment </v>
      </c>
      <c r="B31" s="330"/>
      <c r="C31" s="330"/>
      <c r="D31" s="330"/>
      <c r="E31" s="330"/>
      <c r="F31" s="330"/>
      <c r="G31" s="330"/>
    </row>
    <row r="32" spans="1:7" s="47" customFormat="1" ht="41.25" customHeight="1" thickBot="1">
      <c r="A32" s="330" t="str">
        <f ca="1">TranslationsTB!G24</f>
        <v xml:space="preserve">Estimated population in need/at risk:
It refers to the number of the estimated MDR TB cases among all new and retreatment cases </v>
      </c>
      <c r="B32" s="330"/>
      <c r="C32" s="330"/>
      <c r="D32" s="330"/>
      <c r="E32" s="330"/>
      <c r="F32" s="330"/>
      <c r="G32" s="330"/>
    </row>
    <row r="33" spans="1:7" s="47" customFormat="1" ht="88.5" customHeight="1" thickBot="1">
      <c r="A33" s="330" t="str">
        <f ca="1">TranslationsTB!G25</f>
        <v>Country target:
1) Refers to NSP or any other latest agreed country target
2) "#" refers to the cases with drug resistant TB (RR-TB and/or MDR-TB) to be enrolled on second-line treatment 
3) "%" refers to the RR-TB and/or MDR-TB cases to be enrolled on second-line treatment among the estimated MDR-TB cases in need of treatment</v>
      </c>
      <c r="B33" s="330"/>
      <c r="C33" s="330"/>
      <c r="D33" s="330"/>
      <c r="E33" s="330"/>
      <c r="F33" s="330"/>
      <c r="G33" s="330"/>
    </row>
    <row r="34" spans="1:7" s="47" customFormat="1" ht="132.75" customHeight="1" thickBot="1">
      <c r="A34" s="331" t="str">
        <f ca="1">TranslationsTB!$G$14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If this is the case, specify in the comments box that line C1 refers to the total of both domestic and external resources.</v>
      </c>
      <c r="B34" s="331"/>
      <c r="C34" s="331"/>
      <c r="D34" s="331"/>
      <c r="E34" s="331"/>
      <c r="F34" s="331"/>
      <c r="G34" s="331"/>
    </row>
    <row r="35" spans="1:7" s="47" customFormat="1" ht="42.75" customHeight="1" thickBot="1">
      <c r="A35" s="330" t="str">
        <f ca="1">TranslationsTB!$G$15</f>
        <v>Programmatic Gap:
The programmatic gap is calculated based on total need (line A)</v>
      </c>
      <c r="B35" s="330"/>
      <c r="C35" s="330"/>
      <c r="D35" s="330"/>
      <c r="E35" s="330"/>
      <c r="F35" s="330"/>
      <c r="G35" s="330"/>
    </row>
    <row r="36" spans="1:7" s="47" customFormat="1" ht="86.25" customHeight="1" thickBot="1">
      <c r="A36" s="330" t="str">
        <f ca="1">TranslationsTB!G26</f>
        <v>Comments/Assumptions:
1) Specify the target area
2) Specify who are the other sources of funding
3) Along with the country targets, in the comments column specify the current and targeted treatment success rate for all bacteriologically confirmed drug resistant TB cases (RR-TB and/or MDR-TB) over each of the three years</v>
      </c>
      <c r="B36" s="330"/>
      <c r="C36" s="330"/>
      <c r="D36" s="330"/>
      <c r="E36" s="330"/>
      <c r="F36" s="330"/>
      <c r="G36" s="330"/>
    </row>
    <row r="37" spans="1:7" ht="26.5" customHeight="1" thickBot="1">
      <c r="A37" s="354" t="str">
        <f ca="1">Translations!G3</f>
        <v xml:space="preserve">INSTRUCTIONS - HIV priority modules </v>
      </c>
      <c r="B37" s="354"/>
      <c r="C37" s="354"/>
      <c r="D37" s="354"/>
      <c r="E37" s="354"/>
      <c r="F37" s="354"/>
      <c r="G37" s="354"/>
    </row>
    <row r="38" spans="1:7" ht="398.25" customHeight="1" thickBot="1">
      <c r="A38" s="334" t="str">
        <f ca="1">Translations!G5</f>
        <v>Please complete separate programmatic gap tables for 3-6 priority modules in the HIV funding request. The following list specifies possible modules and corresponding relevant interventions. Complete tables only for the interventions/indicators that are supported and for which funding is being requested. Refer to the "Modular Framework Handbook" for a list of all modules, interventions with accompanying descriptions, and indicators. 
For guidance when completing this programmatic gap table, please refer to the Global Fund HIV Information Note, wherein the appropriate technical guidance documents are referenced. 
Priority Modules:
- Treatment, care and support
          -&gt; Differentiated ART service delivery and care
- TB/HIV
          -&gt; Screening, testing and diagnosis
          -&gt; Treatment
          -&gt; TB Preventive Therapy (TPT)
- PMTCT
          -&gt; Preventing vertical HIV transmission
- Prevention - key and vulnerable populations*
          -&gt; defined package of services 
          -&gt; PrEP
- Prevention programs for PWID and their partners
          -&gt; Needle and syringe programs
          -&gt; OST and other drug dependence treatment for PWIDs
- Prevention
          -&gt; voluntary male medical circumcision
          -&gt; national condom programming - all priority populations
- Differentiated HIV testing services**</v>
      </c>
      <c r="B38" s="334"/>
      <c r="C38" s="334"/>
      <c r="D38" s="334"/>
      <c r="E38" s="334"/>
      <c r="F38" s="334"/>
      <c r="G38" s="334"/>
    </row>
    <row r="39" spans="1:7" ht="132.75" customHeight="1" thickBot="1">
      <c r="A39" s="355" t="str">
        <f ca="1">Translations!$G$6</f>
        <v>*These modules refer to the following key and vulnerable populations: men who have sex with men; sex workers and their clients; transgender people; people who inject drugs and their partners; people in prisons and other closed settings; adolescent girls and young women in high prevalence settings; men in high prevalence settings, and other vulnerable populations.
**This module covers the following populations: men who have sex with men; sex workers and their clients; transgender people; people who inject drugs and their partners; people in prisons and other closed settings; adolescent girls and young women in high prevalence settings; men in high prevalence settings, partners of people living with HIV and, other vulnerable populations.</v>
      </c>
      <c r="B39" s="355"/>
      <c r="C39" s="355"/>
      <c r="D39" s="355"/>
      <c r="E39" s="355"/>
      <c r="F39" s="355"/>
      <c r="G39" s="355"/>
    </row>
    <row r="40" spans="1:7" ht="354.75" customHeight="1" thickBot="1">
      <c r="A40" s="334" t="str">
        <f ca="1">Translations!G7</f>
        <v>To begin completing each table under the “HIV Tables” tab, specify the desired priority module/intervention by selecting from the drop-down list provided next to the "Priority Module" line. The corresponding coverage indicator will then appear automatically. Blank cells highlighted in white require input. Cells highlighted in purple will then be filled automatically.
Once the module/intervention has been selected, specify the target population from the drop-down list provided next to the "Target Population" line.
For prevention related modules, complete a separate gap analysis table for each key population targeted by the program, except for the condom gap table. For ART, it is encouraged to complete separate tables for adults and for children, however the option to complete in aggregate is also provided.
Most tables are to be completed on the "HIV Tables" tab; however, customized tables for male circumcision, PrEP, condoms and needle and syringe programmes can be found on separate tabs. For these tables, the Priority Module line has been pre-filled. Please note that only one table is to be completed for priority populations. Separate tables by population are not required.
Please note that the condoms and male circumcision tables calculate the programmatic gap based on country target, not country need.
If submitting separate TB and HIV funding requests, gap analysis tables for TB/HIV interventions should be included in both the TB and HIV requests. In the case of a joint TB/HIV request, please complete the tables provided in the joint TB/HIV programmatic gap Excel file.
The following instructions provide detailed information on how to complete the gap table for each module. Note that the TB/HIV collaborative intervention has several coverage indicators and therefore separate tables are to be completed. Remember, complete tables for only 3-6 priority modules.</v>
      </c>
      <c r="B40" s="334"/>
      <c r="C40" s="334"/>
      <c r="D40" s="334"/>
      <c r="E40" s="334"/>
      <c r="F40" s="334"/>
      <c r="G40" s="334"/>
    </row>
    <row r="41" spans="1:7" s="79" customFormat="1" ht="63" customHeight="1" thickBot="1">
      <c r="A41" s="334" t="str">
        <f ca="1">Translations!G8</f>
        <v>In cases where the indicators used by the country are worded differently than what is included in the programmatic gap tables (but measurement is the same), please include the country definition in the comments box. A blank table can be found on the "Blank table" sheet in the case where the number of tables provided in the workbook is not sufficient, or if the applicant wishes to submit a table for a module/intervention/indicator that is not specified in the instructions below.</v>
      </c>
      <c r="B41" s="334"/>
      <c r="C41" s="334"/>
      <c r="D41" s="334"/>
      <c r="E41" s="334"/>
      <c r="F41" s="334"/>
      <c r="G41" s="334"/>
    </row>
    <row r="42" spans="1:7" ht="17" thickBot="1">
      <c r="A42" s="337" t="s">
        <v>110</v>
      </c>
      <c r="B42" s="337"/>
      <c r="C42" s="337"/>
      <c r="D42" s="337"/>
      <c r="E42" s="337"/>
      <c r="F42" s="337"/>
      <c r="G42" s="337"/>
    </row>
    <row r="43" spans="1:7" ht="38.25" customHeight="1" thickBot="1">
      <c r="A43" s="347" t="str">
        <f ca="1">Translations!G10</f>
        <v>Treatment, Care and Support- Differentiated ART Service Delivery and care (to be completed separately for adults and children)</v>
      </c>
      <c r="B43" s="347"/>
      <c r="C43" s="347"/>
      <c r="D43" s="347"/>
      <c r="E43" s="347"/>
      <c r="F43" s="347"/>
      <c r="G43" s="347"/>
    </row>
    <row r="44" spans="1:7" ht="51" customHeight="1" thickBot="1">
      <c r="A44" s="340" t="str">
        <f ca="1">Translations!G11</f>
        <v>Coverage indicator: 
Percentage of people living with HIV currently receiving antiretroviral therapy</v>
      </c>
      <c r="B44" s="340"/>
      <c r="C44" s="340"/>
      <c r="D44" s="340"/>
      <c r="E44" s="340"/>
      <c r="F44" s="340"/>
      <c r="G44" s="340"/>
    </row>
    <row r="45" spans="1:7" ht="60.75" customHeight="1" thickBot="1">
      <c r="A45" s="340" t="str">
        <f ca="1">Translations!G12</f>
        <v>Estimated population in need/at risk:
This refers to all adults and children living with HIV</v>
      </c>
      <c r="B45" s="340"/>
      <c r="C45" s="340"/>
      <c r="D45" s="340"/>
      <c r="E45" s="340"/>
      <c r="F45" s="340"/>
      <c r="G45" s="340"/>
    </row>
    <row r="46" spans="1:7" ht="90.75" customHeight="1" thickBot="1">
      <c r="A46" s="340" t="str">
        <f ca="1">Translations!G13</f>
        <v>Country target:
1) Refers to NSP or any other latest agreed country target
2) "#" refers to the total number of people to be on antiretroviral therapy
3) "%" refers to the number of adults and children expected to be on antiretroviral therapy among all adults and children living with HIV</v>
      </c>
      <c r="B46" s="340"/>
      <c r="C46" s="340"/>
      <c r="D46" s="340"/>
      <c r="E46" s="340"/>
      <c r="F46" s="340"/>
      <c r="G46" s="340"/>
    </row>
    <row r="47" spans="1:7" s="47" customFormat="1" ht="138" customHeight="1" thickBot="1">
      <c r="A47" s="331"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If this is the case, specify in the comments box that line C1 refers to the total of both domestic and external resources.</v>
      </c>
      <c r="B47" s="331"/>
      <c r="C47" s="331"/>
      <c r="D47" s="331"/>
      <c r="E47" s="331"/>
      <c r="F47" s="331"/>
      <c r="G47" s="331"/>
    </row>
    <row r="48" spans="1:7" ht="43.5" customHeight="1" thickBot="1">
      <c r="A48" s="340" t="str">
        <f ca="1">Translations!G15</f>
        <v>Programmatic Gap:
The programmatic gap is calculated based on total need (row A)</v>
      </c>
      <c r="B48" s="340"/>
      <c r="C48" s="340"/>
      <c r="D48" s="340"/>
      <c r="E48" s="340"/>
      <c r="F48" s="340"/>
      <c r="G48" s="340"/>
    </row>
    <row r="49" spans="1:7" ht="80.5" customHeight="1" thickBot="1">
      <c r="A49" s="340" t="str">
        <f ca="1">Translations!G16</f>
        <v>Comments/Assumptions:
1) Specify the target area in case of sub-national coverage
2) Specify who are the other sources of funding</v>
      </c>
      <c r="B49" s="340"/>
      <c r="C49" s="340"/>
      <c r="D49" s="340"/>
      <c r="E49" s="340"/>
      <c r="F49" s="340"/>
      <c r="G49" s="340"/>
    </row>
    <row r="50" spans="1:7" ht="15" thickBot="1">
      <c r="A50" s="347" t="str">
        <f ca="1">Translations!G17</f>
        <v>PMTCT - Preventing vertical HIV transmission</v>
      </c>
      <c r="B50" s="347"/>
      <c r="C50" s="347"/>
      <c r="D50" s="347"/>
      <c r="E50" s="347"/>
      <c r="F50" s="347"/>
      <c r="G50" s="347"/>
    </row>
    <row r="51" spans="1:7" ht="42.75" customHeight="1" thickBot="1">
      <c r="A51" s="340" t="str">
        <f ca="1">Translations!G18</f>
        <v>Coverage indicator: 
Percentage of HIV-positive pregnant women who received ART during pregnancy</v>
      </c>
      <c r="B51" s="340"/>
      <c r="C51" s="340"/>
      <c r="D51" s="340"/>
      <c r="E51" s="340"/>
      <c r="F51" s="340"/>
      <c r="G51" s="340"/>
    </row>
    <row r="52" spans="1:7" ht="34.5" customHeight="1" thickBot="1">
      <c r="A52" s="340" t="str">
        <f ca="1">Translations!G19</f>
        <v>Estimated population in need/at risk:
It refers to the estimated number of HIV-positive pregnant women.</v>
      </c>
      <c r="B52" s="340"/>
      <c r="C52" s="340"/>
      <c r="D52" s="340"/>
      <c r="E52" s="340"/>
      <c r="F52" s="340"/>
      <c r="G52" s="340"/>
    </row>
    <row r="53" spans="1:7" ht="115.5" customHeight="1" thickBot="1">
      <c r="A53" s="340" t="str">
        <f ca="1">Translations!G20</f>
        <v>Country target:
1) Refers to NSP or any other latest agreed country target.
2) "#" refers to the number of HIV-positive pregnant women who are expected to receive antiretroviral drugs to reduce the risk of mother-to-child transmission during pregnancy and delivery.
3) "%" refers to the percentage of HIV-positive pregnant women who receive antiretrovirals to reduce the risk of mother-to-child transmission among the total estimated HIV-positive pregnant women.</v>
      </c>
      <c r="B53" s="340"/>
      <c r="C53" s="340"/>
      <c r="D53" s="340"/>
      <c r="E53" s="340"/>
      <c r="F53" s="340"/>
      <c r="G53" s="340"/>
    </row>
    <row r="54" spans="1:7" s="47" customFormat="1" ht="140.25" customHeight="1" thickBot="1">
      <c r="A54" s="331"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If this is the case, specify in the comments box that line C1 refers to the total of both domestic and external resources.</v>
      </c>
      <c r="B54" s="331"/>
      <c r="C54" s="331"/>
      <c r="D54" s="331"/>
      <c r="E54" s="331"/>
      <c r="F54" s="331"/>
      <c r="G54" s="331"/>
    </row>
    <row r="55" spans="1:7" ht="41.25" customHeight="1" thickBot="1">
      <c r="A55" s="340" t="str">
        <f ca="1">Translations!G21</f>
        <v>Programmatic Gap:
The programmatic gap is calculated based on total need (row A).</v>
      </c>
      <c r="B55" s="340"/>
      <c r="C55" s="340"/>
      <c r="D55" s="340"/>
      <c r="E55" s="340"/>
      <c r="F55" s="340"/>
      <c r="G55" s="340"/>
    </row>
    <row r="56" spans="1:7" ht="51.75" customHeight="1" thickBot="1">
      <c r="A56" s="340" t="str">
        <f ca="1">Translations!G22</f>
        <v>Comments/Assumptions:
1) Specify the target area.
2) Specify who are the other sources of funding.</v>
      </c>
      <c r="B56" s="340"/>
      <c r="C56" s="340"/>
      <c r="D56" s="340"/>
      <c r="E56" s="340"/>
      <c r="F56" s="340"/>
      <c r="G56" s="340"/>
    </row>
    <row r="57" spans="1:7" ht="15" customHeight="1" thickBot="1">
      <c r="A57" s="347" t="str">
        <f ca="1">Translations!G23</f>
        <v>TB/HIV- TB screening among HIV patients</v>
      </c>
      <c r="B57" s="347"/>
      <c r="C57" s="347"/>
      <c r="D57" s="347"/>
      <c r="E57" s="347"/>
      <c r="F57" s="347"/>
      <c r="G57" s="347"/>
    </row>
    <row r="58" spans="1:7" ht="61.5" customHeight="1" thickBot="1">
      <c r="A58" s="340" t="str">
        <f ca="1">Translations!G24</f>
        <v>Coverage Indicator:
Percentage of people living with HIV in care (including PMTCT) who are screened for TB in HIV care or treatment settings</v>
      </c>
      <c r="B58" s="340"/>
      <c r="C58" s="340"/>
      <c r="D58" s="340"/>
      <c r="E58" s="340"/>
      <c r="F58" s="340"/>
      <c r="G58" s="340"/>
    </row>
    <row r="59" spans="1:7" ht="53.25" customHeight="1" thickBot="1">
      <c r="A59" s="340" t="str">
        <f ca="1">Translations!G25</f>
        <v>Estimated population in need/at risk:
Refers to all adults and children in HIV care or treatment settings</v>
      </c>
      <c r="B59" s="340"/>
      <c r="C59" s="340"/>
      <c r="D59" s="340"/>
      <c r="E59" s="340"/>
      <c r="F59" s="340"/>
      <c r="G59" s="340"/>
    </row>
    <row r="60" spans="1:7" ht="107.25" customHeight="1" thickBot="1">
      <c r="A60" s="340" t="str">
        <f ca="1">Translations!G26</f>
        <v>Country target:
1) refers to NSP or any other latest agreed country target
2) # refers to the number of adults and children in HIV care or treatment settings who are screened for TB
3) % refers to the percentage of adults and children enrolled in HIV care or treatment settings who had TB status assessed and recorded are screened for TB among all the adults and children enrolled in HIV care or treatment settings</v>
      </c>
      <c r="B60" s="340"/>
      <c r="C60" s="340"/>
      <c r="D60" s="340"/>
      <c r="E60" s="340"/>
      <c r="F60" s="340"/>
      <c r="G60" s="340"/>
    </row>
    <row r="61" spans="1:7" s="47" customFormat="1" ht="143.25" customHeight="1" thickBot="1">
      <c r="A61" s="331"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If this is the case, specify in the comments box that line C1 refers to the total of both domestic and external resources.</v>
      </c>
      <c r="B61" s="331"/>
      <c r="C61" s="331"/>
      <c r="D61" s="331"/>
      <c r="E61" s="331"/>
      <c r="F61" s="331"/>
      <c r="G61" s="331"/>
    </row>
    <row r="62" spans="1:7" ht="51" customHeight="1" thickBot="1">
      <c r="A62" s="340" t="str">
        <f ca="1">Translations!G27</f>
        <v>Programmatic Gap:
The programmatic gap is calculated based on total need (row A).</v>
      </c>
      <c r="B62" s="340"/>
      <c r="C62" s="340"/>
      <c r="D62" s="340"/>
      <c r="E62" s="340"/>
      <c r="F62" s="340"/>
      <c r="G62" s="340"/>
    </row>
    <row r="63" spans="1:7" ht="51" customHeight="1" thickBot="1">
      <c r="A63" s="340" t="str">
        <f ca="1">Translations!G28</f>
        <v>Comments/Assumptions:
1) Specify the target area.
2) Specify who are the other sources of funding.</v>
      </c>
      <c r="B63" s="340"/>
      <c r="C63" s="340"/>
      <c r="D63" s="340"/>
      <c r="E63" s="340"/>
      <c r="F63" s="340"/>
      <c r="G63" s="340"/>
    </row>
    <row r="64" spans="1:7" ht="21" customHeight="1" thickBot="1">
      <c r="A64" s="347" t="str">
        <f ca="1">Translations!G29</f>
        <v>TB/HIV- TB patients with known HIV status</v>
      </c>
      <c r="B64" s="347"/>
      <c r="C64" s="347"/>
      <c r="D64" s="347"/>
      <c r="E64" s="347"/>
      <c r="F64" s="347"/>
      <c r="G64" s="347"/>
    </row>
    <row r="65" spans="1:7" ht="48.75" customHeight="1" thickBot="1">
      <c r="A65" s="340" t="str">
        <f ca="1">Translations!G30</f>
        <v>Coverage Indicator:
Percentage of registered new and relapse TB patients with documented HIV status</v>
      </c>
      <c r="B65" s="340"/>
      <c r="C65" s="340"/>
      <c r="D65" s="340"/>
      <c r="E65" s="340"/>
      <c r="F65" s="340"/>
      <c r="G65" s="340"/>
    </row>
    <row r="66" spans="1:7" ht="33" customHeight="1" thickBot="1">
      <c r="A66" s="340" t="str">
        <f ca="1">Translations!G31</f>
        <v>Estimated population in need/at risk:
Refers to the total number of new and relapse TB patients registered</v>
      </c>
      <c r="B66" s="340"/>
      <c r="C66" s="340"/>
      <c r="D66" s="340"/>
      <c r="E66" s="340"/>
      <c r="F66" s="340"/>
      <c r="G66" s="340"/>
    </row>
    <row r="67" spans="1:7" ht="97.5" customHeight="1" thickBot="1">
      <c r="A67" s="340" t="str">
        <f ca="1">Translations!G32</f>
        <v>Country target:
1) Refers to NSP or any other latest agreed country target
2) # refers to the number of registered new and relapses TB patients with documented HIV status
3) % refers to the percentage of registered new and relapses TB patients with documented HIV status among the total number of registered new and relapses TB patients</v>
      </c>
      <c r="B67" s="340"/>
      <c r="C67" s="340"/>
      <c r="D67" s="340"/>
      <c r="E67" s="340"/>
      <c r="F67" s="340"/>
      <c r="G67" s="340"/>
    </row>
    <row r="68" spans="1:7" s="47" customFormat="1" ht="138.75" customHeight="1" thickBot="1">
      <c r="A68" s="331"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If this is the case, specify in the comments box that line C1 refers to the total of both domestic and external resources.</v>
      </c>
      <c r="B68" s="331"/>
      <c r="C68" s="331"/>
      <c r="D68" s="331"/>
      <c r="E68" s="331"/>
      <c r="F68" s="331"/>
      <c r="G68" s="331"/>
    </row>
    <row r="69" spans="1:7" ht="37.5" customHeight="1" thickBot="1">
      <c r="A69" s="340" t="str">
        <f ca="1">Translations!G33</f>
        <v>Programmatic Gap:
The programmatic gap is calculated based on total need (row A).</v>
      </c>
      <c r="B69" s="340"/>
      <c r="C69" s="340"/>
      <c r="D69" s="340"/>
      <c r="E69" s="340"/>
      <c r="F69" s="340"/>
      <c r="G69" s="340"/>
    </row>
    <row r="70" spans="1:7" ht="48.75" customHeight="1" thickBot="1">
      <c r="A70" s="340" t="str">
        <f ca="1">Translations!G34</f>
        <v>Comments/Assumptions:
1) Specify the target area
2) Specify who are the other sources of funding</v>
      </c>
      <c r="B70" s="340"/>
      <c r="C70" s="340"/>
      <c r="D70" s="340"/>
      <c r="E70" s="340"/>
      <c r="F70" s="340"/>
      <c r="G70" s="340"/>
    </row>
    <row r="71" spans="1:7" ht="26.25" customHeight="1" thickBot="1">
      <c r="A71" s="347" t="str">
        <f ca="1">Translations!G35</f>
        <v>TB/HIV- HIV positive TB patients on ART</v>
      </c>
      <c r="B71" s="347"/>
      <c r="C71" s="347"/>
      <c r="D71" s="347"/>
      <c r="E71" s="347"/>
      <c r="F71" s="347"/>
      <c r="G71" s="347"/>
    </row>
    <row r="72" spans="1:7" ht="48.75" customHeight="1" thickBot="1">
      <c r="A72" s="340" t="str">
        <f ca="1">Translations!G36</f>
        <v>Coverage indicator:
Percentage of HIV-positive new and relapse TB patients on ART during TB treatment</v>
      </c>
      <c r="B72" s="340"/>
      <c r="C72" s="340"/>
      <c r="D72" s="340"/>
      <c r="E72" s="340"/>
      <c r="F72" s="340"/>
      <c r="G72" s="340"/>
    </row>
    <row r="73" spans="1:7" ht="49.5" customHeight="1" thickBot="1">
      <c r="A73" s="340" t="str">
        <f ca="1">Translations!G37</f>
        <v>Estimated population in need/at risk:
Refers to the total number of expected HIV positive new and relapses TB patients registered in the period</v>
      </c>
      <c r="B73" s="340"/>
      <c r="C73" s="340"/>
      <c r="D73" s="340"/>
      <c r="E73" s="340"/>
      <c r="F73" s="340"/>
      <c r="G73" s="340"/>
    </row>
    <row r="74" spans="1:7" ht="82.5" customHeight="1" thickBot="1">
      <c r="A74" s="340" t="str">
        <f ca="1">Translations!G38</f>
        <v>Country target:
1) refers to NSP or any latest agreed country target
2) # refers to the number of HIV positive new and relapse TB patients who receive ART
3) % refers to the percentage of HIV positive new and relapse TB patients who receive ART among the total of HIV positive new and relapse TB patients registered</v>
      </c>
      <c r="B74" s="340"/>
      <c r="C74" s="340"/>
      <c r="D74" s="340"/>
      <c r="E74" s="340"/>
      <c r="F74" s="340"/>
      <c r="G74" s="340"/>
    </row>
    <row r="75" spans="1:7" s="47" customFormat="1" ht="142.5" customHeight="1" thickBot="1">
      <c r="A75" s="331"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If this is the case, specify in the comments box that line C1 refers to the total of both domestic and external resources.</v>
      </c>
      <c r="B75" s="331"/>
      <c r="C75" s="331"/>
      <c r="D75" s="331"/>
      <c r="E75" s="331"/>
      <c r="F75" s="331"/>
      <c r="G75" s="331"/>
    </row>
    <row r="76" spans="1:7" ht="39.75" customHeight="1" thickBot="1">
      <c r="A76" s="340" t="str">
        <f ca="1">Translations!G39</f>
        <v>Programmatic Gap:
The programmatic gap is calculated based on total need (row A)</v>
      </c>
      <c r="B76" s="340"/>
      <c r="C76" s="340"/>
      <c r="D76" s="340"/>
      <c r="E76" s="340"/>
      <c r="F76" s="340"/>
      <c r="G76" s="340"/>
    </row>
    <row r="77" spans="1:7" ht="46.5" customHeight="1" thickBot="1">
      <c r="A77" s="340" t="str">
        <f ca="1">Translations!G40</f>
        <v>Comments/Assumptions:
1) Specify the target area
2) Specify who are the other sources of funding</v>
      </c>
      <c r="B77" s="340"/>
      <c r="C77" s="340"/>
      <c r="D77" s="340"/>
      <c r="E77" s="340"/>
      <c r="F77" s="340"/>
      <c r="G77" s="340"/>
    </row>
    <row r="78" spans="1:7" ht="32.25" customHeight="1" thickBot="1">
      <c r="A78" s="347" t="str">
        <f ca="1">Translations!G47</f>
        <v>TB/HIV - TPT initiation among PLHIV</v>
      </c>
      <c r="B78" s="347"/>
      <c r="C78" s="347"/>
      <c r="D78" s="347"/>
      <c r="E78" s="347"/>
      <c r="F78" s="347"/>
      <c r="G78" s="347"/>
    </row>
    <row r="79" spans="1:7" ht="46.5" customHeight="1" thickBot="1">
      <c r="A79" s="340" t="str">
        <f ca="1">Translations!G48</f>
        <v>Coverage Indicator:
Percentage of PLHIV on ART who initiated TB preventive therapy among those eligible during the reporting period</v>
      </c>
      <c r="B79" s="340"/>
      <c r="C79" s="340"/>
      <c r="D79" s="340"/>
      <c r="E79" s="340"/>
      <c r="F79" s="340"/>
      <c r="G79" s="340"/>
    </row>
    <row r="80" spans="1:7" ht="110.25" customHeight="1" thickBot="1">
      <c r="A80" s="340" t="str">
        <f ca="1">Translations!G49</f>
        <v>Estimated population in need/at risk:
Refers to the estimated number of people living with HIV (PLHIV) enrolled on ART who are eligible for TB preventive therapy (TPT) during the period. 
This excludes PLHIV on TB treatment or being evaluated for active TB. Where possible, it should also exclude PLHIV who previously completed TPT within the timeframe recommended by national policy, as well as those PLHIV estimated to be clinically non-eligible due to co-morbidities and contraindications, including active hepatitis, chronic alcoholism, use of other medications that are potentially hepatotoxic such as nevirapine, and/or neuropathy.</v>
      </c>
      <c r="B80" s="340"/>
      <c r="C80" s="340"/>
      <c r="D80" s="340"/>
      <c r="E80" s="340"/>
      <c r="F80" s="340"/>
      <c r="G80" s="340"/>
    </row>
    <row r="81" spans="1:7" ht="76.5" customHeight="1" thickBot="1">
      <c r="A81" s="340" t="str">
        <f ca="1">Translations!G50</f>
        <v>Country target:
1) refers to NSP or any other latest agreed country target
2) # refers to the number of PLHIV on ART who started on treatment for latent TB infection
3) % refers to the percentage of PLHIV on ART who started on treatment for latent TB infection among those eligible for TPT (see above).</v>
      </c>
      <c r="B81" s="340"/>
      <c r="C81" s="340"/>
      <c r="D81" s="340"/>
      <c r="E81" s="340"/>
      <c r="F81" s="340"/>
      <c r="G81" s="340"/>
    </row>
    <row r="82" spans="1:7" ht="132" customHeight="1" thickBot="1">
      <c r="A82" s="331"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If this is the case, specify in the comments box that line C1 refers to the total of both domestic and external resources.</v>
      </c>
      <c r="B82" s="331"/>
      <c r="C82" s="331"/>
      <c r="D82" s="331"/>
      <c r="E82" s="331"/>
      <c r="F82" s="331"/>
      <c r="G82" s="331"/>
    </row>
    <row r="83" spans="1:7" ht="46.5" customHeight="1" thickBot="1">
      <c r="A83" s="340" t="str">
        <f ca="1">Translations!G51</f>
        <v>Programmatic Gap:
The programmatic gap is calculated based on total need (line A)</v>
      </c>
      <c r="B83" s="340"/>
      <c r="C83" s="340"/>
      <c r="D83" s="340"/>
      <c r="E83" s="340"/>
      <c r="F83" s="340"/>
      <c r="G83" s="340"/>
    </row>
    <row r="84" spans="1:7" ht="46.5" customHeight="1" thickBot="1">
      <c r="A84" s="340" t="str">
        <f ca="1">Translations!G52</f>
        <v>Comments/Assumptions:
1) Specify the target area.
2) Specify who are the other sources of funding</v>
      </c>
      <c r="B84" s="340"/>
      <c r="C84" s="340"/>
      <c r="D84" s="340"/>
      <c r="E84" s="340"/>
      <c r="F84" s="340"/>
      <c r="G84" s="340"/>
    </row>
    <row r="85" spans="1:7" ht="114" customHeight="1" thickBot="1">
      <c r="A85" s="348" t="str">
        <f ca="1">Translations!G41</f>
        <v xml:space="preserve">Prevention programs for key populations- defined package of services
Please complete separate tables for each of the targeted key populations- e.g. men who have sex with men; sex workers and their clients; transgender people; people who inject drugs and their partners; people in prisons and other closed settings; adolescent girls and young women in high prevalence settings; men in high prevalence settings and, other vulnerable populations, as relevant to the funding request. Once this module has been selected, select the desired key population using the drop-down list provided next to the "Target Population" line. If "other vulnerable populations", please specify in the comments section. </v>
      </c>
      <c r="B85" s="349"/>
      <c r="C85" s="349"/>
      <c r="D85" s="349"/>
      <c r="E85" s="349"/>
      <c r="F85" s="349"/>
      <c r="G85" s="350"/>
    </row>
    <row r="86" spans="1:7" ht="36.75" customHeight="1" thickBot="1">
      <c r="A86" s="339" t="str">
        <f ca="1">Translations!G42</f>
        <v>Coverage indicator: 
Percentage of the key population reached with prevention programs- defined package of services</v>
      </c>
      <c r="B86" s="339"/>
      <c r="C86" s="339"/>
      <c r="D86" s="339"/>
      <c r="E86" s="339"/>
      <c r="F86" s="339"/>
      <c r="G86" s="339"/>
    </row>
    <row r="87" spans="1:7" ht="40.5" customHeight="1" thickBot="1">
      <c r="A87" s="340" t="str">
        <f ca="1">Translations!G43</f>
        <v>Estimated population in need/ at risk:
Refers to estimated number of people in the specified key population</v>
      </c>
      <c r="B87" s="340"/>
      <c r="C87" s="340"/>
      <c r="D87" s="340"/>
      <c r="E87" s="340"/>
      <c r="F87" s="340"/>
      <c r="G87" s="340"/>
    </row>
    <row r="88" spans="1:7" ht="84.75" customHeight="1" thickBot="1">
      <c r="A88" s="340" t="str">
        <f ca="1">Translations!G44</f>
        <v xml:space="preserve">Country target:
1)  Refers to NSP or any other latest agreed country target
2) "#" refers to the number of people in the specified key population expected to be reached by a defined package of prevention services
3) "%" refers to the percentage of people reached by a defined package of prevention services among the estimated number of people in the specified key population </v>
      </c>
      <c r="B88" s="340"/>
      <c r="C88" s="340"/>
      <c r="D88" s="340"/>
      <c r="E88" s="340"/>
      <c r="F88" s="340"/>
      <c r="G88" s="340"/>
    </row>
    <row r="89" spans="1:7" s="47" customFormat="1" ht="139.5" customHeight="1" thickBot="1">
      <c r="A89" s="331"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If this is the case, specify in the comments box that line C1 refers to the total of both domestic and external resources.</v>
      </c>
      <c r="B89" s="331"/>
      <c r="C89" s="331"/>
      <c r="D89" s="331"/>
      <c r="E89" s="331"/>
      <c r="F89" s="331"/>
      <c r="G89" s="331"/>
    </row>
    <row r="90" spans="1:7" ht="38.25" customHeight="1" thickBot="1">
      <c r="A90" s="340" t="str">
        <f ca="1">Translations!G45</f>
        <v>Programmatic Gap:
The programmatic gap is calculated based on total need (row A)</v>
      </c>
      <c r="B90" s="340"/>
      <c r="C90" s="340"/>
      <c r="D90" s="340"/>
      <c r="E90" s="340"/>
      <c r="F90" s="340"/>
      <c r="G90" s="340"/>
    </row>
    <row r="91" spans="1:7" ht="96.75" customHeight="1" thickBot="1">
      <c r="A91" s="340" t="str">
        <f ca="1">Translations!G46</f>
        <v xml:space="preserve">Comments/Assumptions:
1) Specify the target area
2) Specify who are the other sources of funding
3) Specify the interventions included in the package. The package should refer to defined set of interventions that should be received by people and based on which they are included in the results; i.e., people should only be counted when they received the full set of interventions in the defined package. </v>
      </c>
      <c r="B91" s="340"/>
      <c r="C91" s="340"/>
      <c r="D91" s="340"/>
      <c r="E91" s="340"/>
      <c r="F91" s="340"/>
      <c r="G91" s="340"/>
    </row>
    <row r="92" spans="1:7" ht="107.25" customHeight="1" thickBot="1">
      <c r="A92" s="334" t="str">
        <f ca="1">Translations!G53</f>
        <v>Differentiated HIV testing services
Please complete separate tables for each of the targeted populations- e.g. men who have sex with men; sex workers and their clients; transgender people; people who inject drugs and their partners; people in prisons and other closed settings; adolescent girls and young women in high prevalence settings; men in high prevalence settings and, other vulnerable populations, as relevant to the funding request. Select the relevant population using the drop-down list provided next to the "Target Population" line.  If "other vulnerable populations", please specify name in the comments section below.</v>
      </c>
      <c r="B92" s="334"/>
      <c r="C92" s="334"/>
      <c r="D92" s="334"/>
      <c r="E92" s="334"/>
      <c r="F92" s="334"/>
      <c r="G92" s="334"/>
    </row>
    <row r="93" spans="1:7" ht="44.25" customHeight="1" thickBot="1">
      <c r="A93" s="340" t="str">
        <f ca="1">Translations!G54</f>
        <v xml:space="preserve">Coverage indicator: Percentage of the key population that have received an HIV test during the reporting period and who know their results </v>
      </c>
      <c r="B93" s="340"/>
      <c r="C93" s="340"/>
      <c r="D93" s="340"/>
      <c r="E93" s="340"/>
      <c r="F93" s="340"/>
      <c r="G93" s="340"/>
    </row>
    <row r="94" spans="1:7" ht="36.75" customHeight="1" thickBot="1">
      <c r="A94" s="340" t="str">
        <f ca="1">Translations!G55</f>
        <v>Estimated population in need/ at risk:
Refers to estimated number of people in the specified key population</v>
      </c>
      <c r="B94" s="340"/>
      <c r="C94" s="340"/>
      <c r="D94" s="340"/>
      <c r="E94" s="340"/>
      <c r="F94" s="340"/>
      <c r="G94" s="340"/>
    </row>
    <row r="95" spans="1:7" ht="71.25" customHeight="1" thickBot="1">
      <c r="A95" s="340" t="str">
        <f ca="1">Translations!G56</f>
        <v>Country target:
1)  Refers to NSP or any other latest agreed country target
2) "#" refers to the number of people in the specified key population expected to be tested for HIV in the specified year
3) "%" refers to the percentage of people to be tested for HIV among the estimated number of people in the specified key population in the specified year</v>
      </c>
      <c r="B95" s="340"/>
      <c r="C95" s="340"/>
      <c r="D95" s="340"/>
      <c r="E95" s="340"/>
      <c r="F95" s="340"/>
      <c r="G95" s="340"/>
    </row>
    <row r="96" spans="1:7" s="47" customFormat="1" ht="139.5" customHeight="1" thickBot="1">
      <c r="A96" s="331"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If this is the case, specify in the comments box that line C1 refers to the total of both domestic and external resources.</v>
      </c>
      <c r="B96" s="331"/>
      <c r="C96" s="331"/>
      <c r="D96" s="331"/>
      <c r="E96" s="331"/>
      <c r="F96" s="331"/>
      <c r="G96" s="331"/>
    </row>
    <row r="97" spans="1:8" ht="36.75" customHeight="1" thickBot="1">
      <c r="A97" s="340" t="str">
        <f ca="1">Translations!G57</f>
        <v>Programmatic Gap:
The programmatic gap is calculated based on total need (row A)</v>
      </c>
      <c r="B97" s="340"/>
      <c r="C97" s="340"/>
      <c r="D97" s="340"/>
      <c r="E97" s="340"/>
      <c r="F97" s="340"/>
      <c r="G97" s="340"/>
    </row>
    <row r="98" spans="1:8" ht="56.25" customHeight="1" thickBot="1">
      <c r="A98" s="340" t="str">
        <f ca="1">Translations!G58</f>
        <v>Comments/Assumptions:
1) Specify the target area
2) Specify who are the other sources of funding</v>
      </c>
      <c r="B98" s="340"/>
      <c r="C98" s="340"/>
      <c r="D98" s="340"/>
      <c r="E98" s="340"/>
      <c r="F98" s="340"/>
      <c r="G98" s="340"/>
    </row>
    <row r="99" spans="1:8" ht="46.5" customHeight="1" thickBot="1">
      <c r="A99" s="351" t="str">
        <f ca="1">Translations!G70</f>
        <v>Prevention programs for PWID and their partners-  OST and other drug dependence treatment for PWIDs</v>
      </c>
      <c r="B99" s="351"/>
      <c r="C99" s="351"/>
      <c r="D99" s="351"/>
      <c r="E99" s="351"/>
      <c r="F99" s="351"/>
      <c r="G99" s="351"/>
    </row>
    <row r="100" spans="1:8" ht="30" customHeight="1" thickBot="1">
      <c r="A100" s="342" t="str">
        <f ca="1">Translations!G71</f>
        <v>Coverage indicator: Percentage of PWID on opioid substitution therapy</v>
      </c>
      <c r="B100" s="342"/>
      <c r="C100" s="342"/>
      <c r="D100" s="342"/>
      <c r="E100" s="342"/>
      <c r="F100" s="342"/>
      <c r="G100" s="342"/>
    </row>
    <row r="101" spans="1:8" ht="35.25" customHeight="1" thickBot="1">
      <c r="A101" s="340" t="str">
        <f ca="1">Translations!G72</f>
        <v xml:space="preserve">Estimated population in need/ at risk:
Refers to  estimated number of PWID </v>
      </c>
      <c r="B101" s="340"/>
      <c r="C101" s="340"/>
      <c r="D101" s="340"/>
      <c r="E101" s="340"/>
      <c r="F101" s="340"/>
      <c r="G101" s="340"/>
    </row>
    <row r="102" spans="1:8" ht="93" customHeight="1" thickBot="1">
      <c r="A102" s="340" t="str">
        <f ca="1">Translations!G73</f>
        <v>Country target:
1)  Refers to NSP or any other latest agreed country target
2) "#" refers to the number of PWID expected to receive opiod substitution therapy
3) "%" refers to the percentage of PWID receiving opioid substitution therapy among the estimated PWID</v>
      </c>
      <c r="B102" s="340"/>
      <c r="C102" s="340"/>
      <c r="D102" s="340"/>
      <c r="E102" s="340"/>
      <c r="F102" s="340"/>
      <c r="G102" s="340"/>
    </row>
    <row r="103" spans="1:8" s="47" customFormat="1" ht="135.75" customHeight="1" thickBot="1">
      <c r="A103" s="331"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If this is the case, specify in the comments box that line C1 refers to the total of both domestic and external resources.</v>
      </c>
      <c r="B103" s="331"/>
      <c r="C103" s="331"/>
      <c r="D103" s="331"/>
      <c r="E103" s="331"/>
      <c r="F103" s="331"/>
      <c r="G103" s="331"/>
    </row>
    <row r="104" spans="1:8" ht="36.75" customHeight="1" thickBot="1">
      <c r="A104" s="340" t="str">
        <f ca="1">Translations!G74</f>
        <v>Programmatic Gap:
The programmatic gap is calculated based on total need (row A)</v>
      </c>
      <c r="B104" s="340"/>
      <c r="C104" s="340"/>
      <c r="D104" s="340"/>
      <c r="E104" s="340"/>
      <c r="F104" s="340"/>
      <c r="G104" s="340"/>
    </row>
    <row r="105" spans="1:8" ht="52.5" customHeight="1" thickBot="1">
      <c r="A105" s="340" t="str">
        <f ca="1">Translations!G75</f>
        <v>Comments/Assumptions:
1) Specify the target area
2) Specify who are the other sources of funding</v>
      </c>
      <c r="B105" s="340"/>
      <c r="C105" s="340"/>
      <c r="D105" s="340"/>
      <c r="E105" s="340"/>
      <c r="F105" s="340"/>
      <c r="G105" s="340"/>
    </row>
    <row r="106" spans="1:8" ht="17" thickBot="1">
      <c r="A106" s="337" t="str">
        <f ca="1">Translations!G76</f>
        <v>"PrEP gap table" Tab</v>
      </c>
      <c r="B106" s="337"/>
      <c r="C106" s="337"/>
      <c r="D106" s="337"/>
      <c r="E106" s="337"/>
      <c r="F106" s="337"/>
      <c r="G106" s="337"/>
    </row>
    <row r="107" spans="1:8" ht="105" customHeight="1" thickBot="1">
      <c r="A107" s="334" t="str">
        <f ca="1">Translations!G77</f>
        <v xml:space="preserve">Prevention programs for key populations-PrEP
Please complete separate tables for each of the targeted key populations- e.g. men who have sex with men; sex workers and their clients; transgender people; people who inject drugs and their partners; people in prisons and other closed settings; adolescent girls and young women in high prevalence settings; and men in high prevalance settings, as relevant to the funding request. Select the relevant key population using the drop-down list provided next to the "Target Population" line.  If "other vulnerable populations", please specify in the comments section below. </v>
      </c>
      <c r="B107" s="334"/>
      <c r="C107" s="334"/>
      <c r="D107" s="334"/>
      <c r="E107" s="334"/>
      <c r="F107" s="334"/>
      <c r="G107" s="334"/>
      <c r="H107" s="81"/>
    </row>
    <row r="108" spans="1:8" ht="48" customHeight="1" thickBot="1">
      <c r="A108" s="340" t="str">
        <f ca="1">Translations!G78</f>
        <v>Coverage indicator: Percentage of eligible key populations who initiated oral antiretroviral PrEP in the last 12 months</v>
      </c>
      <c r="B108" s="340"/>
      <c r="C108" s="340"/>
      <c r="D108" s="340"/>
      <c r="E108" s="340"/>
      <c r="F108" s="340"/>
      <c r="G108" s="340"/>
      <c r="H108" s="82"/>
    </row>
    <row r="109" spans="1:8" ht="66.75" customHeight="1" thickBot="1">
      <c r="A109" s="340" t="str">
        <f ca="1">Translations!G79</f>
        <v>Estimated population in need/ at risk:
Refers to estimated number of people in the specified key population in the specified year. 
Provide data source/reference/assumptions used for estimating the population in need in the comments box.</v>
      </c>
      <c r="B109" s="340"/>
      <c r="C109" s="340"/>
      <c r="D109" s="340"/>
      <c r="E109" s="340"/>
      <c r="F109" s="340"/>
      <c r="G109" s="340"/>
      <c r="H109" s="284"/>
    </row>
    <row r="110" spans="1:8" ht="81" customHeight="1" thickBot="1">
      <c r="A110" s="340" t="str">
        <f ca="1">Translations!G80</f>
        <v>Country target:
1)  Refers to NSP or any other latest agreed country target
2) "#" refers to the number of people in the specified key population expected to receive PrEP in the specified year
3) "%" refers to the percentage of people to receive PrEP among the estimated number of people in the specified key population in the specified year</v>
      </c>
      <c r="B110" s="340"/>
      <c r="C110" s="340"/>
      <c r="D110" s="340"/>
      <c r="E110" s="340"/>
      <c r="F110" s="340"/>
      <c r="G110" s="340"/>
      <c r="H110" s="284"/>
    </row>
    <row r="111" spans="1:8" s="47" customFormat="1" ht="140.25" customHeight="1" thickBot="1">
      <c r="A111" s="343"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If this is the case, specify in the comments box that line C1 refers to the total of both domestic and external resources.</v>
      </c>
      <c r="B111" s="343"/>
      <c r="C111" s="343"/>
      <c r="D111" s="343"/>
      <c r="E111" s="343"/>
      <c r="F111" s="343"/>
      <c r="G111" s="343"/>
      <c r="H111" s="285"/>
    </row>
    <row r="112" spans="1:8" ht="36.75" customHeight="1" thickBot="1">
      <c r="A112" s="340" t="str">
        <f ca="1">Translations!G81</f>
        <v>Programmatic Gap:
The programmatic gap for male and female condoms is automatically calculated based on country targets (B1 and B2)</v>
      </c>
      <c r="B112" s="340"/>
      <c r="C112" s="340"/>
      <c r="D112" s="340"/>
      <c r="E112" s="340"/>
      <c r="F112" s="340"/>
      <c r="G112" s="340"/>
      <c r="H112" s="284"/>
    </row>
    <row r="113" spans="1:8" ht="56.25" customHeight="1" thickBot="1">
      <c r="A113" s="340" t="str">
        <f ca="1">Translations!G58</f>
        <v>Comments/Assumptions:
1) Specify the target area
2) Specify who are the other sources of funding</v>
      </c>
      <c r="B113" s="340"/>
      <c r="C113" s="340"/>
      <c r="D113" s="340"/>
      <c r="E113" s="340"/>
      <c r="F113" s="340"/>
      <c r="G113" s="340"/>
      <c r="H113" s="284"/>
    </row>
    <row r="114" spans="1:8" ht="17" thickBot="1">
      <c r="A114" s="336" t="str">
        <f ca="1">Translations!G82</f>
        <v>"Condom gap tables" tab</v>
      </c>
      <c r="B114" s="336"/>
      <c r="C114" s="336"/>
      <c r="D114" s="336"/>
      <c r="E114" s="336"/>
      <c r="F114" s="336"/>
      <c r="G114" s="336"/>
    </row>
    <row r="115" spans="1:8" ht="92.25" customHeight="1" thickBot="1">
      <c r="A115" s="344" t="str">
        <f ca="1">Translations!G83</f>
        <v>Prevention programs for non-specified populations - condom programming
Please complete one table covering all priority populations targeted for condom promotion and distribution.
The following condom needs analysis tool is recommended for use in order to complete the Condom Gap Table: UNAIDS Condom needs estimation and resource requirements tool (C-NET):
Please attach completed tool as an annex to the concept note submission.</v>
      </c>
      <c r="B115" s="345"/>
      <c r="C115" s="345"/>
      <c r="D115" s="345"/>
      <c r="E115" s="345"/>
      <c r="F115" s="345"/>
      <c r="G115" s="345"/>
    </row>
    <row r="116" spans="1:8" ht="21.75" customHeight="1" thickBot="1">
      <c r="A116" s="346" t="str">
        <f ca="1">Translations!G84</f>
        <v>https://hivpreventioncoalition.unaids.org/resource/condom-needs-and-resource-requirement-estimation-tool/</v>
      </c>
      <c r="B116" s="346"/>
      <c r="C116" s="346"/>
      <c r="D116" s="346"/>
      <c r="E116" s="346"/>
      <c r="F116" s="346"/>
      <c r="G116" s="346"/>
    </row>
    <row r="117" spans="1:8" ht="21.75" customHeight="1" thickBot="1">
      <c r="A117" s="342" t="str">
        <f ca="1">Translations!G85</f>
        <v>Coverage indicator: Number of condoms distributed by the program (male and female) - all priority populations</v>
      </c>
      <c r="B117" s="342"/>
      <c r="C117" s="342"/>
      <c r="D117" s="342"/>
      <c r="E117" s="342"/>
      <c r="F117" s="342"/>
      <c r="G117" s="342"/>
    </row>
    <row r="118" spans="1:8" ht="68.25" customHeight="1" thickBot="1">
      <c r="A118" s="339" t="str">
        <f ca="1">Translations!G86</f>
        <v>Estimated population in need (A): This refers to the estimated number of people targeted for condom promotion and distribution.
Please use the totals of priority populations calculated in the 'Condom requirements' tab of the UNAIDS C-NET.</v>
      </c>
      <c r="B118" s="339"/>
      <c r="C118" s="339"/>
      <c r="D118" s="339"/>
      <c r="E118" s="339"/>
      <c r="F118" s="339"/>
      <c r="G118" s="339"/>
    </row>
    <row r="119" spans="1:8" ht="96.75" customHeight="1" thickBot="1">
      <c r="A119" s="339" t="str">
        <f ca="1">Translations!G87</f>
        <v>Total number of condoms needed (A1 - A2): 
This refers to the estimated number of condoms needed (male and female) to meet 90% coverage target. It is recommended to use the UNAIDS Condom needs estimation and resource requirements tool to calculate need (link provided above).</v>
      </c>
      <c r="B119" s="339"/>
      <c r="C119" s="339"/>
      <c r="D119" s="339"/>
      <c r="E119" s="339"/>
      <c r="F119" s="339"/>
      <c r="G119" s="339"/>
    </row>
    <row r="120" spans="1:8" ht="71.25" customHeight="1" thickBot="1">
      <c r="A120" s="339" t="str">
        <f ca="1">Translations!G88</f>
        <v>Total number of condoms needed (B1 - B2): 
1) Refers to NSP or any other latest agreed country target
2) # refers to the number of male and female condoms expected to be distributed by the program based on expected coverage of all priority populations</v>
      </c>
      <c r="B120" s="339"/>
      <c r="C120" s="339"/>
      <c r="D120" s="339"/>
      <c r="E120" s="339"/>
      <c r="F120" s="339"/>
      <c r="G120" s="339"/>
    </row>
    <row r="121" spans="1:8" s="47" customFormat="1" ht="161.25" customHeight="1" thickBot="1">
      <c r="A121" s="343" t="str">
        <f ca="1">Translations!G89</f>
        <v>Country Target Already Covered:
Country Target Already Covered is broken down first by funding resource type, followed by type of condom.
Resource type: Country target already covered is broken down into the target planned to be covered by domestic resources (line C1), and external resources (C2). National private sector investments are to be included under domestic sources. Please specify under 'Comments/Assumptions' wherever private sector resources are available. In cases where part of the target during the year is covered by a current Global Fund grant (that ends prior to the start of the new implementation period), it can be included in the external resources category. The total of these two is automatically generated in line C3. 
Condom type: Country target already covered is broken down by male condoms (C4), and female condoms (C5). The total of these two is automatically generated in line C6. Please note that the result in C3 and C6 should be the same.
If information for lines C1 and C2 are not available, fill only lines C4 and C5.</v>
      </c>
      <c r="B121" s="343"/>
      <c r="C121" s="343"/>
      <c r="D121" s="343"/>
      <c r="E121" s="343"/>
      <c r="F121" s="343"/>
      <c r="G121" s="343"/>
    </row>
    <row r="122" spans="1:8" ht="33" customHeight="1" thickBot="1">
      <c r="A122" s="339" t="str">
        <f ca="1">Translations!G81</f>
        <v>Programmatic Gap:
The programmatic gap for male and female condoms is automatically calculated based on country targets (B1 and B2)</v>
      </c>
      <c r="B122" s="339"/>
      <c r="C122" s="339"/>
      <c r="D122" s="339"/>
      <c r="E122" s="339"/>
      <c r="F122" s="339"/>
      <c r="G122" s="339"/>
    </row>
    <row r="123" spans="1:8" ht="101.25" customHeight="1" thickBot="1">
      <c r="A123" s="339" t="str">
        <f ca="1">Translations!G90</f>
        <v>Comments/Assumptions:
1) Specify forecast methodology used in comments box (row A1 and A2) 
2) Specify if estimate includes condoms needed for family planning, in addition to number required for HIV prevention programs (row A1 and A2)                                                                                                                                         
3) Specify what is the expected coverage of the various priority populations targeted for condom promotion and distribution- rows B1-B2 and E1-E2
4) Specify who are the other sources of funding</v>
      </c>
      <c r="B123" s="339"/>
      <c r="C123" s="339"/>
      <c r="D123" s="339"/>
      <c r="E123" s="339"/>
      <c r="F123" s="339"/>
      <c r="G123" s="339"/>
    </row>
    <row r="124" spans="1:8" s="47" customFormat="1" ht="168.75" customHeight="1" thickBot="1">
      <c r="A124" s="343" t="str">
        <f ca="1">Translations!G89</f>
        <v>Country Target Already Covered:
Country Target Already Covered is broken down first by funding resource type, followed by type of condom.
Resource type: Country target already covered is broken down into the target planned to be covered by domestic resources (line C1), and external resources (C2). National private sector investments are to be included under domestic sources. Please specify under 'Comments/Assumptions' wherever private sector resources are available. In cases where part of the target during the year is covered by a current Global Fund grant (that ends prior to the start of the new implementation period), it can be included in the external resources category. The total of these two is automatically generated in line C3. 
Condom type: Country target already covered is broken down by male condoms (C4), and female condoms (C5). The total of these two is automatically generated in line C6. Please note that the result in C3 and C6 should be the same.
If information for lines C1 and C2 are not available, fill only lines C4 and C5.</v>
      </c>
      <c r="B124" s="343"/>
      <c r="C124" s="343"/>
      <c r="D124" s="343"/>
      <c r="E124" s="343"/>
      <c r="F124" s="343"/>
      <c r="G124" s="343"/>
    </row>
    <row r="125" spans="1:8" ht="39" customHeight="1" thickBot="1">
      <c r="A125" s="339" t="str">
        <f ca="1">Translations!G81</f>
        <v>Programmatic Gap:
The programmatic gap for male and female condoms is automatically calculated based on country targets (B1 and B2)</v>
      </c>
      <c r="B125" s="339"/>
      <c r="C125" s="339"/>
      <c r="D125" s="339"/>
      <c r="E125" s="339"/>
      <c r="F125" s="339"/>
      <c r="G125" s="339"/>
    </row>
    <row r="126" spans="1:8" ht="21.75" customHeight="1" thickBot="1">
      <c r="A126" s="336" t="str">
        <f ca="1">Translations!G97</f>
        <v>"Male circumcision gap table" Tab</v>
      </c>
      <c r="B126" s="336"/>
      <c r="C126" s="336"/>
      <c r="D126" s="336"/>
      <c r="E126" s="336"/>
      <c r="F126" s="336"/>
      <c r="G126" s="336"/>
    </row>
    <row r="127" spans="1:8" s="128" customFormat="1" ht="69" customHeight="1" thickBot="1">
      <c r="A127" s="341" t="str">
        <f ca="1">Translations!G98</f>
        <v>Prevention programs for general population- male circumcision: 
Required from the 16 priority countries with high HIV prevalence, low levels of male circumcision and generalized heterosexual HIV epidemics i.e. Botswana, Ethiopia, Central African Republic, Kenya, Lesotho, Malawi, Mozambique, Namibia, Rwanda, South Africa, South Sudan, Swaziland, Uganda, United Republic or Tanzania, Zambia and Zimbabwe.</v>
      </c>
      <c r="B127" s="341"/>
      <c r="C127" s="341"/>
      <c r="D127" s="341"/>
      <c r="E127" s="341"/>
      <c r="F127" s="341"/>
      <c r="G127" s="341"/>
    </row>
    <row r="128" spans="1:8" s="128" customFormat="1" ht="30.75" customHeight="1" thickBot="1">
      <c r="A128" s="342" t="str">
        <f ca="1">Translations!G99</f>
        <v>Coverage indicator: number of medical male circumcisions performed according to national standards</v>
      </c>
      <c r="B128" s="342"/>
      <c r="C128" s="342"/>
      <c r="D128" s="342"/>
      <c r="E128" s="342"/>
      <c r="F128" s="342"/>
      <c r="G128" s="342"/>
    </row>
    <row r="129" spans="1:8" s="128" customFormat="1" ht="57" customHeight="1" thickBot="1">
      <c r="A129" s="340" t="str">
        <f ca="1">Translations!G100</f>
        <v>Estimated population in need/ at risk: 
Refers to the estimated number of men eligible for male circumcision</v>
      </c>
      <c r="B129" s="340"/>
      <c r="C129" s="340"/>
      <c r="D129" s="340"/>
      <c r="E129" s="340"/>
      <c r="F129" s="340"/>
      <c r="G129" s="340"/>
    </row>
    <row r="130" spans="1:8" s="128" customFormat="1" ht="58.5" customHeight="1" thickBot="1">
      <c r="A130" s="339" t="str">
        <f ca="1">Translations!G101</f>
        <v xml:space="preserve">Country target: 
1)  Refers to NSP or any other latest agreed country target
2) "#"- refers to the number of males targeted to be circumcised </v>
      </c>
      <c r="B130" s="339"/>
      <c r="C130" s="339"/>
      <c r="D130" s="339"/>
      <c r="E130" s="339"/>
      <c r="F130" s="339"/>
      <c r="G130" s="339"/>
    </row>
    <row r="131" spans="1:8" s="47" customFormat="1" ht="138" customHeight="1" thickBot="1">
      <c r="A131" s="331" t="str">
        <f ca="1">Translations!G102</f>
        <v>Country Target Already Covered:
Country target already covered is broken down into the target planned to be covered by domestic resources (line C1), and external resources (line C2). National private sector investments are to be included under domestic sources. In cases where part of the target during the year is covered by a current Global Fund grant (that ends prior to the start of the new implementation period), it can be included in the external resources category. 
Once C1 and C2 are filled in, the total of country target already covered is automatically calculated in line C3. Note that line C3 is locked and cannot be overridden. Therefore, please use line C1 to provide a total if the domestic and external breakdown of resources is not available. If this is the case, specify in the comments box that line C1 refers to the total of both domestic and external resources.</v>
      </c>
      <c r="B131" s="331"/>
      <c r="C131" s="331"/>
      <c r="D131" s="331"/>
      <c r="E131" s="331"/>
      <c r="F131" s="331"/>
      <c r="G131" s="331"/>
    </row>
    <row r="132" spans="1:8" s="128" customFormat="1" ht="42" customHeight="1" thickBot="1">
      <c r="A132" s="340" t="str">
        <f ca="1">Translations!G103</f>
        <v>Programmatic Gap:
The programmatic gap is calculated based on the country target (row B)</v>
      </c>
      <c r="B132" s="340"/>
      <c r="C132" s="340"/>
      <c r="D132" s="340"/>
      <c r="E132" s="340"/>
      <c r="F132" s="340"/>
      <c r="G132" s="340"/>
    </row>
    <row r="133" spans="1:8" s="128" customFormat="1" ht="93.75" customHeight="1" thickBot="1">
      <c r="A133" s="340" t="str">
        <f ca="1">Translations!G104</f>
        <v xml:space="preserve">Comments/Assumptions:
1) Specify the target area
2) Specify who are the other sources of funding
3) Along with the country targets, in the comments column, specify the proportion of men that are circumcised (current and targeted coverage, which would include the cumulative number of men circumcised) based on surveys or program data available. </v>
      </c>
      <c r="B133" s="340"/>
      <c r="C133" s="340"/>
      <c r="D133" s="340"/>
      <c r="E133" s="340"/>
      <c r="F133" s="340"/>
      <c r="G133" s="340"/>
    </row>
    <row r="134" spans="1:8" ht="17" thickBot="1">
      <c r="A134" s="336" t="str">
        <f ca="1">Translations!G59</f>
        <v>"NSP gap table" Tab</v>
      </c>
      <c r="B134" s="336"/>
      <c r="C134" s="336"/>
      <c r="D134" s="336"/>
      <c r="E134" s="336"/>
      <c r="F134" s="336"/>
      <c r="G134" s="336"/>
    </row>
    <row r="135" spans="1:8" ht="15" thickBot="1">
      <c r="A135" s="351" t="str">
        <f ca="1">Translations!G60</f>
        <v>Prevention programs for PWID and their partners-  Needle and syringe programs</v>
      </c>
      <c r="B135" s="351"/>
      <c r="C135" s="351"/>
      <c r="D135" s="351"/>
      <c r="E135" s="351"/>
      <c r="F135" s="351"/>
      <c r="G135" s="351"/>
      <c r="H135" s="81"/>
    </row>
    <row r="136" spans="1:8" ht="29.25" customHeight="1" thickBot="1">
      <c r="A136" s="339" t="str">
        <f ca="1">Translations!G61</f>
        <v xml:space="preserve">Coverage indicator: Number of needles and syringes distributed </v>
      </c>
      <c r="B136" s="339"/>
      <c r="C136" s="339"/>
      <c r="D136" s="339"/>
      <c r="E136" s="339"/>
      <c r="F136" s="339"/>
      <c r="G136" s="339"/>
      <c r="H136" s="81"/>
    </row>
    <row r="137" spans="1:8" ht="35.25" customHeight="1" thickBot="1">
      <c r="A137" s="340" t="str">
        <f ca="1">Translations!G62</f>
        <v xml:space="preserve">Estimated population in need/ at risk:
Refers to estimated number of PWID </v>
      </c>
      <c r="B137" s="340"/>
      <c r="C137" s="340"/>
      <c r="D137" s="340"/>
      <c r="E137" s="340"/>
      <c r="F137" s="340"/>
      <c r="G137" s="340"/>
      <c r="H137" s="81"/>
    </row>
    <row r="138" spans="1:8" ht="62.25" customHeight="1" thickBot="1">
      <c r="A138" s="339" t="str">
        <f ca="1">Translations!G63</f>
        <v xml:space="preserve">Needles and syringes to be distributed per person per year: 
Specify the number of needles and syringes planned to be distributed per person per year.
Refer to WHO guidance for further details: </v>
      </c>
      <c r="B138" s="339"/>
      <c r="C138" s="339"/>
      <c r="D138" s="339"/>
      <c r="E138" s="339"/>
      <c r="F138" s="339"/>
      <c r="G138" s="339"/>
      <c r="H138" s="81"/>
    </row>
    <row r="139" spans="1:8" ht="45.75" customHeight="1" thickBot="1">
      <c r="A139" s="338" t="str">
        <f ca="1">Translations!G64</f>
        <v xml:space="preserve">Tool to Set and Monitor Targets for HIV Prevention, Diagnosis, Treatment and Care for Key Populations, July 2015 (page 40-41)
http://apps.who.int/iris/bitstream/10665/177992/1/9789241508995_eng.pdf?ua=1&amp;ua=1 </v>
      </c>
      <c r="B139" s="338"/>
      <c r="C139" s="338"/>
      <c r="D139" s="338"/>
      <c r="E139" s="338"/>
      <c r="F139" s="338"/>
      <c r="G139" s="338"/>
      <c r="H139" s="81"/>
    </row>
    <row r="140" spans="1:8" ht="71.25" customHeight="1" thickBot="1">
      <c r="A140" s="339" t="str">
        <f ca="1">Translations!G65</f>
        <v>Possible targets: Low ←100 ← Mid →200→High
Note that the levels required for the prevention of HCV are likely to be much higher than those proposed here.
This number should still be calculated even if data on the number of needles– syringes sold by pharmacies is not available.</v>
      </c>
      <c r="B140" s="339"/>
      <c r="C140" s="339"/>
      <c r="D140" s="339"/>
      <c r="E140" s="339"/>
      <c r="F140" s="339"/>
      <c r="G140" s="339"/>
      <c r="H140" s="81"/>
    </row>
    <row r="141" spans="1:8" ht="58.5" customHeight="1" thickBot="1">
      <c r="A141" s="339" t="str">
        <f ca="1">Translations!G66</f>
        <v>Total needles and syringes needed:
It refers to the estimated number of needles and syringes needed for distribution each year based on the needles and syringes needed per person per year.</v>
      </c>
      <c r="B141" s="339"/>
      <c r="C141" s="339"/>
      <c r="D141" s="339"/>
      <c r="E141" s="339"/>
      <c r="F141" s="339"/>
      <c r="G141" s="339"/>
      <c r="H141" s="81"/>
    </row>
    <row r="142" spans="1:8" ht="75.75" customHeight="1" thickBot="1">
      <c r="A142" s="339" t="str">
        <f ca="1">Translations!G67</f>
        <v xml:space="preserve">Country target:
1)  Refers to NSP or any other latest agreed country target
2) "#" refers to the number of needles and syringes planned to be distributed by the program each year based on expected coverage of people who inject drugs and the number of needles and syringes needed per person reached.  </v>
      </c>
      <c r="B142" s="339"/>
      <c r="C142" s="339"/>
      <c r="D142" s="339"/>
      <c r="E142" s="339"/>
      <c r="F142" s="339"/>
      <c r="G142" s="339"/>
      <c r="H142" s="81"/>
    </row>
    <row r="143" spans="1:8" ht="139.5" customHeight="1" thickBot="1">
      <c r="A143" s="343" t="str">
        <f ca="1">Translations!G102</f>
        <v>Country Target Already Covered:
Country target already covered is broken down into the target planned to be covered by domestic resources (line C1), and external resources (line C2). National private sector investments are to be included under domestic sources. In cases where part of the target during the year is covered by a current Global Fund grant (that ends prior to the start of the new implementation period), it can be included in the external resources category. 
Once C1 and C2 are filled in, the total of country target already covered is automatically calculated in line C3. Note that line C3 is locked and cannot be overridden. Therefore, please use line C1 to provide a total if the domestic and external breakdown of resources is not available. If this is the case, specify in the comments box that line C1 refers to the total of both domestic and external resources.</v>
      </c>
      <c r="B143" s="343"/>
      <c r="C143" s="343"/>
      <c r="D143" s="343"/>
      <c r="E143" s="343"/>
      <c r="F143" s="343"/>
      <c r="G143" s="343"/>
      <c r="H143" s="81"/>
    </row>
    <row r="144" spans="1:8" ht="35.25" customHeight="1" thickBot="1">
      <c r="A144" s="340" t="str">
        <f ca="1">Translations!G81</f>
        <v>Programmatic Gap:
The programmatic gap for male and female condoms is automatically calculated based on country targets (B1 and B2)</v>
      </c>
      <c r="B144" s="340"/>
      <c r="C144" s="340"/>
      <c r="D144" s="340"/>
      <c r="E144" s="340"/>
      <c r="F144" s="340"/>
      <c r="G144" s="340"/>
      <c r="H144" s="81"/>
    </row>
    <row r="145" spans="1:8" ht="53.25" customHeight="1" thickBot="1">
      <c r="A145" s="340" t="str">
        <f ca="1">Translations!G58</f>
        <v>Comments/Assumptions:
1) Specify the target area
2) Specify who are the other sources of funding</v>
      </c>
      <c r="B145" s="340"/>
      <c r="C145" s="340"/>
      <c r="D145" s="340"/>
      <c r="E145" s="340"/>
      <c r="F145" s="340"/>
      <c r="G145" s="340"/>
      <c r="H145" s="81"/>
    </row>
  </sheetData>
  <sheetProtection password="E205" sheet="1" formatColumns="0" formatRows="0"/>
  <mergeCells count="144">
    <mergeCell ref="E6:G6"/>
    <mergeCell ref="A143:G143"/>
    <mergeCell ref="A144:G144"/>
    <mergeCell ref="A145:G145"/>
    <mergeCell ref="A141:G141"/>
    <mergeCell ref="A135:G135"/>
    <mergeCell ref="A136:G136"/>
    <mergeCell ref="A137:G137"/>
    <mergeCell ref="A138:G138"/>
    <mergeCell ref="A142:G142"/>
    <mergeCell ref="A103:G103"/>
    <mergeCell ref="A38:G38"/>
    <mergeCell ref="A42:G42"/>
    <mergeCell ref="A40:G40"/>
    <mergeCell ref="A41:G41"/>
    <mergeCell ref="A53:G53"/>
    <mergeCell ref="A93:G93"/>
    <mergeCell ref="A94:G94"/>
    <mergeCell ref="A57:G57"/>
    <mergeCell ref="A58:G58"/>
    <mergeCell ref="A52:G52"/>
    <mergeCell ref="A102:G102"/>
    <mergeCell ref="A97:G97"/>
    <mergeCell ref="A98:G98"/>
    <mergeCell ref="A55:G55"/>
    <mergeCell ref="A56:G56"/>
    <mergeCell ref="A90:G90"/>
    <mergeCell ref="A91:G91"/>
    <mergeCell ref="A92:G92"/>
    <mergeCell ref="A54:G54"/>
    <mergeCell ref="A61:G61"/>
    <mergeCell ref="A68:G68"/>
    <mergeCell ref="A75:G75"/>
    <mergeCell ref="A89:G89"/>
    <mergeCell ref="A81:G81"/>
    <mergeCell ref="A78:G78"/>
    <mergeCell ref="A79:G79"/>
    <mergeCell ref="A80:G80"/>
    <mergeCell ref="A82:G82"/>
    <mergeCell ref="A83:G83"/>
    <mergeCell ref="A84:G84"/>
    <mergeCell ref="A95:G95"/>
    <mergeCell ref="A67:G67"/>
    <mergeCell ref="A1:F1"/>
    <mergeCell ref="A2:F2"/>
    <mergeCell ref="A3:F3"/>
    <mergeCell ref="B6:D6"/>
    <mergeCell ref="A37:G37"/>
    <mergeCell ref="A46:G46"/>
    <mergeCell ref="A48:G48"/>
    <mergeCell ref="A49:G49"/>
    <mergeCell ref="A51:G51"/>
    <mergeCell ref="A50:G50"/>
    <mergeCell ref="A47:G47"/>
    <mergeCell ref="A45:G45"/>
    <mergeCell ref="A10:G10"/>
    <mergeCell ref="A43:G43"/>
    <mergeCell ref="A44:G44"/>
    <mergeCell ref="A39:G39"/>
    <mergeCell ref="G1:G3"/>
    <mergeCell ref="A9:G9"/>
    <mergeCell ref="A11:G11"/>
    <mergeCell ref="A12:G12"/>
    <mergeCell ref="A13:G13"/>
    <mergeCell ref="A32:G32"/>
    <mergeCell ref="A104:G104"/>
    <mergeCell ref="A59:G59"/>
    <mergeCell ref="A87:G87"/>
    <mergeCell ref="A74:G74"/>
    <mergeCell ref="A76:G76"/>
    <mergeCell ref="A77:G77"/>
    <mergeCell ref="A73:G73"/>
    <mergeCell ref="A60:G60"/>
    <mergeCell ref="A62:G62"/>
    <mergeCell ref="A63:G63"/>
    <mergeCell ref="A64:G64"/>
    <mergeCell ref="A65:G65"/>
    <mergeCell ref="A66:G66"/>
    <mergeCell ref="A85:G85"/>
    <mergeCell ref="A86:G86"/>
    <mergeCell ref="A96:G96"/>
    <mergeCell ref="A101:G101"/>
    <mergeCell ref="A99:G99"/>
    <mergeCell ref="A100:G100"/>
    <mergeCell ref="A69:G69"/>
    <mergeCell ref="A70:G70"/>
    <mergeCell ref="A71:G71"/>
    <mergeCell ref="A72:G72"/>
    <mergeCell ref="A88:G88"/>
    <mergeCell ref="A105:G105"/>
    <mergeCell ref="A114:G114"/>
    <mergeCell ref="A121:G121"/>
    <mergeCell ref="A117:G117"/>
    <mergeCell ref="A118:G118"/>
    <mergeCell ref="A119:G119"/>
    <mergeCell ref="A120:G120"/>
    <mergeCell ref="A122:G122"/>
    <mergeCell ref="A115:G115"/>
    <mergeCell ref="A107:G107"/>
    <mergeCell ref="A108:G108"/>
    <mergeCell ref="A109:G109"/>
    <mergeCell ref="A110:G110"/>
    <mergeCell ref="A111:G111"/>
    <mergeCell ref="A112:G112"/>
    <mergeCell ref="A113:G113"/>
    <mergeCell ref="A116:G116"/>
    <mergeCell ref="A134:G134"/>
    <mergeCell ref="A106:G106"/>
    <mergeCell ref="A139:G139"/>
    <mergeCell ref="A140:G140"/>
    <mergeCell ref="A132:G132"/>
    <mergeCell ref="A133:G133"/>
    <mergeCell ref="A123:G123"/>
    <mergeCell ref="A127:G127"/>
    <mergeCell ref="A128:G128"/>
    <mergeCell ref="A129:G129"/>
    <mergeCell ref="A125:G125"/>
    <mergeCell ref="A126:G126"/>
    <mergeCell ref="A130:G130"/>
    <mergeCell ref="A131:G131"/>
    <mergeCell ref="A124:G124"/>
    <mergeCell ref="A33:G33"/>
    <mergeCell ref="A34:G34"/>
    <mergeCell ref="A35:G35"/>
    <mergeCell ref="A36:G36"/>
    <mergeCell ref="A8:G8"/>
    <mergeCell ref="A23:G23"/>
    <mergeCell ref="A24:G24"/>
    <mergeCell ref="A25:G25"/>
    <mergeCell ref="A26:G26"/>
    <mergeCell ref="A27:G27"/>
    <mergeCell ref="A28:G28"/>
    <mergeCell ref="A29:G29"/>
    <mergeCell ref="A30:G30"/>
    <mergeCell ref="A31:G31"/>
    <mergeCell ref="A14:G14"/>
    <mergeCell ref="A15:G15"/>
    <mergeCell ref="A16:G16"/>
    <mergeCell ref="A17:G17"/>
    <mergeCell ref="A18:G18"/>
    <mergeCell ref="A19:G19"/>
    <mergeCell ref="A20:G20"/>
    <mergeCell ref="A21:G21"/>
    <mergeCell ref="A22:G22"/>
  </mergeCells>
  <dataValidations count="1">
    <dataValidation type="list" allowBlank="1" showInputMessage="1" showErrorMessage="1" sqref="B6:D6" xr:uid="{00000000-0002-0000-0100-000000000000}">
      <formula1>"English,French,Spanish"</formula1>
    </dataValidation>
  </dataValidations>
  <hyperlinks>
    <hyperlink ref="A139:G139" r:id="rId1" display="http://apps.who.int/iris/bitstream/10665/177992/1/9789241508995_eng.pdf?ua=1&amp;ua=1" xr:uid="{00000000-0004-0000-0100-000000000000}"/>
    <hyperlink ref="A13:G13" r:id="rId2" display="Reference: WHO- Stop TB Planning and Budgeting tool: http://www.who.int/tb/dots/planning_budgeting_tool/en/" xr:uid="{00000000-0004-0000-0100-000001000000}"/>
    <hyperlink ref="A116:G116" r:id="rId3" display="https://hivpreventioncoalition.unaids.org/resource/condom-needs-and-resource-requirement-estimation-tool/" xr:uid="{00000000-0004-0000-0100-000002000000}"/>
  </hyperlinks>
  <pageMargins left="0.70866141732283472" right="0.70866141732283472" top="0.74803149606299213" bottom="0.74803149606299213" header="0.31496062992125984" footer="0.31496062992125984"/>
  <pageSetup paperSize="8" scale="51" fitToHeight="4" orientation="portrait" r:id="rId4"/>
  <rowBreaks count="4" manualBreakCount="4">
    <brk id="36" max="6" man="1"/>
    <brk id="56" max="6" man="1"/>
    <brk id="91" max="6" man="1"/>
    <brk id="121" max="6"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1F497D"/>
    <pageSetUpPr fitToPage="1"/>
  </sheetPr>
  <dimension ref="A1:H202"/>
  <sheetViews>
    <sheetView view="pageBreakPreview" zoomScale="80" zoomScaleNormal="80" zoomScaleSheetLayoutView="80" zoomScalePageLayoutView="80" workbookViewId="0">
      <pane ySplit="4" topLeftCell="A164" activePane="bottomLeft" state="frozen"/>
      <selection activeCell="B8" sqref="B8:F8"/>
      <selection pane="bottomLeft" activeCell="F69" sqref="F69"/>
    </sheetView>
  </sheetViews>
  <sheetFormatPr baseColWidth="10" defaultColWidth="9" defaultRowHeight="14"/>
  <cols>
    <col min="1" max="1" width="27.83203125" style="20" customWidth="1"/>
    <col min="2" max="2" width="10.83203125" style="20" customWidth="1"/>
    <col min="3" max="5" width="11.5" style="20" customWidth="1"/>
    <col min="6" max="6" width="44.5" style="20" bestFit="1" customWidth="1"/>
    <col min="7" max="7" width="15" style="20" customWidth="1"/>
    <col min="8" max="8" width="21.5" style="20" customWidth="1"/>
    <col min="9" max="9" width="9" style="20"/>
    <col min="10" max="10" width="10.33203125" style="20" customWidth="1"/>
    <col min="11" max="11" width="10.83203125" style="20" customWidth="1"/>
    <col min="12" max="12" width="12" style="20" customWidth="1"/>
    <col min="13" max="16384" width="9" style="20"/>
  </cols>
  <sheetData>
    <row r="1" spans="1:8" ht="15" customHeight="1">
      <c r="A1" s="389" t="s">
        <v>24</v>
      </c>
      <c r="B1" s="390"/>
      <c r="C1" s="390"/>
      <c r="D1" s="390"/>
      <c r="E1" s="390"/>
      <c r="F1" s="391" t="str">
        <f ca="1">TranslationsTB!$G$49</f>
        <v>Latest version updated October 2019</v>
      </c>
    </row>
    <row r="2" spans="1:8" ht="15" customHeight="1">
      <c r="A2" s="393" t="s">
        <v>541</v>
      </c>
      <c r="B2" s="394"/>
      <c r="C2" s="394"/>
      <c r="D2" s="394"/>
      <c r="E2" s="394"/>
      <c r="F2" s="392"/>
    </row>
    <row r="3" spans="1:8" ht="15" customHeight="1" thickBot="1">
      <c r="A3" s="393" t="s">
        <v>542</v>
      </c>
      <c r="B3" s="394"/>
      <c r="C3" s="394"/>
      <c r="D3" s="394"/>
      <c r="E3" s="218"/>
      <c r="F3" s="392"/>
    </row>
    <row r="4" spans="1:8" ht="66.75" customHeight="1" thickBot="1">
      <c r="A4" s="395" t="str">
        <f ca="1">TranslationsTB!A38</f>
        <v xml:space="preserve">Carefully read the instructions in the "Instructions" tab before completing the programmatic gap analysis table. 
The instructions have been tailored to each specific module/intervention. </v>
      </c>
      <c r="B4" s="395"/>
      <c r="C4" s="395"/>
      <c r="D4" s="395"/>
      <c r="E4" s="395"/>
      <c r="F4" s="395"/>
      <c r="G4" s="388"/>
      <c r="H4" s="388"/>
    </row>
    <row r="5" spans="1:8" ht="19" thickBot="1">
      <c r="A5" s="132" t="str">
        <f ca="1">TranslationsTB!$A$3</f>
        <v>Tuberculosis</v>
      </c>
      <c r="B5" s="133"/>
      <c r="C5" s="133"/>
      <c r="D5" s="133"/>
      <c r="E5" s="133"/>
      <c r="F5" s="134"/>
    </row>
    <row r="6" spans="1:8" ht="16.5" customHeight="1">
      <c r="A6" s="219" t="str">
        <f ca="1">TranslationsTB!A4</f>
        <v>TB Programmatic Gap Table 1 (Per Priority Intervention)</v>
      </c>
      <c r="B6" s="171"/>
      <c r="C6" s="171"/>
      <c r="D6" s="171"/>
      <c r="E6" s="171"/>
      <c r="F6" s="138"/>
    </row>
    <row r="7" spans="1:8" ht="35.25" customHeight="1">
      <c r="A7" s="220" t="str">
        <f ca="1">TranslationsTB!$A$10</f>
        <v>Priority Module</v>
      </c>
      <c r="B7" s="367" t="s">
        <v>546</v>
      </c>
      <c r="C7" s="368"/>
      <c r="D7" s="368"/>
      <c r="E7" s="368"/>
      <c r="F7" s="369"/>
    </row>
    <row r="8" spans="1:8" ht="48" customHeight="1">
      <c r="A8" s="139" t="str">
        <f ca="1">TranslationsTB!$A$11</f>
        <v>Selected coverage indicator</v>
      </c>
      <c r="B8" s="370" t="str">
        <f ca="1">VLOOKUP(B7,TBModulesIndicators,2,FALSE)</f>
        <v>Number of notified cases of all forms of TB- bacteriologically confirmed plus clinically diagnosed (new and relapse)</v>
      </c>
      <c r="C8" s="371"/>
      <c r="D8" s="371"/>
      <c r="E8" s="371"/>
      <c r="F8" s="372"/>
    </row>
    <row r="9" spans="1:8">
      <c r="A9" s="141" t="str">
        <f ca="1">TranslationsTB!$A$12</f>
        <v>Current national coverage</v>
      </c>
      <c r="B9" s="142"/>
      <c r="C9" s="142"/>
      <c r="D9" s="142"/>
      <c r="E9" s="142"/>
      <c r="F9" s="143"/>
    </row>
    <row r="10" spans="1:8" ht="33.75" customHeight="1">
      <c r="A10" s="144" t="str">
        <f ca="1">TranslationsTB!$A$13</f>
        <v>Insert latest results</v>
      </c>
      <c r="B10" s="49">
        <v>97111</v>
      </c>
      <c r="C10" s="145" t="str">
        <f ca="1">TranslationsTB!$A$14</f>
        <v>Year</v>
      </c>
      <c r="D10" s="256">
        <v>2019</v>
      </c>
      <c r="E10" s="146" t="str">
        <f ca="1">TranslationsTB!$A$15</f>
        <v>Data source</v>
      </c>
      <c r="F10" s="51" t="s">
        <v>1335</v>
      </c>
    </row>
    <row r="11" spans="1:8" ht="24.75" customHeight="1" thickBot="1">
      <c r="A11" s="221" t="str">
        <f ca="1">TranslationsTB!$A$16</f>
        <v>Comments</v>
      </c>
      <c r="B11" s="373"/>
      <c r="C11" s="374"/>
      <c r="D11" s="374"/>
      <c r="E11" s="374"/>
      <c r="F11" s="375"/>
    </row>
    <row r="12" spans="1:8" ht="15" thickBot="1">
      <c r="A12" s="222"/>
      <c r="B12" s="223"/>
      <c r="C12" s="223"/>
      <c r="D12" s="223"/>
      <c r="E12" s="223"/>
      <c r="F12" s="224"/>
    </row>
    <row r="13" spans="1:8" ht="18.75" customHeight="1">
      <c r="A13" s="225"/>
      <c r="B13" s="226"/>
      <c r="C13" s="151" t="str">
        <f ca="1">TranslationsTB!$A$17</f>
        <v>Year 1</v>
      </c>
      <c r="D13" s="151" t="str">
        <f ca="1">TranslationsTB!$A$18</f>
        <v>Year 2</v>
      </c>
      <c r="E13" s="151" t="str">
        <f ca="1">TranslationsTB!$A$19</f>
        <v>Year 3</v>
      </c>
      <c r="F13" s="376" t="str">
        <f ca="1">TranslationsTB!$A$21</f>
        <v>Comments / Assumptions</v>
      </c>
    </row>
    <row r="14" spans="1:8" ht="30" customHeight="1">
      <c r="A14" s="227"/>
      <c r="B14" s="228"/>
      <c r="C14" s="52">
        <v>2021</v>
      </c>
      <c r="D14" s="52">
        <v>2022</v>
      </c>
      <c r="E14" s="52">
        <v>2023</v>
      </c>
      <c r="F14" s="377"/>
    </row>
    <row r="15" spans="1:8" ht="15" customHeight="1">
      <c r="A15" s="152" t="str">
        <f ca="1">TranslationsTB!$A$22</f>
        <v>Current Estimated Country Need</v>
      </c>
      <c r="B15" s="158"/>
      <c r="C15" s="158"/>
      <c r="D15" s="158"/>
      <c r="E15" s="158"/>
      <c r="F15" s="159"/>
    </row>
    <row r="16" spans="1:8" ht="116" customHeight="1">
      <c r="A16" s="155" t="str">
        <f ca="1">TranslationsTB!$A$23</f>
        <v>A. Total estimated population in need/at risk</v>
      </c>
      <c r="B16" s="156" t="s">
        <v>7</v>
      </c>
      <c r="C16" s="274">
        <v>162000</v>
      </c>
      <c r="D16" s="274">
        <v>162000</v>
      </c>
      <c r="E16" s="274">
        <v>162000</v>
      </c>
      <c r="F16" s="55" t="s">
        <v>1336</v>
      </c>
    </row>
    <row r="17" spans="1:6" ht="42" customHeight="1">
      <c r="A17" s="365" t="str">
        <f ca="1">TranslationsTB!$A$24</f>
        <v>B. Country targets 
(from National Strategic Plan)</v>
      </c>
      <c r="B17" s="157" t="s">
        <v>7</v>
      </c>
      <c r="C17" s="274">
        <v>128429</v>
      </c>
      <c r="D17" s="274">
        <v>134851</v>
      </c>
      <c r="E17" s="274">
        <v>130272</v>
      </c>
      <c r="F17" s="362" t="s">
        <v>1337</v>
      </c>
    </row>
    <row r="18" spans="1:6" ht="30" customHeight="1">
      <c r="A18" s="366"/>
      <c r="B18" s="157" t="s">
        <v>15</v>
      </c>
      <c r="C18" s="59">
        <f>IF(C17=0,"",+C17/C16)</f>
        <v>0.79277160493827159</v>
      </c>
      <c r="D18" s="59">
        <f>IF(D17=0,"",+D17/D16)</f>
        <v>0.83241358024691359</v>
      </c>
      <c r="E18" s="59">
        <f>IF(E17=0,"",+E17/E16)</f>
        <v>0.80414814814814817</v>
      </c>
      <c r="F18" s="363"/>
    </row>
    <row r="19" spans="1:6" ht="15" customHeight="1">
      <c r="A19" s="152" t="str">
        <f ca="1">TranslationsTB!$A$25</f>
        <v>Country need already covered</v>
      </c>
      <c r="B19" s="158"/>
      <c r="C19" s="158"/>
      <c r="D19" s="158"/>
      <c r="E19" s="158"/>
      <c r="F19" s="159"/>
    </row>
    <row r="20" spans="1:6" ht="39.75" customHeight="1">
      <c r="A20" s="365" t="str">
        <f ca="1">TranslationsTB!$A$26</f>
        <v>C1. Country need planned to be covered by domestic resources</v>
      </c>
      <c r="B20" s="156" t="s">
        <v>7</v>
      </c>
      <c r="C20" s="274"/>
      <c r="D20" s="274"/>
      <c r="E20" s="274"/>
      <c r="F20" s="362" t="s">
        <v>1345</v>
      </c>
    </row>
    <row r="21" spans="1:6" ht="60" customHeight="1">
      <c r="A21" s="366"/>
      <c r="B21" s="156" t="s">
        <v>15</v>
      </c>
      <c r="C21" s="59" t="str">
        <f>IF(C20=0,"",+C20/C16)</f>
        <v/>
      </c>
      <c r="D21" s="59" t="str">
        <f>IF(D20=0,"",+D20/D16)</f>
        <v/>
      </c>
      <c r="E21" s="59" t="str">
        <f>IF(E20=0,"",+E20/E16)</f>
        <v/>
      </c>
      <c r="F21" s="363"/>
    </row>
    <row r="22" spans="1:6" ht="39.75" customHeight="1">
      <c r="A22" s="365" t="str">
        <f ca="1">TranslationsTB!$A$27</f>
        <v>C2. Country need planned to be covered by external resources</v>
      </c>
      <c r="B22" s="156" t="s">
        <v>7</v>
      </c>
      <c r="C22" s="274">
        <v>14342</v>
      </c>
      <c r="D22" s="274">
        <v>16780</v>
      </c>
      <c r="E22" s="274">
        <v>19633</v>
      </c>
      <c r="F22" s="362" t="s">
        <v>1392</v>
      </c>
    </row>
    <row r="23" spans="1:6" ht="121" customHeight="1">
      <c r="A23" s="366"/>
      <c r="B23" s="156" t="s">
        <v>15</v>
      </c>
      <c r="C23" s="59">
        <f>IF(C22=0,"",+C22/C16)</f>
        <v>8.8530864197530867E-2</v>
      </c>
      <c r="D23" s="59">
        <f>IF(D22=0,"",+D22/D16)</f>
        <v>0.10358024691358024</v>
      </c>
      <c r="E23" s="59">
        <f>IF(E22=0,"",+E22/E16)</f>
        <v>0.12119135802469136</v>
      </c>
      <c r="F23" s="363"/>
    </row>
    <row r="24" spans="1:6" ht="39.75" customHeight="1">
      <c r="A24" s="365" t="str">
        <f ca="1">TranslationsTB!$A$28</f>
        <v>C3. Total country need already covered</v>
      </c>
      <c r="B24" s="156" t="s">
        <v>7</v>
      </c>
      <c r="C24" s="61">
        <f>+C20+C22</f>
        <v>14342</v>
      </c>
      <c r="D24" s="61">
        <f>+D20+D22</f>
        <v>16780</v>
      </c>
      <c r="E24" s="61">
        <f>+E20+E22</f>
        <v>19633</v>
      </c>
      <c r="F24" s="362"/>
    </row>
    <row r="25" spans="1:6" ht="39.75" customHeight="1">
      <c r="A25" s="366"/>
      <c r="B25" s="156" t="s">
        <v>15</v>
      </c>
      <c r="C25" s="59">
        <f>IF(C24=0,"",+C24/C16)</f>
        <v>8.8530864197530867E-2</v>
      </c>
      <c r="D25" s="59">
        <f>IF(D24=0,"",+D24/D16)</f>
        <v>0.10358024691358024</v>
      </c>
      <c r="E25" s="59">
        <f>IF(E24=0,"",+E24/E16)</f>
        <v>0.12119135802469136</v>
      </c>
      <c r="F25" s="363"/>
    </row>
    <row r="26" spans="1:6">
      <c r="A26" s="152" t="str">
        <f ca="1">TranslationsTB!$A$29</f>
        <v>Programmatic Gap</v>
      </c>
      <c r="B26" s="158"/>
      <c r="C26" s="158"/>
      <c r="D26" s="158"/>
      <c r="E26" s="158"/>
      <c r="F26" s="159"/>
    </row>
    <row r="27" spans="1:6" ht="41.25" customHeight="1">
      <c r="A27" s="360" t="str">
        <f ca="1">TranslationsTB!$A$30</f>
        <v>D. Expected annual gap in meeting the need: A - C3</v>
      </c>
      <c r="B27" s="156" t="s">
        <v>7</v>
      </c>
      <c r="C27" s="61">
        <f>+C16-(C24)</f>
        <v>147658</v>
      </c>
      <c r="D27" s="61">
        <f>+D16-(D24)</f>
        <v>145220</v>
      </c>
      <c r="E27" s="61">
        <f>+E16-(E24)</f>
        <v>142367</v>
      </c>
      <c r="F27" s="362"/>
    </row>
    <row r="28" spans="1:6" ht="40.5" customHeight="1">
      <c r="A28" s="364"/>
      <c r="B28" s="156" t="s">
        <v>15</v>
      </c>
      <c r="C28" s="59">
        <f>IF(C27=0,"",+C27/C16)</f>
        <v>0.91146913580246913</v>
      </c>
      <c r="D28" s="59">
        <f>IF(D27=0,"",+D27/D16)</f>
        <v>0.89641975308641975</v>
      </c>
      <c r="E28" s="59">
        <f>IF(E27=0,"",+E27/E16)</f>
        <v>0.87880864197530861</v>
      </c>
      <c r="F28" s="363"/>
    </row>
    <row r="29" spans="1:6" ht="15" customHeight="1">
      <c r="A29" s="152" t="str">
        <f ca="1">TranslationsTB!$A$31</f>
        <v>Country Need Covered with the Allocation Amount</v>
      </c>
      <c r="B29" s="158"/>
      <c r="C29" s="158"/>
      <c r="D29" s="158"/>
      <c r="E29" s="158"/>
      <c r="F29" s="159"/>
    </row>
    <row r="30" spans="1:6" ht="41.25" customHeight="1">
      <c r="A30" s="360" t="str">
        <f ca="1">TranslationsTB!$A$32</f>
        <v>E. Targets to be financed by funding request allocation amount</v>
      </c>
      <c r="B30" s="157" t="s">
        <v>7</v>
      </c>
      <c r="C30" s="274">
        <f>128429-C22</f>
        <v>114087</v>
      </c>
      <c r="D30" s="274">
        <f>134851-D22</f>
        <v>118071</v>
      </c>
      <c r="E30" s="274">
        <f>130272-E22</f>
        <v>110639</v>
      </c>
      <c r="F30" s="362" t="s">
        <v>1411</v>
      </c>
    </row>
    <row r="31" spans="1:6" ht="41.25" customHeight="1">
      <c r="A31" s="364"/>
      <c r="B31" s="157" t="s">
        <v>15</v>
      </c>
      <c r="C31" s="59">
        <f>IF(C30=0,"",+C30/C16)</f>
        <v>0.70424074074074072</v>
      </c>
      <c r="D31" s="59">
        <f>IF(D30=0,"",+D30/D16)</f>
        <v>0.72883333333333333</v>
      </c>
      <c r="E31" s="59">
        <f>IF(E30=0,"",+E30/E16)</f>
        <v>0.68295679012345678</v>
      </c>
      <c r="F31" s="363"/>
    </row>
    <row r="32" spans="1:6" ht="42" customHeight="1">
      <c r="A32" s="360" t="str">
        <f ca="1">TranslationsTB!$A$33</f>
        <v>F. Total Coverage from allocation amount and other resources: E + C3</v>
      </c>
      <c r="B32" s="157" t="s">
        <v>7</v>
      </c>
      <c r="C32" s="61">
        <f>+C30+C24</f>
        <v>128429</v>
      </c>
      <c r="D32" s="61">
        <f>+D30+D24</f>
        <v>134851</v>
      </c>
      <c r="E32" s="61">
        <f>+E30+E24</f>
        <v>130272</v>
      </c>
      <c r="F32" s="362"/>
    </row>
    <row r="33" spans="1:6" ht="42" customHeight="1">
      <c r="A33" s="364"/>
      <c r="B33" s="157" t="s">
        <v>15</v>
      </c>
      <c r="C33" s="59">
        <f>IF(C32=0,"",+C32/C16)</f>
        <v>0.79277160493827159</v>
      </c>
      <c r="D33" s="59">
        <f>IF(D32=0,"",+D32/D16)</f>
        <v>0.83241358024691359</v>
      </c>
      <c r="E33" s="59">
        <f>IF(E32=0,"",+E32/E16)</f>
        <v>0.80414814814814817</v>
      </c>
      <c r="F33" s="363"/>
    </row>
    <row r="34" spans="1:6" ht="41.25" customHeight="1">
      <c r="A34" s="360" t="str">
        <f>TranslationsTB!$B$34</f>
        <v xml:space="preserve">G. Remaining gap: A - F </v>
      </c>
      <c r="B34" s="157" t="s">
        <v>7</v>
      </c>
      <c r="C34" s="61">
        <f>+C16-(C32)</f>
        <v>33571</v>
      </c>
      <c r="D34" s="61">
        <f>+D16-(D32)</f>
        <v>27149</v>
      </c>
      <c r="E34" s="61">
        <f>+E16-(E32)</f>
        <v>31728</v>
      </c>
      <c r="F34" s="362" t="s">
        <v>1417</v>
      </c>
    </row>
    <row r="35" spans="1:6" ht="102" customHeight="1" thickBot="1">
      <c r="A35" s="361"/>
      <c r="B35" s="229" t="s">
        <v>15</v>
      </c>
      <c r="C35" s="230">
        <f>IF(C34=0,"",+C34/C16)</f>
        <v>0.20722839506172838</v>
      </c>
      <c r="D35" s="230">
        <f>IF(D34=0,"",+D34/D16)</f>
        <v>0.16758641975308641</v>
      </c>
      <c r="E35" s="230">
        <f>IF(E34=0,"",+E34/E16)</f>
        <v>0.19585185185185186</v>
      </c>
      <c r="F35" s="378"/>
    </row>
    <row r="36" spans="1:6">
      <c r="A36" s="161"/>
      <c r="B36" s="161"/>
      <c r="C36" s="161"/>
      <c r="D36" s="161"/>
      <c r="E36" s="161"/>
      <c r="F36" s="161"/>
    </row>
    <row r="37" spans="1:6" ht="15" thickBot="1">
      <c r="A37" s="161"/>
      <c r="B37" s="161"/>
      <c r="C37" s="161"/>
      <c r="D37" s="161"/>
      <c r="E37" s="161"/>
      <c r="F37" s="161"/>
    </row>
    <row r="38" spans="1:6" ht="19" thickBot="1">
      <c r="A38" s="132" t="str">
        <f ca="1">TranslationsTB!$A$3</f>
        <v>Tuberculosis</v>
      </c>
      <c r="B38" s="133"/>
      <c r="C38" s="133"/>
      <c r="D38" s="133"/>
      <c r="E38" s="133"/>
      <c r="F38" s="134"/>
    </row>
    <row r="39" spans="1:6" ht="16.5" customHeight="1">
      <c r="A39" s="219" t="str">
        <f ca="1">TranslationsTB!A5</f>
        <v>TB Programmatic Gap Table 2 (Per Priority Intervention)</v>
      </c>
      <c r="B39" s="171"/>
      <c r="C39" s="171"/>
      <c r="D39" s="171"/>
      <c r="E39" s="171"/>
      <c r="F39" s="138"/>
    </row>
    <row r="40" spans="1:6" ht="30" customHeight="1">
      <c r="A40" s="220" t="str">
        <f ca="1">TranslationsTB!$A$10</f>
        <v>Priority Module</v>
      </c>
      <c r="B40" s="367" t="s">
        <v>555</v>
      </c>
      <c r="C40" s="368"/>
      <c r="D40" s="368"/>
      <c r="E40" s="368"/>
      <c r="F40" s="369"/>
    </row>
    <row r="41" spans="1:6" ht="48" customHeight="1">
      <c r="A41" s="139" t="str">
        <f ca="1">TranslationsTB!$A$11</f>
        <v>Selected coverage indicator</v>
      </c>
      <c r="B41" s="370" t="str">
        <f ca="1">VLOOKUP(B40,TBModulesIndicators,2,FALSE)</f>
        <v xml:space="preserve">Number of notified cases with RR-TB and/or MDR-TB that began second-line treatment </v>
      </c>
      <c r="C41" s="371"/>
      <c r="D41" s="371"/>
      <c r="E41" s="371"/>
      <c r="F41" s="372"/>
    </row>
    <row r="42" spans="1:6">
      <c r="A42" s="141" t="str">
        <f ca="1">TranslationsTB!$A$12</f>
        <v>Current national coverage</v>
      </c>
      <c r="B42" s="126"/>
      <c r="C42" s="126"/>
      <c r="D42" s="126"/>
      <c r="E42" s="126"/>
      <c r="F42" s="231"/>
    </row>
    <row r="43" spans="1:6" ht="30" customHeight="1">
      <c r="A43" s="144" t="str">
        <f ca="1">TranslationsTB!$A$13</f>
        <v>Insert latest results</v>
      </c>
      <c r="B43" s="49">
        <v>1388</v>
      </c>
      <c r="C43" s="145" t="str">
        <f ca="1">TranslationsTB!$A$14</f>
        <v>Year</v>
      </c>
      <c r="D43" s="50">
        <v>2019</v>
      </c>
      <c r="E43" s="146" t="str">
        <f ca="1">TranslationsTB!$A$15</f>
        <v>Data source</v>
      </c>
      <c r="F43" s="51" t="s">
        <v>1338</v>
      </c>
    </row>
    <row r="44" spans="1:6" ht="30" customHeight="1" thickBot="1">
      <c r="A44" s="221" t="str">
        <f ca="1">TranslationsTB!$A$16</f>
        <v>Comments</v>
      </c>
      <c r="B44" s="373"/>
      <c r="C44" s="374"/>
      <c r="D44" s="374"/>
      <c r="E44" s="374"/>
      <c r="F44" s="375"/>
    </row>
    <row r="45" spans="1:6" ht="15" thickBot="1">
      <c r="A45" s="222"/>
      <c r="B45" s="223"/>
      <c r="C45" s="223"/>
      <c r="D45" s="223"/>
      <c r="E45" s="223"/>
      <c r="F45" s="224"/>
    </row>
    <row r="46" spans="1:6" ht="15">
      <c r="A46" s="225"/>
      <c r="B46" s="226"/>
      <c r="C46" s="151" t="str">
        <f ca="1">TranslationsTB!$A$17</f>
        <v>Year 1</v>
      </c>
      <c r="D46" s="151" t="str">
        <f ca="1">TranslationsTB!$A$18</f>
        <v>Year 2</v>
      </c>
      <c r="E46" s="151" t="str">
        <f ca="1">TranslationsTB!$A$19</f>
        <v>Year 3</v>
      </c>
      <c r="F46" s="376" t="str">
        <f ca="1">TranslationsTB!$A$21</f>
        <v>Comments / Assumptions</v>
      </c>
    </row>
    <row r="47" spans="1:6" ht="30" customHeight="1">
      <c r="A47" s="227"/>
      <c r="B47" s="228"/>
      <c r="C47" s="52">
        <v>2021</v>
      </c>
      <c r="D47" s="52">
        <v>2022</v>
      </c>
      <c r="E47" s="52">
        <v>2023</v>
      </c>
      <c r="F47" s="377"/>
    </row>
    <row r="48" spans="1:6" ht="15" customHeight="1">
      <c r="A48" s="152" t="str">
        <f ca="1">TranslationsTB!$A$22</f>
        <v>Current Estimated Country Need</v>
      </c>
      <c r="B48" s="158"/>
      <c r="C48" s="158"/>
      <c r="D48" s="158"/>
      <c r="E48" s="158"/>
      <c r="F48" s="159"/>
    </row>
    <row r="49" spans="1:6" ht="120" customHeight="1">
      <c r="A49" s="155" t="str">
        <f ca="1">TranslationsTB!$A$23</f>
        <v>A. Total estimated population in need/at risk</v>
      </c>
      <c r="B49" s="156" t="s">
        <v>7</v>
      </c>
      <c r="C49" s="274">
        <f>8300</f>
        <v>8300</v>
      </c>
      <c r="D49" s="274">
        <f>8300</f>
        <v>8300</v>
      </c>
      <c r="E49" s="274">
        <f>8300</f>
        <v>8300</v>
      </c>
      <c r="F49" s="55" t="s">
        <v>1339</v>
      </c>
    </row>
    <row r="50" spans="1:6" ht="42" customHeight="1">
      <c r="A50" s="365" t="str">
        <f ca="1">TranslationsTB!$A$24</f>
        <v>B. Country targets 
(from National Strategic Plan)</v>
      </c>
      <c r="B50" s="157" t="s">
        <v>7</v>
      </c>
      <c r="C50" s="274">
        <v>2055</v>
      </c>
      <c r="D50" s="274">
        <v>2427</v>
      </c>
      <c r="E50" s="274">
        <v>2605</v>
      </c>
      <c r="F50" s="362" t="s">
        <v>1340</v>
      </c>
    </row>
    <row r="51" spans="1:6" ht="42" customHeight="1">
      <c r="A51" s="366"/>
      <c r="B51" s="157" t="s">
        <v>15</v>
      </c>
      <c r="C51" s="59">
        <f>IF(C50=0,"",+C50/C49)</f>
        <v>0.24759036144578314</v>
      </c>
      <c r="D51" s="59">
        <f>IF(D50=0,"",+D50/D49)</f>
        <v>0.29240963855421687</v>
      </c>
      <c r="E51" s="59">
        <f>IF(E50=0,"",+E50/E49)</f>
        <v>0.31385542168674696</v>
      </c>
      <c r="F51" s="363"/>
    </row>
    <row r="52" spans="1:6" ht="15" customHeight="1">
      <c r="A52" s="152" t="str">
        <f ca="1">TranslationsTB!$A$25</f>
        <v>Country need already covered</v>
      </c>
      <c r="B52" s="158"/>
      <c r="C52" s="158"/>
      <c r="D52" s="158"/>
      <c r="E52" s="158"/>
      <c r="F52" s="159"/>
    </row>
    <row r="53" spans="1:6" ht="39.75" customHeight="1">
      <c r="A53" s="365" t="str">
        <f ca="1">TranslationsTB!$A$26</f>
        <v>C1. Country need planned to be covered by domestic resources</v>
      </c>
      <c r="B53" s="156" t="s">
        <v>7</v>
      </c>
      <c r="C53" s="274"/>
      <c r="D53" s="274"/>
      <c r="E53" s="274"/>
      <c r="F53" s="362" t="s">
        <v>1345</v>
      </c>
    </row>
    <row r="54" spans="1:6" ht="57" customHeight="1">
      <c r="A54" s="366"/>
      <c r="B54" s="156" t="s">
        <v>15</v>
      </c>
      <c r="C54" s="59" t="str">
        <f>IF(C53=0,"",+C53/C49)</f>
        <v/>
      </c>
      <c r="D54" s="59" t="str">
        <f>IF(D53=0,"",+D53/D49)</f>
        <v/>
      </c>
      <c r="E54" s="59" t="str">
        <f>IF(E53=0,"",+E53/E49)</f>
        <v/>
      </c>
      <c r="F54" s="363"/>
    </row>
    <row r="55" spans="1:6" ht="39.75" customHeight="1">
      <c r="A55" s="365" t="str">
        <f ca="1">TranslationsTB!$A$27</f>
        <v>C2. Country need planned to be covered by external resources</v>
      </c>
      <c r="B55" s="156" t="s">
        <v>7</v>
      </c>
      <c r="C55" s="274">
        <v>131</v>
      </c>
      <c r="D55" s="274">
        <v>160</v>
      </c>
      <c r="E55" s="274">
        <v>195</v>
      </c>
      <c r="F55" s="386" t="s">
        <v>1388</v>
      </c>
    </row>
    <row r="56" spans="1:6" ht="102" customHeight="1">
      <c r="A56" s="366"/>
      <c r="B56" s="156" t="s">
        <v>15</v>
      </c>
      <c r="C56" s="59">
        <f>IF(C55=0,"",+C55/C49)</f>
        <v>1.5783132530120481E-2</v>
      </c>
      <c r="D56" s="59">
        <f>IF(D55=0,"",+D55/D49)</f>
        <v>1.9277108433734941E-2</v>
      </c>
      <c r="E56" s="59">
        <f>IF(E55=0,"",+E55/E49)</f>
        <v>2.3493975903614458E-2</v>
      </c>
      <c r="F56" s="387"/>
    </row>
    <row r="57" spans="1:6" ht="39.75" customHeight="1">
      <c r="A57" s="365" t="str">
        <f ca="1">TranslationsTB!$A$28</f>
        <v>C3. Total country need already covered</v>
      </c>
      <c r="B57" s="156" t="s">
        <v>7</v>
      </c>
      <c r="C57" s="61">
        <f>+C53+C55</f>
        <v>131</v>
      </c>
      <c r="D57" s="61">
        <f>+D53+D55</f>
        <v>160</v>
      </c>
      <c r="E57" s="61">
        <f>+E53+E55</f>
        <v>195</v>
      </c>
      <c r="F57" s="362"/>
    </row>
    <row r="58" spans="1:6" ht="39.75" customHeight="1">
      <c r="A58" s="366"/>
      <c r="B58" s="156" t="s">
        <v>15</v>
      </c>
      <c r="C58" s="59">
        <f>IF(C57=0,"",+C57/C49)</f>
        <v>1.5783132530120481E-2</v>
      </c>
      <c r="D58" s="59">
        <f>IF(D57=0,"",+D57/D49)</f>
        <v>1.9277108433734941E-2</v>
      </c>
      <c r="E58" s="59">
        <f>IF(E57=0,"",+E57/E49)</f>
        <v>2.3493975903614458E-2</v>
      </c>
      <c r="F58" s="363"/>
    </row>
    <row r="59" spans="1:6">
      <c r="A59" s="152" t="str">
        <f ca="1">TranslationsTB!$A$29</f>
        <v>Programmatic Gap</v>
      </c>
      <c r="B59" s="158"/>
      <c r="C59" s="158"/>
      <c r="D59" s="158"/>
      <c r="E59" s="158"/>
      <c r="F59" s="159"/>
    </row>
    <row r="60" spans="1:6" ht="42" customHeight="1">
      <c r="A60" s="360" t="str">
        <f ca="1">TranslationsTB!$A$30</f>
        <v>D. Expected annual gap in meeting the need: A - C3</v>
      </c>
      <c r="B60" s="156" t="s">
        <v>7</v>
      </c>
      <c r="C60" s="232">
        <f>+C49-(C57)</f>
        <v>8169</v>
      </c>
      <c r="D60" s="232">
        <f>+D49-(D57)</f>
        <v>8140</v>
      </c>
      <c r="E60" s="232">
        <f>+E49-(E57)</f>
        <v>8105</v>
      </c>
      <c r="F60" s="362"/>
    </row>
    <row r="61" spans="1:6" ht="42" customHeight="1">
      <c r="A61" s="364"/>
      <c r="B61" s="156" t="s">
        <v>15</v>
      </c>
      <c r="C61" s="210">
        <f>IF(C60=0,"",+C60/C49)</f>
        <v>0.98421686746987946</v>
      </c>
      <c r="D61" s="210">
        <f>IF(D60=0,"",+D60/D49)</f>
        <v>0.98072289156626502</v>
      </c>
      <c r="E61" s="210">
        <f>IF(E60=0,"",+E60/E49)</f>
        <v>0.97650602409638554</v>
      </c>
      <c r="F61" s="363"/>
    </row>
    <row r="62" spans="1:6" ht="15" customHeight="1">
      <c r="A62" s="152" t="str">
        <f ca="1">TranslationsTB!$A$31</f>
        <v>Country Need Covered with the Allocation Amount</v>
      </c>
      <c r="B62" s="158"/>
      <c r="C62" s="158"/>
      <c r="D62" s="158"/>
      <c r="E62" s="158"/>
      <c r="F62" s="159"/>
    </row>
    <row r="63" spans="1:6" ht="42" customHeight="1">
      <c r="A63" s="360" t="str">
        <f ca="1">TranslationsTB!$A$32</f>
        <v>E. Targets to be financed by funding request allocation amount</v>
      </c>
      <c r="B63" s="157" t="s">
        <v>7</v>
      </c>
      <c r="C63" s="274">
        <f>2055*100/96</f>
        <v>2140.625</v>
      </c>
      <c r="D63" s="274">
        <f>2427*100/96</f>
        <v>2528.125</v>
      </c>
      <c r="E63" s="274">
        <f>2605*100/96</f>
        <v>2713.5416666666665</v>
      </c>
      <c r="F63" s="362" t="s">
        <v>1410</v>
      </c>
    </row>
    <row r="64" spans="1:6" ht="42" customHeight="1">
      <c r="A64" s="364"/>
      <c r="B64" s="157" t="s">
        <v>15</v>
      </c>
      <c r="C64" s="210">
        <f>IF(C63=0,"",+C63/C49)</f>
        <v>0.25790662650602408</v>
      </c>
      <c r="D64" s="59">
        <f>IF(D63=0,"",+D63/D49)</f>
        <v>0.30459337349397592</v>
      </c>
      <c r="E64" s="59">
        <f>IF(E63=0,"",+E63/E49)</f>
        <v>0.32693273092369474</v>
      </c>
      <c r="F64" s="363"/>
    </row>
    <row r="65" spans="1:6" ht="42" customHeight="1">
      <c r="A65" s="360" t="str">
        <f ca="1">TranslationsTB!$A$33</f>
        <v>F. Total Coverage from allocation amount and other resources: E + C3</v>
      </c>
      <c r="B65" s="157" t="s">
        <v>7</v>
      </c>
      <c r="C65" s="61">
        <f>+C63+C57</f>
        <v>2271.625</v>
      </c>
      <c r="D65" s="61">
        <f>+D63+D57</f>
        <v>2688.125</v>
      </c>
      <c r="E65" s="61">
        <f>+E63+E57</f>
        <v>2908.5416666666665</v>
      </c>
      <c r="F65" s="362"/>
    </row>
    <row r="66" spans="1:6" ht="42" customHeight="1">
      <c r="A66" s="364"/>
      <c r="B66" s="157" t="s">
        <v>15</v>
      </c>
      <c r="C66" s="59">
        <f>IF(C65=0,"",+C65/C49)</f>
        <v>0.27368975903614456</v>
      </c>
      <c r="D66" s="59">
        <f>IF(D65=0,"",+D65/D49)</f>
        <v>0.32387048192771084</v>
      </c>
      <c r="E66" s="59">
        <f>IF(E65=0,"",+E65/E49)</f>
        <v>0.3504267068273092</v>
      </c>
      <c r="F66" s="363"/>
    </row>
    <row r="67" spans="1:6" ht="42" customHeight="1">
      <c r="A67" s="360" t="str">
        <f>TranslationsTB!$B$34</f>
        <v xml:space="preserve">G. Remaining gap: A - F </v>
      </c>
      <c r="B67" s="157" t="s">
        <v>7</v>
      </c>
      <c r="C67" s="61">
        <f>+C49-(C65)</f>
        <v>6028.375</v>
      </c>
      <c r="D67" s="61">
        <f>+D49-(D65)</f>
        <v>5611.875</v>
      </c>
      <c r="E67" s="61">
        <f>+E49-(E65)</f>
        <v>5391.4583333333339</v>
      </c>
      <c r="F67" s="362" t="s">
        <v>1418</v>
      </c>
    </row>
    <row r="68" spans="1:6" ht="151" customHeight="1" thickBot="1">
      <c r="A68" s="361"/>
      <c r="B68" s="229" t="s">
        <v>15</v>
      </c>
      <c r="C68" s="230">
        <f>IF(C67=0,"",+C67/C49)</f>
        <v>0.72631024096385544</v>
      </c>
      <c r="D68" s="230">
        <f>IF(D67=0,"",+D67/D49)</f>
        <v>0.67612951807228916</v>
      </c>
      <c r="E68" s="230">
        <f>IF(E67=0,"",+E67/E49)</f>
        <v>0.64957329317269086</v>
      </c>
      <c r="F68" s="378"/>
    </row>
    <row r="69" spans="1:6">
      <c r="A69" s="161"/>
      <c r="B69" s="161"/>
      <c r="C69" s="161"/>
      <c r="D69" s="161"/>
      <c r="E69" s="161"/>
      <c r="F69" s="161"/>
    </row>
    <row r="70" spans="1:6" ht="15" thickBot="1">
      <c r="A70" s="161"/>
      <c r="B70" s="161"/>
      <c r="C70" s="161"/>
      <c r="D70" s="161"/>
      <c r="E70" s="161"/>
      <c r="F70" s="161"/>
    </row>
    <row r="71" spans="1:6" ht="19" thickBot="1">
      <c r="A71" s="132" t="str">
        <f ca="1">TranslationsTB!$A$3</f>
        <v>Tuberculosis</v>
      </c>
      <c r="B71" s="133"/>
      <c r="C71" s="133"/>
      <c r="D71" s="133"/>
      <c r="E71" s="133"/>
      <c r="F71" s="134"/>
    </row>
    <row r="72" spans="1:6" ht="16.5" customHeight="1">
      <c r="A72" s="219" t="str">
        <f ca="1">TranslationsTB!A6</f>
        <v>TB Programmatic Gap Table 3 (Per Priority Intervention)</v>
      </c>
      <c r="B72" s="171"/>
      <c r="C72" s="171"/>
      <c r="D72" s="171"/>
      <c r="E72" s="171"/>
      <c r="F72" s="138"/>
    </row>
    <row r="73" spans="1:6" ht="30" customHeight="1">
      <c r="A73" s="220" t="str">
        <f ca="1">TranslationsTB!$A$10</f>
        <v>Priority Module</v>
      </c>
      <c r="B73" s="367" t="s">
        <v>683</v>
      </c>
      <c r="C73" s="368"/>
      <c r="D73" s="368"/>
      <c r="E73" s="368"/>
      <c r="F73" s="369"/>
    </row>
    <row r="74" spans="1:6" ht="48.75" customHeight="1">
      <c r="A74" s="139" t="str">
        <f ca="1">TranslationsTB!$A$11</f>
        <v>Selected coverage indicator</v>
      </c>
      <c r="B74" s="370" t="str">
        <f ca="1">VLOOKUP(B73,TBModulesIndicators,2,FALSE)</f>
        <v>Percentage of notified TB patients (new and relapse) with documented HIV status</v>
      </c>
      <c r="C74" s="371"/>
      <c r="D74" s="371"/>
      <c r="E74" s="371"/>
      <c r="F74" s="372"/>
    </row>
    <row r="75" spans="1:6">
      <c r="A75" s="141" t="str">
        <f ca="1">TranslationsTB!$A$12</f>
        <v>Current national coverage</v>
      </c>
      <c r="B75" s="142"/>
      <c r="C75" s="142"/>
      <c r="D75" s="142"/>
      <c r="E75" s="142"/>
      <c r="F75" s="143"/>
    </row>
    <row r="76" spans="1:6" ht="30" customHeight="1">
      <c r="A76" s="144" t="str">
        <f ca="1">TranslationsTB!$A$13</f>
        <v>Insert latest results</v>
      </c>
      <c r="B76" s="50">
        <v>95217</v>
      </c>
      <c r="C76" s="145" t="str">
        <f ca="1">TranslationsTB!$A$14</f>
        <v>Year</v>
      </c>
      <c r="D76" s="50">
        <v>2019</v>
      </c>
      <c r="E76" s="146" t="str">
        <f ca="1">TranslationsTB!$A$15</f>
        <v>Data source</v>
      </c>
      <c r="F76" s="51" t="s">
        <v>1338</v>
      </c>
    </row>
    <row r="77" spans="1:6" ht="30" customHeight="1" thickBot="1">
      <c r="A77" s="221" t="str">
        <f ca="1">TranslationsTB!$A$16</f>
        <v>Comments</v>
      </c>
      <c r="B77" s="373"/>
      <c r="C77" s="374"/>
      <c r="D77" s="374"/>
      <c r="E77" s="374"/>
      <c r="F77" s="375"/>
    </row>
    <row r="78" spans="1:6" ht="15" thickBot="1">
      <c r="A78" s="222"/>
      <c r="B78" s="223"/>
      <c r="C78" s="223"/>
      <c r="D78" s="223"/>
      <c r="E78" s="223"/>
      <c r="F78" s="224"/>
    </row>
    <row r="79" spans="1:6" ht="15">
      <c r="A79" s="225"/>
      <c r="B79" s="226"/>
      <c r="C79" s="151" t="str">
        <f ca="1">TranslationsTB!$A$17</f>
        <v>Year 1</v>
      </c>
      <c r="D79" s="151" t="str">
        <f ca="1">TranslationsTB!$A$18</f>
        <v>Year 2</v>
      </c>
      <c r="E79" s="151" t="str">
        <f ca="1">TranslationsTB!$A$19</f>
        <v>Year 3</v>
      </c>
      <c r="F79" s="376" t="str">
        <f ca="1">TranslationsTB!$A$21</f>
        <v>Comments / Assumptions</v>
      </c>
    </row>
    <row r="80" spans="1:6" ht="30" customHeight="1">
      <c r="A80" s="227"/>
      <c r="B80" s="228"/>
      <c r="C80" s="52">
        <v>2021</v>
      </c>
      <c r="D80" s="52">
        <v>2022</v>
      </c>
      <c r="E80" s="52">
        <v>2023</v>
      </c>
      <c r="F80" s="377"/>
    </row>
    <row r="81" spans="1:6" ht="15" customHeight="1">
      <c r="A81" s="152" t="str">
        <f ca="1">TranslationsTB!$A$22</f>
        <v>Current Estimated Country Need</v>
      </c>
      <c r="B81" s="153"/>
      <c r="C81" s="153"/>
      <c r="D81" s="153"/>
      <c r="E81" s="153"/>
      <c r="F81" s="154"/>
    </row>
    <row r="82" spans="1:6" ht="94.5" customHeight="1">
      <c r="A82" s="155" t="str">
        <f ca="1">TranslationsTB!$A$23</f>
        <v>A. Total estimated population in need/at risk</v>
      </c>
      <c r="B82" s="156" t="s">
        <v>7</v>
      </c>
      <c r="C82" s="274">
        <f>162000</f>
        <v>162000</v>
      </c>
      <c r="D82" s="274">
        <f>162000</f>
        <v>162000</v>
      </c>
      <c r="E82" s="274">
        <f>162000</f>
        <v>162000</v>
      </c>
      <c r="F82" s="55" t="s">
        <v>1341</v>
      </c>
    </row>
    <row r="83" spans="1:6" ht="38" customHeight="1">
      <c r="A83" s="365" t="str">
        <f ca="1">TranslationsTB!$A$24</f>
        <v>B. Country targets 
(from National Strategic Plan)</v>
      </c>
      <c r="B83" s="157" t="s">
        <v>7</v>
      </c>
      <c r="C83" s="274">
        <f>C17*0.96</f>
        <v>123291.84</v>
      </c>
      <c r="D83" s="274">
        <f t="shared" ref="D83:E83" si="0">D17*0.96</f>
        <v>129456.95999999999</v>
      </c>
      <c r="E83" s="274">
        <f t="shared" si="0"/>
        <v>125061.12</v>
      </c>
      <c r="F83" s="362" t="s">
        <v>1386</v>
      </c>
    </row>
    <row r="84" spans="1:6" ht="42" customHeight="1">
      <c r="A84" s="366"/>
      <c r="B84" s="157" t="s">
        <v>15</v>
      </c>
      <c r="C84" s="59">
        <f>IF(C83=0,"",+C83/C82)</f>
        <v>0.7610607407407407</v>
      </c>
      <c r="D84" s="59">
        <f>IF(D83=0,"",+D83/D82)</f>
        <v>0.79911703703703696</v>
      </c>
      <c r="E84" s="59">
        <f>IF(E83=0,"",+E83/E82)</f>
        <v>0.77198222222222224</v>
      </c>
      <c r="F84" s="363"/>
    </row>
    <row r="85" spans="1:6" ht="15" customHeight="1">
      <c r="A85" s="152" t="str">
        <f ca="1">TranslationsTB!$A$25</f>
        <v>Country need already covered</v>
      </c>
      <c r="B85" s="153"/>
      <c r="C85" s="153"/>
      <c r="D85" s="153"/>
      <c r="E85" s="153"/>
      <c r="F85" s="154"/>
    </row>
    <row r="86" spans="1:6" ht="39.75" customHeight="1">
      <c r="A86" s="365" t="str">
        <f ca="1">TranslationsTB!$A$26</f>
        <v>C1. Country need planned to be covered by domestic resources</v>
      </c>
      <c r="B86" s="156" t="s">
        <v>7</v>
      </c>
      <c r="C86" s="274"/>
      <c r="D86" s="274"/>
      <c r="E86" s="274"/>
      <c r="F86" s="362" t="s">
        <v>1345</v>
      </c>
    </row>
    <row r="87" spans="1:6" ht="57" customHeight="1">
      <c r="A87" s="366"/>
      <c r="B87" s="156" t="s">
        <v>15</v>
      </c>
      <c r="C87" s="59" t="str">
        <f>IF(C86=0,"",+C86/C82)</f>
        <v/>
      </c>
      <c r="D87" s="59" t="str">
        <f>IF(D86=0,"",+D86/D82)</f>
        <v/>
      </c>
      <c r="E87" s="59" t="str">
        <f>IF(E86=0,"",+E86/E82)</f>
        <v/>
      </c>
      <c r="F87" s="363"/>
    </row>
    <row r="88" spans="1:6" ht="82.5" customHeight="1">
      <c r="A88" s="365" t="str">
        <f ca="1">TranslationsTB!$A$27</f>
        <v>C2. Country need planned to be covered by external resources</v>
      </c>
      <c r="B88" s="156" t="s">
        <v>7</v>
      </c>
      <c r="C88" s="274">
        <f>14342*96%</f>
        <v>13768.32</v>
      </c>
      <c r="D88" s="274">
        <f>16780*96%</f>
        <v>16108.8</v>
      </c>
      <c r="E88" s="274">
        <f>19633*96%</f>
        <v>18847.68</v>
      </c>
      <c r="F88" s="362" t="s">
        <v>1387</v>
      </c>
    </row>
    <row r="89" spans="1:6" ht="60" customHeight="1">
      <c r="A89" s="366"/>
      <c r="B89" s="156" t="s">
        <v>15</v>
      </c>
      <c r="C89" s="59">
        <f>IF(C88=0,"",+C88/C82)</f>
        <v>8.4989629629629623E-2</v>
      </c>
      <c r="D89" s="59">
        <f>IF(D88=0,"",+D88/D82)</f>
        <v>9.9437037037037032E-2</v>
      </c>
      <c r="E89" s="59">
        <f>IF(E88=0,"",+E88/E82)</f>
        <v>0.1163437037037037</v>
      </c>
      <c r="F89" s="363"/>
    </row>
    <row r="90" spans="1:6" ht="39.75" customHeight="1">
      <c r="A90" s="365" t="str">
        <f ca="1">TranslationsTB!$A$28</f>
        <v>C3. Total country need already covered</v>
      </c>
      <c r="B90" s="156" t="s">
        <v>7</v>
      </c>
      <c r="C90" s="61">
        <f>+C86+C88</f>
        <v>13768.32</v>
      </c>
      <c r="D90" s="61">
        <f>+D86+D88</f>
        <v>16108.8</v>
      </c>
      <c r="E90" s="61">
        <f>+E86+E88</f>
        <v>18847.68</v>
      </c>
      <c r="F90" s="362"/>
    </row>
    <row r="91" spans="1:6" ht="39.75" customHeight="1">
      <c r="A91" s="366"/>
      <c r="B91" s="156" t="s">
        <v>15</v>
      </c>
      <c r="C91" s="59">
        <f>IF(C90=0,"",+C90/C82)</f>
        <v>8.4989629629629623E-2</v>
      </c>
      <c r="D91" s="59">
        <f>IF(D90=0,"",+D90/D82)</f>
        <v>9.9437037037037032E-2</v>
      </c>
      <c r="E91" s="59">
        <f>IF(E90=0,"",+E90/E82)</f>
        <v>0.1163437037037037</v>
      </c>
      <c r="F91" s="363"/>
    </row>
    <row r="92" spans="1:6">
      <c r="A92" s="152" t="str">
        <f ca="1">TranslationsTB!$A$29</f>
        <v>Programmatic Gap</v>
      </c>
      <c r="B92" s="153"/>
      <c r="C92" s="153"/>
      <c r="D92" s="153"/>
      <c r="E92" s="153"/>
      <c r="F92" s="154"/>
    </row>
    <row r="93" spans="1:6" ht="42" customHeight="1">
      <c r="A93" s="360" t="str">
        <f ca="1">TranslationsTB!$A$30</f>
        <v>D. Expected annual gap in meeting the need: A - C3</v>
      </c>
      <c r="B93" s="156" t="s">
        <v>7</v>
      </c>
      <c r="C93" s="61">
        <f>+C82-(C90)</f>
        <v>148231.67999999999</v>
      </c>
      <c r="D93" s="61">
        <f>+D82-(D90)</f>
        <v>145891.20000000001</v>
      </c>
      <c r="E93" s="61">
        <f>+E82-(E90)</f>
        <v>143152.32000000001</v>
      </c>
      <c r="F93" s="362"/>
    </row>
    <row r="94" spans="1:6" ht="42" customHeight="1">
      <c r="A94" s="364"/>
      <c r="B94" s="156" t="s">
        <v>15</v>
      </c>
      <c r="C94" s="59">
        <f>IF(C93=0,"",+C93/C82)</f>
        <v>0.91501037037037036</v>
      </c>
      <c r="D94" s="59">
        <f>IF(D93=0,"",+D93/D82)</f>
        <v>0.90056296296296301</v>
      </c>
      <c r="E94" s="59">
        <f>IF(E93=0,"",+E93/E82)</f>
        <v>0.88365629629629638</v>
      </c>
      <c r="F94" s="363"/>
    </row>
    <row r="95" spans="1:6" ht="15" customHeight="1">
      <c r="A95" s="152" t="str">
        <f ca="1">TranslationsTB!$A$31</f>
        <v>Country Need Covered with the Allocation Amount</v>
      </c>
      <c r="B95" s="158"/>
      <c r="C95" s="158"/>
      <c r="D95" s="158"/>
      <c r="E95" s="158"/>
      <c r="F95" s="159"/>
    </row>
    <row r="96" spans="1:6" ht="42" customHeight="1">
      <c r="A96" s="360" t="str">
        <f ca="1">TranslationsTB!$A$32</f>
        <v>E. Targets to be financed by funding request allocation amount</v>
      </c>
      <c r="B96" s="157" t="s">
        <v>7</v>
      </c>
      <c r="C96" s="274">
        <f>C83-C88</f>
        <v>109523.51999999999</v>
      </c>
      <c r="D96" s="274">
        <f>D83-D88</f>
        <v>113348.15999999999</v>
      </c>
      <c r="E96" s="274">
        <f>E83-E90</f>
        <v>106213.44</v>
      </c>
      <c r="F96" s="362" t="s">
        <v>1412</v>
      </c>
    </row>
    <row r="97" spans="1:6" ht="42" customHeight="1">
      <c r="A97" s="364"/>
      <c r="B97" s="157" t="s">
        <v>15</v>
      </c>
      <c r="C97" s="59">
        <f>IF(C96=0,"",+C96/C82)</f>
        <v>0.67607111111111107</v>
      </c>
      <c r="D97" s="59">
        <f>IF(D96=0,"",+D96/D82)</f>
        <v>0.69967999999999997</v>
      </c>
      <c r="E97" s="59">
        <f>IF(E96=0,"",+E96/E82)</f>
        <v>0.65563851851851851</v>
      </c>
      <c r="F97" s="363"/>
    </row>
    <row r="98" spans="1:6" ht="42" customHeight="1">
      <c r="A98" s="360" t="str">
        <f ca="1">TranslationsTB!$A$33</f>
        <v>F. Total Coverage from allocation amount and other resources: E + C3</v>
      </c>
      <c r="B98" s="157" t="s">
        <v>7</v>
      </c>
      <c r="C98" s="61">
        <f>+C96+C90</f>
        <v>123291.84</v>
      </c>
      <c r="D98" s="61">
        <f>+D96+D90</f>
        <v>129456.95999999999</v>
      </c>
      <c r="E98" s="61">
        <f>+E96+E90</f>
        <v>125061.12</v>
      </c>
      <c r="F98" s="362"/>
    </row>
    <row r="99" spans="1:6" ht="42" customHeight="1">
      <c r="A99" s="364"/>
      <c r="B99" s="157" t="s">
        <v>15</v>
      </c>
      <c r="C99" s="59">
        <f>IF(C98=0,"",+C98/C82)</f>
        <v>0.7610607407407407</v>
      </c>
      <c r="D99" s="59">
        <f>IF(D98=0,"",+D98/D82)</f>
        <v>0.79911703703703696</v>
      </c>
      <c r="E99" s="59">
        <f>IF(E98=0,"",+E98/E82)</f>
        <v>0.77198222222222224</v>
      </c>
      <c r="F99" s="363"/>
    </row>
    <row r="100" spans="1:6" ht="42" customHeight="1">
      <c r="A100" s="360" t="str">
        <f>TranslationsTB!$B$34</f>
        <v xml:space="preserve">G. Remaining gap: A - F </v>
      </c>
      <c r="B100" s="157" t="s">
        <v>7</v>
      </c>
      <c r="C100" s="61">
        <f>+C82-(C98)</f>
        <v>38708.160000000003</v>
      </c>
      <c r="D100" s="61">
        <f>+D82-(D98)</f>
        <v>32543.040000000008</v>
      </c>
      <c r="E100" s="61">
        <f>+E82-(E98)</f>
        <v>36938.880000000005</v>
      </c>
      <c r="F100" s="362"/>
    </row>
    <row r="101" spans="1:6" ht="42" customHeight="1" thickBot="1">
      <c r="A101" s="361"/>
      <c r="B101" s="229" t="s">
        <v>15</v>
      </c>
      <c r="C101" s="230">
        <f>IF(C100=0,"",+C100/C82)</f>
        <v>0.23893925925925927</v>
      </c>
      <c r="D101" s="230">
        <f>IF(D100=0,"",+D100/D82)</f>
        <v>0.20088296296296301</v>
      </c>
      <c r="E101" s="230">
        <f>IF(E100=0,"",+E100/E82)</f>
        <v>0.22801777777777782</v>
      </c>
      <c r="F101" s="378"/>
    </row>
    <row r="102" spans="1:6">
      <c r="A102" s="161"/>
      <c r="B102" s="161"/>
      <c r="C102" s="161"/>
      <c r="D102" s="161"/>
      <c r="E102" s="161"/>
      <c r="F102" s="161"/>
    </row>
    <row r="103" spans="1:6" ht="15" thickBot="1">
      <c r="A103" s="161"/>
      <c r="B103" s="161"/>
      <c r="C103" s="161"/>
      <c r="D103" s="161"/>
      <c r="E103" s="161"/>
      <c r="F103" s="161"/>
    </row>
    <row r="104" spans="1:6" ht="19" thickBot="1">
      <c r="A104" s="132" t="str">
        <f ca="1">TranslationsTB!$A$3</f>
        <v>Tuberculosis</v>
      </c>
      <c r="B104" s="133"/>
      <c r="C104" s="133"/>
      <c r="D104" s="133"/>
      <c r="E104" s="133"/>
      <c r="F104" s="134"/>
    </row>
    <row r="105" spans="1:6" ht="16.5" customHeight="1">
      <c r="A105" s="219" t="str">
        <f ca="1">TranslationsTB!A7</f>
        <v>TB Programmatic Gap Table 4 (Per Priority Intervention)</v>
      </c>
      <c r="B105" s="171"/>
      <c r="C105" s="171"/>
      <c r="D105" s="171"/>
      <c r="E105" s="171"/>
      <c r="F105" s="138"/>
    </row>
    <row r="106" spans="1:6" ht="30" customHeight="1">
      <c r="A106" s="220" t="str">
        <f ca="1">TranslationsTB!$A$10</f>
        <v>Priority Module</v>
      </c>
      <c r="B106" s="383" t="s">
        <v>684</v>
      </c>
      <c r="C106" s="384"/>
      <c r="D106" s="384"/>
      <c r="E106" s="384"/>
      <c r="F106" s="385"/>
    </row>
    <row r="107" spans="1:6" ht="50.25" customHeight="1">
      <c r="A107" s="139" t="str">
        <f ca="1">TranslationsTB!$A$11</f>
        <v>Selected coverage indicator</v>
      </c>
      <c r="B107" s="370" t="str">
        <f ca="1">VLOOKUP(B106,TBModulesIndicators,2,FALSE)</f>
        <v>Proportion of HIV positive notified TB patients (new and relapse) on ART during TB treatment</v>
      </c>
      <c r="C107" s="371"/>
      <c r="D107" s="371"/>
      <c r="E107" s="371"/>
      <c r="F107" s="372"/>
    </row>
    <row r="108" spans="1:6">
      <c r="A108" s="141" t="str">
        <f ca="1">TranslationsTB!$A$12</f>
        <v>Current national coverage</v>
      </c>
      <c r="B108" s="126"/>
      <c r="C108" s="126"/>
      <c r="D108" s="126"/>
      <c r="E108" s="126"/>
      <c r="F108" s="231"/>
    </row>
    <row r="109" spans="1:6" ht="30" customHeight="1">
      <c r="A109" s="144" t="str">
        <f ca="1">TranslationsTB!$A$13</f>
        <v>Insert latest results</v>
      </c>
      <c r="B109" s="328">
        <v>0.97</v>
      </c>
      <c r="C109" s="145" t="str">
        <f ca="1">TranslationsTB!$A$14</f>
        <v>Year</v>
      </c>
      <c r="D109" s="50">
        <v>2019</v>
      </c>
      <c r="E109" s="146" t="str">
        <f ca="1">TranslationsTB!$A$15</f>
        <v>Data source</v>
      </c>
      <c r="F109" s="51" t="s">
        <v>1338</v>
      </c>
    </row>
    <row r="110" spans="1:6" ht="30" customHeight="1" thickBot="1">
      <c r="A110" s="221" t="str">
        <f ca="1">TranslationsTB!$A$16</f>
        <v>Comments</v>
      </c>
      <c r="B110" s="373"/>
      <c r="C110" s="374"/>
      <c r="D110" s="374"/>
      <c r="E110" s="374"/>
      <c r="F110" s="375"/>
    </row>
    <row r="111" spans="1:6" ht="15" thickBot="1">
      <c r="A111" s="222"/>
      <c r="B111" s="223"/>
      <c r="C111" s="223"/>
      <c r="D111" s="223"/>
      <c r="E111" s="223"/>
      <c r="F111" s="224"/>
    </row>
    <row r="112" spans="1:6" ht="15">
      <c r="A112" s="225"/>
      <c r="B112" s="226"/>
      <c r="C112" s="151" t="str">
        <f ca="1">TranslationsTB!$A$17</f>
        <v>Year 1</v>
      </c>
      <c r="D112" s="151" t="str">
        <f ca="1">TranslationsTB!$A$18</f>
        <v>Year 2</v>
      </c>
      <c r="E112" s="151" t="str">
        <f ca="1">TranslationsTB!$A$19</f>
        <v>Year 3</v>
      </c>
      <c r="F112" s="376" t="str">
        <f ca="1">TranslationsTB!$A$21</f>
        <v>Comments / Assumptions</v>
      </c>
    </row>
    <row r="113" spans="1:6" ht="30" customHeight="1">
      <c r="A113" s="227"/>
      <c r="B113" s="228"/>
      <c r="C113" s="52">
        <v>2021</v>
      </c>
      <c r="D113" s="52">
        <v>2022</v>
      </c>
      <c r="E113" s="52">
        <v>2023</v>
      </c>
      <c r="F113" s="377"/>
    </row>
    <row r="114" spans="1:6" ht="15" customHeight="1">
      <c r="A114" s="152" t="str">
        <f ca="1">TranslationsTB!$A$22</f>
        <v>Current Estimated Country Need</v>
      </c>
      <c r="B114" s="153"/>
      <c r="C114" s="153"/>
      <c r="D114" s="153"/>
      <c r="E114" s="153"/>
      <c r="F114" s="154"/>
    </row>
    <row r="115" spans="1:6" ht="42" customHeight="1">
      <c r="A115" s="155" t="str">
        <f ca="1">TranslationsTB!$A$23</f>
        <v>A. Total estimated population in need/at risk</v>
      </c>
      <c r="B115" s="156" t="s">
        <v>7</v>
      </c>
      <c r="C115" s="274">
        <f>58000</f>
        <v>58000</v>
      </c>
      <c r="D115" s="274">
        <f>58000</f>
        <v>58000</v>
      </c>
      <c r="E115" s="274">
        <f>58000</f>
        <v>58000</v>
      </c>
      <c r="F115" s="55" t="s">
        <v>1342</v>
      </c>
    </row>
    <row r="116" spans="1:6" ht="42" customHeight="1">
      <c r="A116" s="365" t="str">
        <f ca="1">TranslationsTB!$A$24</f>
        <v>B. Country targets 
(from National Strategic Plan)</v>
      </c>
      <c r="B116" s="157" t="s">
        <v>7</v>
      </c>
      <c r="C116" s="274">
        <v>39059</v>
      </c>
      <c r="D116" s="274">
        <v>38526</v>
      </c>
      <c r="E116" s="274">
        <v>34817</v>
      </c>
      <c r="F116" s="362" t="s">
        <v>1343</v>
      </c>
    </row>
    <row r="117" spans="1:6" ht="42" customHeight="1">
      <c r="A117" s="366"/>
      <c r="B117" s="157" t="s">
        <v>15</v>
      </c>
      <c r="C117" s="59">
        <f>IF(C116=0,"",+C116/C115)</f>
        <v>0.67343103448275865</v>
      </c>
      <c r="D117" s="59">
        <f>IF(D116=0,"",+D116/D115)</f>
        <v>0.66424137931034488</v>
      </c>
      <c r="E117" s="59">
        <f>IF(E116=0,"",+E116/E115)</f>
        <v>0.60029310344827591</v>
      </c>
      <c r="F117" s="363"/>
    </row>
    <row r="118" spans="1:6" ht="15" customHeight="1">
      <c r="A118" s="152" t="str">
        <f ca="1">TranslationsTB!$A$25</f>
        <v>Country need already covered</v>
      </c>
      <c r="B118" s="153"/>
      <c r="C118" s="153"/>
      <c r="D118" s="153"/>
      <c r="E118" s="153"/>
      <c r="F118" s="154"/>
    </row>
    <row r="119" spans="1:6" ht="39.75" customHeight="1">
      <c r="A119" s="365" t="str">
        <f ca="1">TranslationsTB!$A$26</f>
        <v>C1. Country need planned to be covered by domestic resources</v>
      </c>
      <c r="B119" s="156" t="s">
        <v>7</v>
      </c>
      <c r="C119" s="274"/>
      <c r="D119" s="274"/>
      <c r="E119" s="274"/>
      <c r="F119" s="362" t="s">
        <v>1345</v>
      </c>
    </row>
    <row r="120" spans="1:6" ht="52" customHeight="1">
      <c r="A120" s="366"/>
      <c r="B120" s="156" t="s">
        <v>15</v>
      </c>
      <c r="C120" s="59" t="str">
        <f>IF(C119=0,"",+C119/C115)</f>
        <v/>
      </c>
      <c r="D120" s="59" t="str">
        <f>IF(D119=0,"",+D119/D115)</f>
        <v/>
      </c>
      <c r="E120" s="59" t="str">
        <f>IF(E119=0,"",+E119/E115)</f>
        <v/>
      </c>
      <c r="F120" s="363"/>
    </row>
    <row r="121" spans="1:6" ht="39.75" customHeight="1">
      <c r="A121" s="365" t="str">
        <f ca="1">TranslationsTB!$A$27</f>
        <v>C2. Country need planned to be covered by external resources</v>
      </c>
      <c r="B121" s="156" t="s">
        <v>7</v>
      </c>
      <c r="C121" s="274">
        <f>((14342*96%)*33%)*96%</f>
        <v>4361.8037760000007</v>
      </c>
      <c r="D121" s="274">
        <f>((16780*96%)*31%)*96%</f>
        <v>4793.9788799999997</v>
      </c>
      <c r="E121" s="274">
        <f>((19633*96%)*29%)*96%</f>
        <v>5247.1941119999992</v>
      </c>
      <c r="F121" s="362" t="s">
        <v>1391</v>
      </c>
    </row>
    <row r="122" spans="1:6" ht="39.75" customHeight="1">
      <c r="A122" s="366"/>
      <c r="B122" s="156" t="s">
        <v>15</v>
      </c>
      <c r="C122" s="59">
        <f>IF(C121=0,"",+C121/C115)</f>
        <v>7.5203513379310361E-2</v>
      </c>
      <c r="D122" s="59">
        <f>IF(D121=0,"",+D121/D115)</f>
        <v>8.2654808275862066E-2</v>
      </c>
      <c r="E122" s="59">
        <f>IF(E121=0,"",+E121/E115)</f>
        <v>9.0468863999999982E-2</v>
      </c>
      <c r="F122" s="363"/>
    </row>
    <row r="123" spans="1:6" ht="39.75" customHeight="1">
      <c r="A123" s="365" t="str">
        <f ca="1">TranslationsTB!$A$28</f>
        <v>C3. Total country need already covered</v>
      </c>
      <c r="B123" s="156" t="s">
        <v>7</v>
      </c>
      <c r="C123" s="61">
        <f>+C119+C121</f>
        <v>4361.8037760000007</v>
      </c>
      <c r="D123" s="61">
        <f>+D119+D121</f>
        <v>4793.9788799999997</v>
      </c>
      <c r="E123" s="61">
        <f>+E119+E121</f>
        <v>5247.1941119999992</v>
      </c>
      <c r="F123" s="362"/>
    </row>
    <row r="124" spans="1:6" ht="39.75" customHeight="1">
      <c r="A124" s="366"/>
      <c r="B124" s="156" t="s">
        <v>15</v>
      </c>
      <c r="C124" s="59">
        <f>IF(C123=0,"",+C123/C115)</f>
        <v>7.5203513379310361E-2</v>
      </c>
      <c r="D124" s="59">
        <f>IF(D123=0,"",+D123/D115)</f>
        <v>8.2654808275862066E-2</v>
      </c>
      <c r="E124" s="59">
        <f>IF(E123=0,"",+E123/E115)</f>
        <v>9.0468863999999982E-2</v>
      </c>
      <c r="F124" s="363"/>
    </row>
    <row r="125" spans="1:6">
      <c r="A125" s="152" t="str">
        <f ca="1">TranslationsTB!$A$29</f>
        <v>Programmatic Gap</v>
      </c>
      <c r="B125" s="153"/>
      <c r="C125" s="153"/>
      <c r="D125" s="153"/>
      <c r="E125" s="153"/>
      <c r="F125" s="154"/>
    </row>
    <row r="126" spans="1:6" ht="42" customHeight="1">
      <c r="A126" s="360" t="str">
        <f ca="1">TranslationsTB!$A$30</f>
        <v>D. Expected annual gap in meeting the need: A - C3</v>
      </c>
      <c r="B126" s="156" t="s">
        <v>7</v>
      </c>
      <c r="C126" s="233">
        <f>+C115-(C123)</f>
        <v>53638.196223999999</v>
      </c>
      <c r="D126" s="233">
        <f>+D115-(D123)</f>
        <v>53206.021119999998</v>
      </c>
      <c r="E126" s="233">
        <f>+E115-(E123)</f>
        <v>52752.805888000003</v>
      </c>
      <c r="F126" s="362"/>
    </row>
    <row r="127" spans="1:6" ht="42" customHeight="1">
      <c r="A127" s="364"/>
      <c r="B127" s="156" t="s">
        <v>15</v>
      </c>
      <c r="C127" s="23">
        <f>IF(C126=0,"",+C126/C115)</f>
        <v>0.9247964866206897</v>
      </c>
      <c r="D127" s="23">
        <f>IF(D126=0,"",+D126/D115)</f>
        <v>0.91734519172413787</v>
      </c>
      <c r="E127" s="23">
        <f>IF(E126=0,"",+E126/E115)</f>
        <v>0.90953113600000002</v>
      </c>
      <c r="F127" s="363"/>
    </row>
    <row r="128" spans="1:6" ht="15" customHeight="1">
      <c r="A128" s="152" t="str">
        <f ca="1">TranslationsTB!$A$31</f>
        <v>Country Need Covered with the Allocation Amount</v>
      </c>
      <c r="B128" s="158"/>
      <c r="C128" s="158"/>
      <c r="D128" s="158"/>
      <c r="E128" s="158"/>
      <c r="F128" s="159"/>
    </row>
    <row r="129" spans="1:6" ht="42" customHeight="1">
      <c r="A129" s="360" t="str">
        <f ca="1">TranslationsTB!$A$32</f>
        <v>E. Targets to be financed by funding request allocation amount</v>
      </c>
      <c r="B129" s="157" t="s">
        <v>7</v>
      </c>
      <c r="C129" s="274">
        <f>C116-C121</f>
        <v>34697.196223999999</v>
      </c>
      <c r="D129" s="274">
        <f>D116-D121</f>
        <v>33732.021119999998</v>
      </c>
      <c r="E129" s="274">
        <f>E116-E121</f>
        <v>29569.805888000003</v>
      </c>
      <c r="F129" s="362" t="s">
        <v>1413</v>
      </c>
    </row>
    <row r="130" spans="1:6" ht="63.5" customHeight="1">
      <c r="A130" s="364"/>
      <c r="B130" s="157" t="s">
        <v>15</v>
      </c>
      <c r="C130" s="59">
        <f>IF(C129=0,"",+C129/C115)</f>
        <v>0.59822752110344823</v>
      </c>
      <c r="D130" s="59">
        <f>IF(D129=0,"",+D129/D115)</f>
        <v>0.58158657103448275</v>
      </c>
      <c r="E130" s="59">
        <f>IF(E129=0,"",+E129/E115)</f>
        <v>0.50982423944827593</v>
      </c>
      <c r="F130" s="363"/>
    </row>
    <row r="131" spans="1:6" ht="42" customHeight="1">
      <c r="A131" s="360" t="str">
        <f ca="1">TranslationsTB!$A$33</f>
        <v>F. Total Coverage from allocation amount and other resources: E + C3</v>
      </c>
      <c r="B131" s="157" t="s">
        <v>7</v>
      </c>
      <c r="C131" s="61">
        <f>+C129+C123</f>
        <v>39059</v>
      </c>
      <c r="D131" s="61">
        <f>+D129+D123</f>
        <v>38526</v>
      </c>
      <c r="E131" s="61">
        <f>+E129+E123</f>
        <v>34817</v>
      </c>
      <c r="F131" s="362"/>
    </row>
    <row r="132" spans="1:6" ht="42" customHeight="1">
      <c r="A132" s="364"/>
      <c r="B132" s="157" t="s">
        <v>15</v>
      </c>
      <c r="C132" s="59">
        <f>IF(C131=0,"",+C131/C115)</f>
        <v>0.67343103448275865</v>
      </c>
      <c r="D132" s="59">
        <f>IF(D131=0,"",+D131/D115)</f>
        <v>0.66424137931034488</v>
      </c>
      <c r="E132" s="59">
        <f>IF(E131=0,"",+E131/E115)</f>
        <v>0.60029310344827591</v>
      </c>
      <c r="F132" s="363"/>
    </row>
    <row r="133" spans="1:6" ht="42" customHeight="1">
      <c r="A133" s="360" t="str">
        <f>TranslationsTB!$B$34</f>
        <v xml:space="preserve">G. Remaining gap: A - F </v>
      </c>
      <c r="B133" s="157" t="s">
        <v>7</v>
      </c>
      <c r="C133" s="61">
        <f>+C115-(C131)</f>
        <v>18941</v>
      </c>
      <c r="D133" s="61">
        <f>+D115-(D131)</f>
        <v>19474</v>
      </c>
      <c r="E133" s="61">
        <f>+E115-(E131)</f>
        <v>23183</v>
      </c>
      <c r="F133" s="362"/>
    </row>
    <row r="134" spans="1:6" ht="42" customHeight="1" thickBot="1">
      <c r="A134" s="361"/>
      <c r="B134" s="229" t="s">
        <v>15</v>
      </c>
      <c r="C134" s="230">
        <f>IF(C133=0,"",+C133/C115)</f>
        <v>0.32656896551724141</v>
      </c>
      <c r="D134" s="230">
        <f>IF(D133=0,"",+D133/D115)</f>
        <v>0.33575862068965517</v>
      </c>
      <c r="E134" s="230">
        <f>IF(E133=0,"",+E133/E115)</f>
        <v>0.39970689655172414</v>
      </c>
      <c r="F134" s="378"/>
    </row>
    <row r="135" spans="1:6" ht="42" hidden="1" customHeight="1">
      <c r="A135" s="379" t="e">
        <f>TranslationsTB!#REF!</f>
        <v>#REF!</v>
      </c>
      <c r="B135" s="234" t="s">
        <v>7</v>
      </c>
      <c r="C135" s="235">
        <f>+C131+C133</f>
        <v>58000</v>
      </c>
      <c r="D135" s="235">
        <f>+D131+D133</f>
        <v>58000</v>
      </c>
      <c r="E135" s="235">
        <f>+E131+E133</f>
        <v>58000</v>
      </c>
      <c r="F135" s="381"/>
    </row>
    <row r="136" spans="1:6" ht="42" hidden="1" customHeight="1">
      <c r="A136" s="380"/>
      <c r="B136" s="236" t="s">
        <v>15</v>
      </c>
      <c r="C136" s="237">
        <f>IF(C135=0,"",+C135/C115)</f>
        <v>1</v>
      </c>
      <c r="D136" s="237">
        <f>IF(D135=0,"",+D135/D115)</f>
        <v>1</v>
      </c>
      <c r="E136" s="237">
        <f>IF(E135=0,"",+E135/E115)</f>
        <v>1</v>
      </c>
      <c r="F136" s="382"/>
    </row>
    <row r="137" spans="1:6">
      <c r="A137" s="161"/>
      <c r="B137" s="161"/>
      <c r="C137" s="161"/>
      <c r="D137" s="161"/>
      <c r="E137" s="161"/>
      <c r="F137" s="161"/>
    </row>
    <row r="138" spans="1:6" ht="15" thickBot="1">
      <c r="A138" s="161"/>
      <c r="B138" s="161"/>
      <c r="C138" s="161"/>
      <c r="D138" s="161"/>
      <c r="E138" s="161"/>
      <c r="F138" s="161"/>
    </row>
    <row r="139" spans="1:6" ht="19" thickBot="1">
      <c r="A139" s="132" t="str">
        <f ca="1">TranslationsTB!$A$3</f>
        <v>Tuberculosis</v>
      </c>
      <c r="B139" s="238"/>
      <c r="C139" s="238"/>
      <c r="D139" s="238"/>
      <c r="E139" s="238"/>
      <c r="F139" s="239"/>
    </row>
    <row r="140" spans="1:6" ht="16.5" customHeight="1">
      <c r="A140" s="219" t="str">
        <f ca="1">TranslationsTB!A8</f>
        <v>TB Programmatic Gap Table 5 (Per Priority Intervention)</v>
      </c>
      <c r="B140" s="171"/>
      <c r="C140" s="171"/>
      <c r="D140" s="171"/>
      <c r="E140" s="171"/>
      <c r="F140" s="138"/>
    </row>
    <row r="141" spans="1:6" ht="30" customHeight="1">
      <c r="A141" s="220" t="str">
        <f ca="1">TranslationsTB!$A$10</f>
        <v>Priority Module</v>
      </c>
      <c r="B141" s="367" t="s">
        <v>555</v>
      </c>
      <c r="C141" s="368"/>
      <c r="D141" s="368"/>
      <c r="E141" s="368"/>
      <c r="F141" s="369"/>
    </row>
    <row r="142" spans="1:6" ht="48" customHeight="1">
      <c r="A142" s="139" t="str">
        <f ca="1">TranslationsTB!$A$11</f>
        <v>Selected coverage indicator</v>
      </c>
      <c r="B142" s="370" t="str">
        <f ca="1">VLOOKUP(B141,TBModulesIndicators,2,FALSE)</f>
        <v xml:space="preserve">Number of notified cases with RR-TB and/or MDR-TB that began second-line treatment </v>
      </c>
      <c r="C142" s="371"/>
      <c r="D142" s="371"/>
      <c r="E142" s="371"/>
      <c r="F142" s="372"/>
    </row>
    <row r="143" spans="1:6">
      <c r="A143" s="141" t="str">
        <f ca="1">TranslationsTB!$A$12</f>
        <v>Current national coverage</v>
      </c>
      <c r="B143" s="126"/>
      <c r="C143" s="126"/>
      <c r="D143" s="126"/>
      <c r="E143" s="126"/>
      <c r="F143" s="231"/>
    </row>
    <row r="144" spans="1:6" ht="30" customHeight="1">
      <c r="A144" s="144" t="str">
        <f ca="1">TranslationsTB!$A$13</f>
        <v>Insert latest results</v>
      </c>
      <c r="B144" s="49">
        <v>1136</v>
      </c>
      <c r="C144" s="145" t="str">
        <f ca="1">TranslationsTB!$A$14</f>
        <v>Year</v>
      </c>
      <c r="D144" s="240">
        <v>2019</v>
      </c>
      <c r="E144" s="146" t="str">
        <f ca="1">TranslationsTB!$A$15</f>
        <v>Data source</v>
      </c>
      <c r="F144" s="51" t="s">
        <v>1338</v>
      </c>
    </row>
    <row r="145" spans="1:6" ht="30" customHeight="1" thickBot="1">
      <c r="A145" s="221" t="str">
        <f ca="1">TranslationsTB!$A$16</f>
        <v>Comments</v>
      </c>
      <c r="B145" s="373"/>
      <c r="C145" s="374"/>
      <c r="D145" s="374"/>
      <c r="E145" s="374"/>
      <c r="F145" s="375"/>
    </row>
    <row r="146" spans="1:6" ht="15" thickBot="1">
      <c r="A146" s="148"/>
      <c r="B146" s="223"/>
      <c r="C146" s="223"/>
      <c r="D146" s="223"/>
      <c r="E146" s="223"/>
      <c r="F146" s="224"/>
    </row>
    <row r="147" spans="1:6" ht="15">
      <c r="A147" s="225"/>
      <c r="B147" s="226"/>
      <c r="C147" s="151" t="str">
        <f ca="1">TranslationsTB!$A$17</f>
        <v>Year 1</v>
      </c>
      <c r="D147" s="151" t="str">
        <f ca="1">TranslationsTB!$A$18</f>
        <v>Year 2</v>
      </c>
      <c r="E147" s="151" t="str">
        <f ca="1">TranslationsTB!$A$19</f>
        <v>Year 3</v>
      </c>
      <c r="F147" s="376" t="str">
        <f ca="1">TranslationsTB!$A$21</f>
        <v>Comments / Assumptions</v>
      </c>
    </row>
    <row r="148" spans="1:6" ht="30" customHeight="1">
      <c r="A148" s="227"/>
      <c r="B148" s="228"/>
      <c r="C148" s="52">
        <v>2021</v>
      </c>
      <c r="D148" s="52">
        <v>2022</v>
      </c>
      <c r="E148" s="52">
        <v>2023</v>
      </c>
      <c r="F148" s="377"/>
    </row>
    <row r="149" spans="1:6" ht="15" customHeight="1">
      <c r="A149" s="152" t="str">
        <f ca="1">TranslationsTB!$A$22</f>
        <v>Current Estimated Country Need</v>
      </c>
      <c r="B149" s="165"/>
      <c r="C149" s="165"/>
      <c r="D149" s="165"/>
      <c r="E149" s="165"/>
      <c r="F149" s="166"/>
    </row>
    <row r="150" spans="1:6" ht="47" customHeight="1">
      <c r="A150" s="155" t="str">
        <f ca="1">TranslationsTB!$A$23</f>
        <v>A. Total estimated population in need/at risk</v>
      </c>
      <c r="B150" s="156" t="s">
        <v>7</v>
      </c>
      <c r="C150" s="274">
        <f>8300*96%</f>
        <v>7968</v>
      </c>
      <c r="D150" s="274">
        <f>8300*96%</f>
        <v>7968</v>
      </c>
      <c r="E150" s="274">
        <f>8300*96%</f>
        <v>7968</v>
      </c>
      <c r="F150" s="55" t="s">
        <v>1389</v>
      </c>
    </row>
    <row r="151" spans="1:6" ht="42" customHeight="1">
      <c r="A151" s="365" t="str">
        <f ca="1">TranslationsTB!$A$24</f>
        <v>B. Country targets 
(from National Strategic Plan)</v>
      </c>
      <c r="B151" s="157" t="s">
        <v>7</v>
      </c>
      <c r="C151" s="274">
        <f>2055*96%</f>
        <v>1972.8</v>
      </c>
      <c r="D151" s="274">
        <f>2427*96%</f>
        <v>2329.92</v>
      </c>
      <c r="E151" s="274">
        <f>2605*96%</f>
        <v>2500.7999999999997</v>
      </c>
      <c r="F151" s="362" t="s">
        <v>1344</v>
      </c>
    </row>
    <row r="152" spans="1:6" ht="42" customHeight="1">
      <c r="A152" s="366"/>
      <c r="B152" s="157" t="s">
        <v>15</v>
      </c>
      <c r="C152" s="59">
        <f>IF(C151=0,"",+C151/C150)</f>
        <v>0.24759036144578311</v>
      </c>
      <c r="D152" s="59">
        <f>IF(D151=0,"",+D151/D150)</f>
        <v>0.29240963855421687</v>
      </c>
      <c r="E152" s="59">
        <f>IF(E151=0,"",+E151/E150)</f>
        <v>0.31385542168674696</v>
      </c>
      <c r="F152" s="363"/>
    </row>
    <row r="153" spans="1:6" ht="15" customHeight="1">
      <c r="A153" s="152" t="str">
        <f ca="1">TranslationsTB!$A$25</f>
        <v>Country need already covered</v>
      </c>
      <c r="B153" s="165"/>
      <c r="C153" s="165"/>
      <c r="D153" s="165"/>
      <c r="E153" s="165"/>
      <c r="F153" s="166"/>
    </row>
    <row r="154" spans="1:6" ht="39.75" customHeight="1">
      <c r="A154" s="365" t="str">
        <f ca="1">TranslationsTB!$A$26</f>
        <v>C1. Country need planned to be covered by domestic resources</v>
      </c>
      <c r="B154" s="156" t="s">
        <v>7</v>
      </c>
      <c r="C154" s="274"/>
      <c r="D154" s="274"/>
      <c r="E154" s="274"/>
      <c r="F154" s="362"/>
    </row>
    <row r="155" spans="1:6" ht="39.75" customHeight="1">
      <c r="A155" s="366"/>
      <c r="B155" s="156" t="s">
        <v>15</v>
      </c>
      <c r="C155" s="59" t="str">
        <f>IF(C154=0,"",+C154/C150)</f>
        <v/>
      </c>
      <c r="D155" s="59" t="str">
        <f>IF(D154=0,"",+D154/D150)</f>
        <v/>
      </c>
      <c r="E155" s="59" t="str">
        <f>IF(E154=0,"",+E154/E150)</f>
        <v/>
      </c>
      <c r="F155" s="363"/>
    </row>
    <row r="156" spans="1:6" ht="39.75" customHeight="1">
      <c r="A156" s="365" t="str">
        <f ca="1">TranslationsTB!$A$27</f>
        <v>C2. Country need planned to be covered by external resources</v>
      </c>
      <c r="B156" s="156" t="s">
        <v>7</v>
      </c>
      <c r="C156" s="274">
        <f>131*96%</f>
        <v>125.75999999999999</v>
      </c>
      <c r="D156" s="274">
        <f>160*96%</f>
        <v>153.6</v>
      </c>
      <c r="E156" s="274">
        <f>195*96%</f>
        <v>187.2</v>
      </c>
      <c r="F156" s="362" t="s">
        <v>1390</v>
      </c>
    </row>
    <row r="157" spans="1:6" ht="39.75" customHeight="1">
      <c r="A157" s="366"/>
      <c r="B157" s="156" t="s">
        <v>15</v>
      </c>
      <c r="C157" s="59">
        <f>IF(C156=0,"",+C156/C150)</f>
        <v>1.5783132530120481E-2</v>
      </c>
      <c r="D157" s="59">
        <f>IF(D156=0,"",+D156/D150)</f>
        <v>1.9277108433734938E-2</v>
      </c>
      <c r="E157" s="59">
        <f>IF(E156=0,"",+E156/E150)</f>
        <v>2.3493975903614458E-2</v>
      </c>
      <c r="F157" s="363"/>
    </row>
    <row r="158" spans="1:6" ht="39.75" customHeight="1">
      <c r="A158" s="365" t="str">
        <f ca="1">TranslationsTB!$A$28</f>
        <v>C3. Total country need already covered</v>
      </c>
      <c r="B158" s="156" t="s">
        <v>7</v>
      </c>
      <c r="C158" s="61">
        <f>+C154+C156</f>
        <v>125.75999999999999</v>
      </c>
      <c r="D158" s="61">
        <f>+D154+D156</f>
        <v>153.6</v>
      </c>
      <c r="E158" s="61">
        <f>+E154+E156</f>
        <v>187.2</v>
      </c>
      <c r="F158" s="362"/>
    </row>
    <row r="159" spans="1:6" ht="39.75" customHeight="1">
      <c r="A159" s="366"/>
      <c r="B159" s="156" t="s">
        <v>15</v>
      </c>
      <c r="C159" s="59">
        <f>IF(C158=0,"",+C158/C150)</f>
        <v>1.5783132530120481E-2</v>
      </c>
      <c r="D159" s="59">
        <f>IF(D158=0,"",+D158/D150)</f>
        <v>1.9277108433734938E-2</v>
      </c>
      <c r="E159" s="59">
        <f>IF(E158=0,"",+E158/E150)</f>
        <v>2.3493975903614458E-2</v>
      </c>
      <c r="F159" s="363"/>
    </row>
    <row r="160" spans="1:6">
      <c r="A160" s="152" t="str">
        <f ca="1">TranslationsTB!$A$29</f>
        <v>Programmatic Gap</v>
      </c>
      <c r="B160" s="165"/>
      <c r="C160" s="165"/>
      <c r="D160" s="165"/>
      <c r="E160" s="165"/>
      <c r="F160" s="166"/>
    </row>
    <row r="161" spans="1:6" ht="42" customHeight="1">
      <c r="A161" s="360" t="str">
        <f ca="1">TranslationsTB!$A$30</f>
        <v>D. Expected annual gap in meeting the need: A - C3</v>
      </c>
      <c r="B161" s="156" t="s">
        <v>7</v>
      </c>
      <c r="C161" s="61">
        <f>+C150-(C158)</f>
        <v>7842.24</v>
      </c>
      <c r="D161" s="61">
        <f>+D150-(D158)</f>
        <v>7814.4</v>
      </c>
      <c r="E161" s="61">
        <f>+E150-(E158)</f>
        <v>7780.8</v>
      </c>
      <c r="F161" s="362"/>
    </row>
    <row r="162" spans="1:6" ht="42" customHeight="1">
      <c r="A162" s="364"/>
      <c r="B162" s="156" t="s">
        <v>15</v>
      </c>
      <c r="C162" s="59">
        <f>IF(C161=0,"",+C161/C150)</f>
        <v>0.98421686746987946</v>
      </c>
      <c r="D162" s="59">
        <f>IF(D161=0,"",+D161/D150)</f>
        <v>0.98072289156626502</v>
      </c>
      <c r="E162" s="59">
        <f>IF(E161=0,"",+E161/E150)</f>
        <v>0.97650602409638554</v>
      </c>
      <c r="F162" s="363"/>
    </row>
    <row r="163" spans="1:6" ht="15" customHeight="1">
      <c r="A163" s="152" t="str">
        <f ca="1">TranslationsTB!$A$31</f>
        <v>Country Need Covered with the Allocation Amount</v>
      </c>
      <c r="B163" s="158"/>
      <c r="C163" s="158"/>
      <c r="D163" s="158"/>
      <c r="E163" s="158"/>
      <c r="F163" s="159"/>
    </row>
    <row r="164" spans="1:6" ht="42" customHeight="1">
      <c r="A164" s="360" t="str">
        <f ca="1">TranslationsTB!$A$32</f>
        <v>E. Targets to be financed by funding request allocation amount</v>
      </c>
      <c r="B164" s="157" t="s">
        <v>7</v>
      </c>
      <c r="C164" s="274">
        <v>2055</v>
      </c>
      <c r="D164" s="274">
        <v>2427</v>
      </c>
      <c r="E164" s="274">
        <v>2605</v>
      </c>
      <c r="F164" s="362" t="s">
        <v>1414</v>
      </c>
    </row>
    <row r="165" spans="1:6" ht="42" customHeight="1">
      <c r="A165" s="364"/>
      <c r="B165" s="157" t="s">
        <v>15</v>
      </c>
      <c r="C165" s="59">
        <f>IF(C164=0,"",+C164/C150)</f>
        <v>0.25790662650602408</v>
      </c>
      <c r="D165" s="59">
        <f>IF(D164=0,"",+D164/D150)</f>
        <v>0.30459337349397592</v>
      </c>
      <c r="E165" s="59">
        <f>IF(E164=0,"",+E164/E150)</f>
        <v>0.32693273092369479</v>
      </c>
      <c r="F165" s="363"/>
    </row>
    <row r="166" spans="1:6" ht="42" customHeight="1">
      <c r="A166" s="360" t="str">
        <f ca="1">TranslationsTB!$A$33</f>
        <v>F. Total Coverage from allocation amount and other resources: E + C3</v>
      </c>
      <c r="B166" s="157" t="s">
        <v>7</v>
      </c>
      <c r="C166" s="61">
        <f>+C164+C158</f>
        <v>2180.7600000000002</v>
      </c>
      <c r="D166" s="61">
        <f>+D164+D158</f>
        <v>2580.6</v>
      </c>
      <c r="E166" s="61">
        <f>+E164+E158</f>
        <v>2792.2</v>
      </c>
      <c r="F166" s="362"/>
    </row>
    <row r="167" spans="1:6" ht="42" customHeight="1">
      <c r="A167" s="364"/>
      <c r="B167" s="157" t="s">
        <v>15</v>
      </c>
      <c r="C167" s="59">
        <f>IF(C166=0,"",+C166/C150)</f>
        <v>0.27368975903614462</v>
      </c>
      <c r="D167" s="59">
        <f>IF(D166=0,"",+D166/D150)</f>
        <v>0.32387048192771084</v>
      </c>
      <c r="E167" s="59">
        <f>IF(E166=0,"",+E166/E150)</f>
        <v>0.3504267068273092</v>
      </c>
      <c r="F167" s="363"/>
    </row>
    <row r="168" spans="1:6" ht="42" customHeight="1">
      <c r="A168" s="360" t="str">
        <f>TranslationsTB!$B$34</f>
        <v xml:space="preserve">G. Remaining gap: A - F </v>
      </c>
      <c r="B168" s="157" t="s">
        <v>7</v>
      </c>
      <c r="C168" s="61">
        <f>+C150-(C166)</f>
        <v>5787.24</v>
      </c>
      <c r="D168" s="61">
        <f>+D150-(D166)</f>
        <v>5387.4</v>
      </c>
      <c r="E168" s="61">
        <f>+E150-(E166)</f>
        <v>5175.8</v>
      </c>
      <c r="F168" s="362"/>
    </row>
    <row r="169" spans="1:6" ht="42" customHeight="1" thickBot="1">
      <c r="A169" s="361"/>
      <c r="B169" s="157" t="s">
        <v>15</v>
      </c>
      <c r="C169" s="59">
        <f>IF(C168=0,"",+C168/C150)</f>
        <v>0.72631024096385544</v>
      </c>
      <c r="D169" s="59">
        <f>IF(D168=0,"",+D168/D150)</f>
        <v>0.67612951807228916</v>
      </c>
      <c r="E169" s="59">
        <f>IF(E168=0,"",+E168/E150)</f>
        <v>0.64957329317269075</v>
      </c>
      <c r="F169" s="363"/>
    </row>
    <row r="170" spans="1:6">
      <c r="A170" s="167"/>
      <c r="B170" s="167"/>
      <c r="C170" s="167"/>
      <c r="D170" s="167"/>
      <c r="E170" s="167"/>
      <c r="F170" s="167"/>
    </row>
    <row r="171" spans="1:6" ht="15" thickBot="1">
      <c r="A171" s="167"/>
      <c r="B171" s="167"/>
      <c r="C171" s="167"/>
      <c r="D171" s="167"/>
      <c r="E171" s="167"/>
      <c r="F171" s="167"/>
    </row>
    <row r="172" spans="1:6" ht="19" thickBot="1">
      <c r="A172" s="132" t="str">
        <f ca="1">TranslationsTB!$A$3</f>
        <v>Tuberculosis</v>
      </c>
      <c r="B172" s="133"/>
      <c r="C172" s="133"/>
      <c r="D172" s="133"/>
      <c r="E172" s="133"/>
      <c r="F172" s="134"/>
    </row>
    <row r="173" spans="1:6" ht="16.5" customHeight="1">
      <c r="A173" s="219" t="str">
        <f ca="1">TranslationsTB!A9</f>
        <v>TB Programmatic Gap Table 6 (Per Priority Intervention)</v>
      </c>
      <c r="B173" s="171"/>
      <c r="C173" s="171"/>
      <c r="D173" s="171"/>
      <c r="E173" s="171"/>
      <c r="F173" s="138"/>
    </row>
    <row r="174" spans="1:6" ht="30" customHeight="1">
      <c r="A174" s="220" t="str">
        <f ca="1">TranslationsTB!$A$10</f>
        <v>Priority Module</v>
      </c>
      <c r="B174" s="367"/>
      <c r="C174" s="368"/>
      <c r="D174" s="368"/>
      <c r="E174" s="368"/>
      <c r="F174" s="369"/>
    </row>
    <row r="175" spans="1:6" ht="47.25" customHeight="1">
      <c r="A175" s="139" t="str">
        <f ca="1">TranslationsTB!$A$11</f>
        <v>Selected coverage indicator</v>
      </c>
      <c r="B175" s="370" t="e">
        <f ca="1">VLOOKUP(B174,TBModulesIndicators,2,FALSE)</f>
        <v>#N/A</v>
      </c>
      <c r="C175" s="371"/>
      <c r="D175" s="371"/>
      <c r="E175" s="371"/>
      <c r="F175" s="372"/>
    </row>
    <row r="176" spans="1:6">
      <c r="A176" s="141" t="str">
        <f ca="1">TranslationsTB!$A$12</f>
        <v>Current national coverage</v>
      </c>
      <c r="B176" s="241"/>
      <c r="C176" s="241"/>
      <c r="D176" s="241"/>
      <c r="E176" s="241"/>
      <c r="F176" s="242"/>
    </row>
    <row r="177" spans="1:6" ht="30" customHeight="1">
      <c r="A177" s="144" t="str">
        <f ca="1">TranslationsTB!$A$13</f>
        <v>Insert latest results</v>
      </c>
      <c r="B177" s="323"/>
      <c r="C177" s="145" t="str">
        <f ca="1">TranslationsTB!$A$14</f>
        <v>Year</v>
      </c>
      <c r="D177" s="240"/>
      <c r="E177" s="146" t="str">
        <f ca="1">TranslationsTB!$A$15</f>
        <v>Data source</v>
      </c>
      <c r="F177" s="51"/>
    </row>
    <row r="178" spans="1:6" ht="30" customHeight="1" thickBot="1">
      <c r="A178" s="221" t="str">
        <f ca="1">TranslationsTB!$A$16</f>
        <v>Comments</v>
      </c>
      <c r="B178" s="373"/>
      <c r="C178" s="374"/>
      <c r="D178" s="374"/>
      <c r="E178" s="374"/>
      <c r="F178" s="375"/>
    </row>
    <row r="179" spans="1:6" ht="15" thickBot="1">
      <c r="A179" s="148"/>
      <c r="B179" s="223"/>
      <c r="C179" s="223"/>
      <c r="D179" s="223"/>
      <c r="E179" s="223"/>
      <c r="F179" s="224"/>
    </row>
    <row r="180" spans="1:6" ht="15">
      <c r="A180" s="225"/>
      <c r="B180" s="226"/>
      <c r="C180" s="151" t="str">
        <f ca="1">TranslationsTB!$A$17</f>
        <v>Year 1</v>
      </c>
      <c r="D180" s="151" t="str">
        <f ca="1">TranslationsTB!$A$18</f>
        <v>Year 2</v>
      </c>
      <c r="E180" s="151" t="str">
        <f ca="1">TranslationsTB!$A$19</f>
        <v>Year 3</v>
      </c>
      <c r="F180" s="376" t="str">
        <f ca="1">TranslationsTB!$A$21</f>
        <v>Comments / Assumptions</v>
      </c>
    </row>
    <row r="181" spans="1:6" ht="30" customHeight="1">
      <c r="A181" s="227"/>
      <c r="B181" s="228"/>
      <c r="C181" s="52" t="str">
        <f ca="1">TranslationsTB!$A$20</f>
        <v>Insert year</v>
      </c>
      <c r="D181" s="52" t="str">
        <f ca="1">TranslationsTB!$A$20</f>
        <v>Insert year</v>
      </c>
      <c r="E181" s="52" t="str">
        <f ca="1">TranslationsTB!$A$20</f>
        <v>Insert year</v>
      </c>
      <c r="F181" s="377"/>
    </row>
    <row r="182" spans="1:6" ht="15" customHeight="1">
      <c r="A182" s="152" t="str">
        <f ca="1">TranslationsTB!$A$22</f>
        <v>Current Estimated Country Need</v>
      </c>
      <c r="B182" s="165"/>
      <c r="C182" s="165"/>
      <c r="D182" s="165"/>
      <c r="E182" s="165"/>
      <c r="F182" s="166"/>
    </row>
    <row r="183" spans="1:6" ht="42" customHeight="1">
      <c r="A183" s="155" t="str">
        <f ca="1">TranslationsTB!$A$23</f>
        <v>A. Total estimated population in need/at risk</v>
      </c>
      <c r="B183" s="156" t="s">
        <v>7</v>
      </c>
      <c r="C183" s="274"/>
      <c r="D183" s="274"/>
      <c r="E183" s="274"/>
      <c r="F183" s="55"/>
    </row>
    <row r="184" spans="1:6" ht="42" customHeight="1">
      <c r="A184" s="365" t="str">
        <f ca="1">TranslationsTB!$A$24</f>
        <v>B. Country targets 
(from National Strategic Plan)</v>
      </c>
      <c r="B184" s="157" t="s">
        <v>7</v>
      </c>
      <c r="C184" s="274"/>
      <c r="D184" s="274"/>
      <c r="E184" s="274"/>
      <c r="F184" s="362"/>
    </row>
    <row r="185" spans="1:6" ht="42" customHeight="1">
      <c r="A185" s="366"/>
      <c r="B185" s="157" t="s">
        <v>15</v>
      </c>
      <c r="C185" s="23" t="str">
        <f>IF(C184=0,"",+C184/C183)</f>
        <v/>
      </c>
      <c r="D185" s="23" t="str">
        <f>IF(D184=0,"",+D184/D183)</f>
        <v/>
      </c>
      <c r="E185" s="23" t="str">
        <f>IF(E184=0,"",+E184/E183)</f>
        <v/>
      </c>
      <c r="F185" s="363"/>
    </row>
    <row r="186" spans="1:6" ht="15" customHeight="1">
      <c r="A186" s="152" t="str">
        <f ca="1">TranslationsTB!$A$25</f>
        <v>Country need already covered</v>
      </c>
      <c r="B186" s="165"/>
      <c r="C186" s="165"/>
      <c r="D186" s="165"/>
      <c r="E186" s="165"/>
      <c r="F186" s="166"/>
    </row>
    <row r="187" spans="1:6" ht="39.75" customHeight="1">
      <c r="A187" s="365" t="str">
        <f ca="1">TranslationsTB!$A$26</f>
        <v>C1. Country need planned to be covered by domestic resources</v>
      </c>
      <c r="B187" s="156" t="s">
        <v>7</v>
      </c>
      <c r="C187" s="274"/>
      <c r="D187" s="274"/>
      <c r="E187" s="274"/>
      <c r="F187" s="362"/>
    </row>
    <row r="188" spans="1:6" ht="39.75" customHeight="1">
      <c r="A188" s="366"/>
      <c r="B188" s="156" t="s">
        <v>15</v>
      </c>
      <c r="C188" s="59" t="str">
        <f>IF(C187=0,"",+C187/C183)</f>
        <v/>
      </c>
      <c r="D188" s="59" t="str">
        <f>IF(D187=0,"",+D187/D183)</f>
        <v/>
      </c>
      <c r="E188" s="59" t="str">
        <f>IF(E187=0,"",+E187/E183)</f>
        <v/>
      </c>
      <c r="F188" s="363"/>
    </row>
    <row r="189" spans="1:6" ht="39.75" customHeight="1">
      <c r="A189" s="365" t="str">
        <f ca="1">TranslationsTB!$A$27</f>
        <v>C2. Country need planned to be covered by external resources</v>
      </c>
      <c r="B189" s="156" t="s">
        <v>7</v>
      </c>
      <c r="C189" s="274"/>
      <c r="D189" s="274"/>
      <c r="E189" s="274"/>
      <c r="F189" s="362"/>
    </row>
    <row r="190" spans="1:6" ht="39.75" customHeight="1">
      <c r="A190" s="366"/>
      <c r="B190" s="156" t="s">
        <v>15</v>
      </c>
      <c r="C190" s="59" t="str">
        <f>IF(C189=0,"",+C189/C183)</f>
        <v/>
      </c>
      <c r="D190" s="59" t="str">
        <f>IF(D189=0,"",+D189/D183)</f>
        <v/>
      </c>
      <c r="E190" s="59" t="str">
        <f>IF(E189=0,"",+E189/E183)</f>
        <v/>
      </c>
      <c r="F190" s="363"/>
    </row>
    <row r="191" spans="1:6" ht="39.75" customHeight="1">
      <c r="A191" s="365" t="str">
        <f ca="1">TranslationsTB!$A$28</f>
        <v>C3. Total country need already covered</v>
      </c>
      <c r="B191" s="156" t="s">
        <v>7</v>
      </c>
      <c r="C191" s="61">
        <f>+C187+C189</f>
        <v>0</v>
      </c>
      <c r="D191" s="61">
        <f>+D187+D189</f>
        <v>0</v>
      </c>
      <c r="E191" s="61">
        <f>+E187+E189</f>
        <v>0</v>
      </c>
      <c r="F191" s="362"/>
    </row>
    <row r="192" spans="1:6" ht="39.75" customHeight="1">
      <c r="A192" s="366"/>
      <c r="B192" s="156" t="s">
        <v>15</v>
      </c>
      <c r="C192" s="59" t="str">
        <f>IF(C191=0,"",+C191/C183)</f>
        <v/>
      </c>
      <c r="D192" s="59" t="str">
        <f>IF(D191=0,"",+D191/D183)</f>
        <v/>
      </c>
      <c r="E192" s="59" t="str">
        <f>IF(E191=0,"",+E191/E183)</f>
        <v/>
      </c>
      <c r="F192" s="363"/>
    </row>
    <row r="193" spans="1:6">
      <c r="A193" s="152" t="str">
        <f ca="1">TranslationsTB!$A$29</f>
        <v>Programmatic Gap</v>
      </c>
      <c r="B193" s="165"/>
      <c r="C193" s="165"/>
      <c r="D193" s="165"/>
      <c r="E193" s="165"/>
      <c r="F193" s="166"/>
    </row>
    <row r="194" spans="1:6" ht="42" customHeight="1">
      <c r="A194" s="360" t="str">
        <f ca="1">TranslationsTB!$A$30</f>
        <v>D. Expected annual gap in meeting the need: A - C3</v>
      </c>
      <c r="B194" s="156" t="s">
        <v>7</v>
      </c>
      <c r="C194" s="61">
        <f>+C183-(C191)</f>
        <v>0</v>
      </c>
      <c r="D194" s="61">
        <f>+D183-(D191)</f>
        <v>0</v>
      </c>
      <c r="E194" s="61">
        <f>+E183-(E191)</f>
        <v>0</v>
      </c>
      <c r="F194" s="362"/>
    </row>
    <row r="195" spans="1:6" ht="42" customHeight="1">
      <c r="A195" s="364"/>
      <c r="B195" s="156" t="s">
        <v>15</v>
      </c>
      <c r="C195" s="59" t="str">
        <f>IF(C194=0,"",+C194/C183)</f>
        <v/>
      </c>
      <c r="D195" s="59" t="str">
        <f>IF(D194=0,"",+D194/D183)</f>
        <v/>
      </c>
      <c r="E195" s="59" t="str">
        <f>IF(E194=0,"",+E194/E183)</f>
        <v/>
      </c>
      <c r="F195" s="363"/>
    </row>
    <row r="196" spans="1:6" ht="15" customHeight="1">
      <c r="A196" s="152" t="str">
        <f ca="1">TranslationsTB!$A$31</f>
        <v>Country Need Covered with the Allocation Amount</v>
      </c>
      <c r="B196" s="243"/>
      <c r="C196" s="243"/>
      <c r="D196" s="243"/>
      <c r="E196" s="243"/>
      <c r="F196" s="244"/>
    </row>
    <row r="197" spans="1:6" ht="42" customHeight="1">
      <c r="A197" s="360" t="str">
        <f ca="1">TranslationsTB!$A$32</f>
        <v>E. Targets to be financed by funding request allocation amount</v>
      </c>
      <c r="B197" s="157" t="s">
        <v>7</v>
      </c>
      <c r="C197" s="274"/>
      <c r="D197" s="274"/>
      <c r="E197" s="274"/>
      <c r="F197" s="362"/>
    </row>
    <row r="198" spans="1:6" ht="42" customHeight="1">
      <c r="A198" s="364"/>
      <c r="B198" s="157" t="s">
        <v>15</v>
      </c>
      <c r="C198" s="59" t="str">
        <f>IF(C197=0,"",+C197/C183)</f>
        <v/>
      </c>
      <c r="D198" s="59" t="str">
        <f>IF(D197=0,"",+D197/D183)</f>
        <v/>
      </c>
      <c r="E198" s="59" t="str">
        <f>IF(E197=0,"",+E197/E183)</f>
        <v/>
      </c>
      <c r="F198" s="363"/>
    </row>
    <row r="199" spans="1:6" ht="42" customHeight="1">
      <c r="A199" s="360" t="str">
        <f ca="1">TranslationsTB!$A$33</f>
        <v>F. Total Coverage from allocation amount and other resources: E + C3</v>
      </c>
      <c r="B199" s="157" t="s">
        <v>7</v>
      </c>
      <c r="C199" s="61">
        <f>+C197+C191</f>
        <v>0</v>
      </c>
      <c r="D199" s="61">
        <f>+D197+D191</f>
        <v>0</v>
      </c>
      <c r="E199" s="61">
        <f>+E197+E191</f>
        <v>0</v>
      </c>
      <c r="F199" s="362"/>
    </row>
    <row r="200" spans="1:6" ht="42" customHeight="1">
      <c r="A200" s="364"/>
      <c r="B200" s="157" t="s">
        <v>15</v>
      </c>
      <c r="C200" s="59" t="str">
        <f>IF(C199=0,"",+C199/C183)</f>
        <v/>
      </c>
      <c r="D200" s="59" t="str">
        <f>IF(D199=0,"",+D199/D183)</f>
        <v/>
      </c>
      <c r="E200" s="59" t="str">
        <f>IF(E199=0,"",+E199/E183)</f>
        <v/>
      </c>
      <c r="F200" s="363"/>
    </row>
    <row r="201" spans="1:6" ht="42" customHeight="1">
      <c r="A201" s="360" t="str">
        <f>TranslationsTB!$B$34</f>
        <v xml:space="preserve">G. Remaining gap: A - F </v>
      </c>
      <c r="B201" s="157" t="s">
        <v>7</v>
      </c>
      <c r="C201" s="61">
        <f>+C183-(C199)</f>
        <v>0</v>
      </c>
      <c r="D201" s="61">
        <f>+D183-(D199)</f>
        <v>0</v>
      </c>
      <c r="E201" s="61">
        <f>+E183-(E199)</f>
        <v>0</v>
      </c>
      <c r="F201" s="362"/>
    </row>
    <row r="202" spans="1:6" ht="42" customHeight="1" thickBot="1">
      <c r="A202" s="361"/>
      <c r="B202" s="157" t="s">
        <v>15</v>
      </c>
      <c r="C202" s="59" t="str">
        <f>IF(C201=0,"",+C201/C183)</f>
        <v/>
      </c>
      <c r="D202" s="59" t="str">
        <f>IF(D201=0,"",+D201/D183)</f>
        <v/>
      </c>
      <c r="E202" s="59" t="str">
        <f>IF(E201=0,"",+E201/E183)</f>
        <v/>
      </c>
      <c r="F202" s="363"/>
    </row>
  </sheetData>
  <sheetProtection algorithmName="SHA-512" hashValue="cwX8MQMxUb43XIUvhwHh/+OSWYyiXh/PPDp92InANCFDeADnn2OzTOFNGVfL+mx1hyPt6KvtprWfN4aIw6iocg==" saltValue="91m+xi1SeYsMedjZPF80tg==" spinCount="100000" sheet="1" formatColumns="0" formatRows="0"/>
  <mergeCells count="128">
    <mergeCell ref="A1:E1"/>
    <mergeCell ref="F1:F3"/>
    <mergeCell ref="A2:E2"/>
    <mergeCell ref="A3:D3"/>
    <mergeCell ref="A4:F4"/>
    <mergeCell ref="A20:A21"/>
    <mergeCell ref="F20:F21"/>
    <mergeCell ref="A22:A23"/>
    <mergeCell ref="F22:F23"/>
    <mergeCell ref="A24:A25"/>
    <mergeCell ref="F24:F25"/>
    <mergeCell ref="G4:H4"/>
    <mergeCell ref="B7:F7"/>
    <mergeCell ref="B8:F8"/>
    <mergeCell ref="B11:F11"/>
    <mergeCell ref="F13:F14"/>
    <mergeCell ref="A17:A18"/>
    <mergeCell ref="F17:F18"/>
    <mergeCell ref="A34:A35"/>
    <mergeCell ref="F34:F35"/>
    <mergeCell ref="B40:F40"/>
    <mergeCell ref="B41:F41"/>
    <mergeCell ref="B44:F44"/>
    <mergeCell ref="F46:F47"/>
    <mergeCell ref="A27:A28"/>
    <mergeCell ref="F27:F28"/>
    <mergeCell ref="A30:A31"/>
    <mergeCell ref="F30:F31"/>
    <mergeCell ref="A32:A33"/>
    <mergeCell ref="F32:F33"/>
    <mergeCell ref="A57:A58"/>
    <mergeCell ref="F57:F58"/>
    <mergeCell ref="A60:A61"/>
    <mergeCell ref="F60:F61"/>
    <mergeCell ref="A63:A64"/>
    <mergeCell ref="F63:F64"/>
    <mergeCell ref="A50:A51"/>
    <mergeCell ref="F50:F51"/>
    <mergeCell ref="A53:A54"/>
    <mergeCell ref="F53:F54"/>
    <mergeCell ref="A55:A56"/>
    <mergeCell ref="F55:F56"/>
    <mergeCell ref="B77:F77"/>
    <mergeCell ref="F79:F80"/>
    <mergeCell ref="A83:A84"/>
    <mergeCell ref="F83:F84"/>
    <mergeCell ref="A86:A87"/>
    <mergeCell ref="F86:F87"/>
    <mergeCell ref="A65:A66"/>
    <mergeCell ref="F65:F66"/>
    <mergeCell ref="A67:A68"/>
    <mergeCell ref="F67:F68"/>
    <mergeCell ref="B73:F73"/>
    <mergeCell ref="B74:F74"/>
    <mergeCell ref="A96:A97"/>
    <mergeCell ref="F96:F97"/>
    <mergeCell ref="A98:A99"/>
    <mergeCell ref="F98:F99"/>
    <mergeCell ref="A100:A101"/>
    <mergeCell ref="F100:F101"/>
    <mergeCell ref="A88:A89"/>
    <mergeCell ref="F88:F89"/>
    <mergeCell ref="A90:A91"/>
    <mergeCell ref="F90:F91"/>
    <mergeCell ref="A93:A94"/>
    <mergeCell ref="F93:F94"/>
    <mergeCell ref="A119:A120"/>
    <mergeCell ref="F119:F120"/>
    <mergeCell ref="A121:A122"/>
    <mergeCell ref="F121:F122"/>
    <mergeCell ref="A123:A124"/>
    <mergeCell ref="F123:F124"/>
    <mergeCell ref="B106:F106"/>
    <mergeCell ref="B107:F107"/>
    <mergeCell ref="B110:F110"/>
    <mergeCell ref="F112:F113"/>
    <mergeCell ref="A116:A117"/>
    <mergeCell ref="F116:F117"/>
    <mergeCell ref="A133:A134"/>
    <mergeCell ref="F133:F134"/>
    <mergeCell ref="A135:A136"/>
    <mergeCell ref="F135:F136"/>
    <mergeCell ref="B141:F141"/>
    <mergeCell ref="B142:F142"/>
    <mergeCell ref="A126:A127"/>
    <mergeCell ref="F126:F127"/>
    <mergeCell ref="A129:A130"/>
    <mergeCell ref="F129:F130"/>
    <mergeCell ref="A131:A132"/>
    <mergeCell ref="F131:F132"/>
    <mergeCell ref="A156:A157"/>
    <mergeCell ref="F156:F157"/>
    <mergeCell ref="A158:A159"/>
    <mergeCell ref="F158:F159"/>
    <mergeCell ref="A161:A162"/>
    <mergeCell ref="F161:F162"/>
    <mergeCell ref="B145:F145"/>
    <mergeCell ref="F147:F148"/>
    <mergeCell ref="A151:A152"/>
    <mergeCell ref="F151:F152"/>
    <mergeCell ref="A154:A155"/>
    <mergeCell ref="F154:F155"/>
    <mergeCell ref="B174:F174"/>
    <mergeCell ref="B175:F175"/>
    <mergeCell ref="B178:F178"/>
    <mergeCell ref="F180:F181"/>
    <mergeCell ref="A184:A185"/>
    <mergeCell ref="F184:F185"/>
    <mergeCell ref="A164:A165"/>
    <mergeCell ref="F164:F165"/>
    <mergeCell ref="A166:A167"/>
    <mergeCell ref="F166:F167"/>
    <mergeCell ref="A168:A169"/>
    <mergeCell ref="F168:F169"/>
    <mergeCell ref="A201:A202"/>
    <mergeCell ref="F201:F202"/>
    <mergeCell ref="A194:A195"/>
    <mergeCell ref="F194:F195"/>
    <mergeCell ref="A197:A198"/>
    <mergeCell ref="F197:F198"/>
    <mergeCell ref="A199:A200"/>
    <mergeCell ref="F199:F200"/>
    <mergeCell ref="A187:A188"/>
    <mergeCell ref="F187:F188"/>
    <mergeCell ref="A189:A190"/>
    <mergeCell ref="F189:F190"/>
    <mergeCell ref="A191:A192"/>
    <mergeCell ref="F191:F192"/>
  </mergeCells>
  <dataValidations count="2">
    <dataValidation type="list" allowBlank="1" showInputMessage="1" showErrorMessage="1" sqref="B40:F40 B73:F73 B106:F106 B141:F141 B174:F174" xr:uid="{00000000-0002-0000-0200-000000000000}">
      <formula1>ListTBModules</formula1>
    </dataValidation>
    <dataValidation type="list" allowBlank="1" showInputMessage="1" showErrorMessage="1" promptTitle="Please Select Module" sqref="B7:F7" xr:uid="{00000000-0002-0000-0200-000001000000}">
      <formula1>ListTBonly</formula1>
    </dataValidation>
  </dataValidations>
  <pageMargins left="0.7" right="0.7" top="0.75" bottom="0.75" header="0.3" footer="0.3"/>
  <pageSetup paperSize="8" fitToHeight="0" orientation="portrait" r:id="rId1"/>
  <rowBreaks count="6" manualBreakCount="6">
    <brk id="28" max="5" man="1"/>
    <brk id="56" max="5" man="1"/>
    <brk id="69" max="5" man="1"/>
    <brk id="102" max="5" man="1"/>
    <brk id="137" max="5" man="1"/>
    <brk id="170"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1F497D"/>
    <pageSetUpPr fitToPage="1"/>
  </sheetPr>
  <dimension ref="A1:V206"/>
  <sheetViews>
    <sheetView view="pageBreakPreview" topLeftCell="A160" zoomScale="80" zoomScaleNormal="80" zoomScaleSheetLayoutView="80" zoomScalePageLayoutView="80" workbookViewId="0">
      <selection activeCell="K167" sqref="K167"/>
    </sheetView>
  </sheetViews>
  <sheetFormatPr baseColWidth="10" defaultColWidth="9" defaultRowHeight="14"/>
  <cols>
    <col min="1" max="1" width="24.5" style="131" customWidth="1"/>
    <col min="2" max="2" width="10.33203125" style="131" customWidth="1"/>
    <col min="3" max="5" width="11.5" style="131" customWidth="1"/>
    <col min="6" max="6" width="59" style="131" customWidth="1"/>
    <col min="7" max="7" width="15" style="131" customWidth="1"/>
    <col min="8" max="8" width="21.5" style="131" customWidth="1"/>
    <col min="9" max="9" width="9" style="131"/>
    <col min="10" max="10" width="10" style="131" customWidth="1"/>
    <col min="11" max="11" width="10.5" style="131" customWidth="1"/>
    <col min="12" max="12" width="12" style="131" customWidth="1"/>
    <col min="13" max="16384" width="9" style="131"/>
  </cols>
  <sheetData>
    <row r="1" spans="1:22" s="128" customFormat="1" ht="19.5" customHeight="1">
      <c r="A1" s="404" t="s">
        <v>24</v>
      </c>
      <c r="B1" s="404"/>
      <c r="C1" s="404"/>
      <c r="D1" s="404"/>
      <c r="E1" s="404"/>
      <c r="F1" s="406" t="str">
        <f ca="1">Translations!$G$116</f>
        <v>Latest version updated October 2019</v>
      </c>
      <c r="G1" s="130"/>
      <c r="H1" s="24"/>
      <c r="I1" s="25"/>
      <c r="J1" s="25"/>
      <c r="K1" s="25"/>
      <c r="L1" s="25"/>
      <c r="M1" s="25"/>
      <c r="N1" s="25"/>
      <c r="O1" s="26"/>
      <c r="P1" s="26"/>
      <c r="Q1" s="26"/>
      <c r="R1" s="26"/>
      <c r="S1" s="26"/>
      <c r="T1" s="26"/>
      <c r="U1" s="26"/>
      <c r="V1" s="26"/>
    </row>
    <row r="2" spans="1:22" s="128" customFormat="1" ht="19.5" customHeight="1">
      <c r="A2" s="405" t="s">
        <v>541</v>
      </c>
      <c r="B2" s="405"/>
      <c r="C2" s="405"/>
      <c r="D2" s="405"/>
      <c r="E2" s="405"/>
      <c r="F2" s="407"/>
      <c r="G2" s="130"/>
      <c r="H2" s="24"/>
      <c r="I2" s="25"/>
      <c r="J2" s="25"/>
      <c r="K2" s="25"/>
      <c r="L2" s="25"/>
      <c r="M2" s="25"/>
      <c r="N2" s="25"/>
      <c r="O2" s="26"/>
      <c r="P2" s="26"/>
      <c r="Q2" s="26"/>
      <c r="R2" s="26"/>
      <c r="S2" s="26"/>
      <c r="T2" s="26"/>
      <c r="U2" s="26"/>
      <c r="V2" s="26"/>
    </row>
    <row r="3" spans="1:22" s="128" customFormat="1" ht="19.5" customHeight="1" thickBot="1">
      <c r="A3" s="405" t="s">
        <v>542</v>
      </c>
      <c r="B3" s="405"/>
      <c r="C3" s="405"/>
      <c r="D3" s="405"/>
      <c r="E3" s="405"/>
      <c r="F3" s="407"/>
      <c r="G3" s="130"/>
      <c r="H3" s="24"/>
      <c r="I3" s="25"/>
      <c r="J3" s="25"/>
      <c r="K3" s="25"/>
      <c r="L3" s="25"/>
      <c r="M3" s="25"/>
      <c r="N3" s="25"/>
      <c r="O3" s="26"/>
      <c r="P3" s="26"/>
      <c r="Q3" s="26"/>
      <c r="R3" s="26"/>
      <c r="S3" s="26"/>
      <c r="T3" s="26"/>
      <c r="U3" s="26"/>
      <c r="V3" s="26"/>
    </row>
    <row r="4" spans="1:22" ht="46.5" customHeight="1" thickBot="1">
      <c r="A4" s="395" t="str">
        <f ca="1">Translations!$G$114</f>
        <v xml:space="preserve">Carefully read the instructions in the "Instructions" tab before completing the programmatic gap analysis table. 
The instructions have been tailored to each specific module/intervention. </v>
      </c>
      <c r="B4" s="395"/>
      <c r="C4" s="395"/>
      <c r="D4" s="395"/>
      <c r="E4" s="395"/>
      <c r="F4" s="395"/>
      <c r="G4" s="403"/>
      <c r="H4" s="403"/>
    </row>
    <row r="5" spans="1:22" ht="19" thickBot="1">
      <c r="A5" s="132" t="str">
        <f ca="1">Translations!$A$3</f>
        <v>HIV/AIDS</v>
      </c>
      <c r="B5" s="133"/>
      <c r="C5" s="133"/>
      <c r="D5" s="133"/>
      <c r="E5" s="133"/>
      <c r="F5" s="134"/>
    </row>
    <row r="6" spans="1:22" ht="16.5" customHeight="1">
      <c r="A6" s="135" t="str">
        <f ca="1">Translations!$A$4</f>
        <v>HIV/AIDS Programmatic Gap Table 1 (Per Priority Intervention)</v>
      </c>
      <c r="B6" s="136"/>
      <c r="C6" s="136"/>
      <c r="D6" s="136"/>
      <c r="E6" s="137"/>
      <c r="F6" s="138"/>
    </row>
    <row r="7" spans="1:22" ht="29.25" customHeight="1">
      <c r="A7" s="139" t="str">
        <f ca="1">Translations!$A$10</f>
        <v>Priority Module</v>
      </c>
      <c r="B7" s="367" t="s">
        <v>1327</v>
      </c>
      <c r="C7" s="368"/>
      <c r="D7" s="368"/>
      <c r="E7" s="368"/>
      <c r="F7" s="369"/>
    </row>
    <row r="8" spans="1:22" ht="34.5" customHeight="1">
      <c r="A8" s="139" t="str">
        <f ca="1">Translations!$A$11</f>
        <v>Selected coverage indicator</v>
      </c>
      <c r="B8" s="370" t="str">
        <f ca="1">VLOOKUP(B7,HIVModulesIndicators,2,FALSE)</f>
        <v>Percentage of people living with HIV currently receiving antiretroviral therapy</v>
      </c>
      <c r="C8" s="371"/>
      <c r="D8" s="371"/>
      <c r="E8" s="371"/>
      <c r="F8" s="372"/>
    </row>
    <row r="9" spans="1:22" ht="34.5" customHeight="1">
      <c r="A9" s="140" t="str">
        <f ca="1">Translations!$A$12</f>
        <v>Target Population</v>
      </c>
      <c r="B9" s="383" t="s">
        <v>820</v>
      </c>
      <c r="C9" s="384"/>
      <c r="D9" s="384"/>
      <c r="E9" s="384"/>
      <c r="F9" s="385"/>
    </row>
    <row r="10" spans="1:22">
      <c r="A10" s="141" t="str">
        <f ca="1">Translations!$A$13</f>
        <v>Current national coverage</v>
      </c>
      <c r="B10" s="142"/>
      <c r="C10" s="142"/>
      <c r="D10" s="142"/>
      <c r="E10" s="142"/>
      <c r="F10" s="143"/>
    </row>
    <row r="11" spans="1:22" ht="33.75" customHeight="1">
      <c r="A11" s="144" t="str">
        <f ca="1">Translations!$A$14</f>
        <v>Insert latest results</v>
      </c>
      <c r="B11" s="322">
        <v>1113075</v>
      </c>
      <c r="C11" s="145" t="str">
        <f ca="1">Translations!$A$15</f>
        <v>Year</v>
      </c>
      <c r="D11" s="49">
        <v>2020</v>
      </c>
      <c r="E11" s="146" t="str">
        <f ca="1">Translations!$A$16</f>
        <v>Data source</v>
      </c>
      <c r="F11" s="49" t="s">
        <v>1347</v>
      </c>
    </row>
    <row r="12" spans="1:22" ht="54" customHeight="1" thickBot="1">
      <c r="A12" s="147" t="str">
        <f ca="1">Translations!$A$17</f>
        <v>Comments</v>
      </c>
      <c r="B12" s="396" t="s">
        <v>1421</v>
      </c>
      <c r="C12" s="397"/>
      <c r="D12" s="397"/>
      <c r="E12" s="397"/>
      <c r="F12" s="398"/>
    </row>
    <row r="13" spans="1:22" ht="15" thickBot="1">
      <c r="A13" s="148"/>
      <c r="B13" s="149"/>
      <c r="C13" s="149"/>
      <c r="D13" s="149"/>
      <c r="E13" s="149"/>
      <c r="F13" s="150"/>
    </row>
    <row r="14" spans="1:22" ht="15">
      <c r="A14" s="399"/>
      <c r="B14" s="400"/>
      <c r="C14" s="151" t="str">
        <f ca="1">Translations!$A$18</f>
        <v>Year 1</v>
      </c>
      <c r="D14" s="151" t="str">
        <f ca="1">Translations!$A$19</f>
        <v>Year 2</v>
      </c>
      <c r="E14" s="151" t="str">
        <f ca="1">Translations!$A$20</f>
        <v>Year 3</v>
      </c>
      <c r="F14" s="376" t="str">
        <f ca="1">Translations!$A$22</f>
        <v>Comments / Assumptions</v>
      </c>
    </row>
    <row r="15" spans="1:22" ht="34.5" customHeight="1">
      <c r="A15" s="401"/>
      <c r="B15" s="402"/>
      <c r="C15" s="52">
        <v>2021</v>
      </c>
      <c r="D15" s="52">
        <v>2022</v>
      </c>
      <c r="E15" s="52">
        <v>2023</v>
      </c>
      <c r="F15" s="377"/>
    </row>
    <row r="16" spans="1:22" ht="15" customHeight="1">
      <c r="A16" s="152" t="str">
        <f ca="1">Translations!$A$23</f>
        <v>Current Estimated Country Need</v>
      </c>
      <c r="B16" s="153"/>
      <c r="C16" s="153"/>
      <c r="D16" s="153"/>
      <c r="E16" s="153"/>
      <c r="F16" s="154"/>
    </row>
    <row r="17" spans="1:6" ht="49" customHeight="1">
      <c r="A17" s="155" t="str">
        <f ca="1">Translations!$A$24</f>
        <v>A. Total estimated priority population in need (HIV prevention)</v>
      </c>
      <c r="B17" s="156" t="s">
        <v>7</v>
      </c>
      <c r="C17" s="53">
        <v>2229310</v>
      </c>
      <c r="D17" s="53">
        <v>2289458</v>
      </c>
      <c r="E17" s="53">
        <v>2345057</v>
      </c>
      <c r="F17" s="55" t="s">
        <v>1331</v>
      </c>
    </row>
    <row r="18" spans="1:6" ht="42" customHeight="1">
      <c r="A18" s="365" t="str">
        <f ca="1">Translations!$A$25</f>
        <v>B. Country targets 
(from National Strategic Plan)</v>
      </c>
      <c r="B18" s="157" t="s">
        <v>7</v>
      </c>
      <c r="C18" s="54">
        <v>1619631</v>
      </c>
      <c r="D18" s="54">
        <v>1697218</v>
      </c>
      <c r="E18" s="54">
        <v>1774804</v>
      </c>
      <c r="F18" s="362" t="s">
        <v>1422</v>
      </c>
    </row>
    <row r="19" spans="1:6" ht="53" customHeight="1">
      <c r="A19" s="366"/>
      <c r="B19" s="157" t="s">
        <v>15</v>
      </c>
      <c r="C19" s="59">
        <f>IF(C18=0,"",+C18/C17)</f>
        <v>0.72651672490591257</v>
      </c>
      <c r="D19" s="59">
        <f>IF(D18=0,"",+D18/D17)</f>
        <v>0.74131868765445796</v>
      </c>
      <c r="E19" s="59">
        <f>IF(E18=0,"",+E18/E17)</f>
        <v>0.75682765919975503</v>
      </c>
      <c r="F19" s="363"/>
    </row>
    <row r="20" spans="1:6" ht="15" customHeight="1">
      <c r="A20" s="152" t="str">
        <f ca="1">Translations!$A$26</f>
        <v>Country need already covered</v>
      </c>
      <c r="B20" s="158"/>
      <c r="C20" s="158"/>
      <c r="D20" s="158"/>
      <c r="E20" s="158"/>
      <c r="F20" s="159"/>
    </row>
    <row r="21" spans="1:6" ht="39.75" customHeight="1">
      <c r="A21" s="365" t="str">
        <f ca="1">Translations!$A$27</f>
        <v>C1. Country need planned to be covered by domestic resources</v>
      </c>
      <c r="B21" s="156" t="s">
        <v>7</v>
      </c>
      <c r="C21" s="56">
        <v>77399</v>
      </c>
      <c r="D21" s="56">
        <v>77399</v>
      </c>
      <c r="E21" s="56">
        <v>77399</v>
      </c>
      <c r="F21" s="362" t="s">
        <v>1419</v>
      </c>
    </row>
    <row r="22" spans="1:6" ht="99" customHeight="1">
      <c r="A22" s="366"/>
      <c r="B22" s="156" t="s">
        <v>15</v>
      </c>
      <c r="C22" s="59">
        <f>IF(C21=0,"",+C21/C17)</f>
        <v>3.4718814341657286E-2</v>
      </c>
      <c r="D22" s="59">
        <f>IF(D21=0,"",+D21/D17)</f>
        <v>3.3806691365379928E-2</v>
      </c>
      <c r="E22" s="59">
        <f>IF(E21=0,"",+E21/E17)</f>
        <v>3.3005167891441443E-2</v>
      </c>
      <c r="F22" s="363"/>
    </row>
    <row r="23" spans="1:6" ht="142" customHeight="1">
      <c r="A23" s="365" t="str">
        <f ca="1">Translations!$A$28</f>
        <v>C2. Country need planned to be covered by external resources</v>
      </c>
      <c r="B23" s="156" t="s">
        <v>7</v>
      </c>
      <c r="C23" s="168">
        <v>373055</v>
      </c>
      <c r="D23" s="168">
        <v>373055</v>
      </c>
      <c r="E23" s="168">
        <v>373055</v>
      </c>
      <c r="F23" s="57" t="s">
        <v>1393</v>
      </c>
    </row>
    <row r="24" spans="1:6" ht="45" customHeight="1">
      <c r="A24" s="366"/>
      <c r="B24" s="156" t="s">
        <v>15</v>
      </c>
      <c r="C24" s="59">
        <f>IF(C23=0,"",+C23/C17)</f>
        <v>0.16734101583001018</v>
      </c>
      <c r="D24" s="59">
        <f>IF(D23=0,"",+D23/D17)</f>
        <v>0.16294467948309163</v>
      </c>
      <c r="E24" s="59">
        <f>IF(E23=0,"",+E23/E17)</f>
        <v>0.15908142104861417</v>
      </c>
      <c r="F24" s="57"/>
    </row>
    <row r="25" spans="1:6" ht="39.75" customHeight="1">
      <c r="A25" s="365" t="str">
        <f ca="1">Translations!$A$29</f>
        <v>C3. Total country need already covered</v>
      </c>
      <c r="B25" s="156" t="s">
        <v>7</v>
      </c>
      <c r="C25" s="60">
        <f>+C21+C23</f>
        <v>450454</v>
      </c>
      <c r="D25" s="60">
        <f>+D21+D23</f>
        <v>450454</v>
      </c>
      <c r="E25" s="60">
        <f>+E21+E23</f>
        <v>450454</v>
      </c>
      <c r="F25" s="57"/>
    </row>
    <row r="26" spans="1:6" ht="39.75" customHeight="1">
      <c r="A26" s="366"/>
      <c r="B26" s="156" t="s">
        <v>15</v>
      </c>
      <c r="C26" s="59">
        <f>IF(C25=0,"",+C25/C17)</f>
        <v>0.20205983017166745</v>
      </c>
      <c r="D26" s="59">
        <f>IF(D25=0,"",+D25/D17)</f>
        <v>0.19675137084847155</v>
      </c>
      <c r="E26" s="59">
        <f>IF(E25=0,"",+E25/E17)</f>
        <v>0.19208658894005562</v>
      </c>
      <c r="F26" s="57"/>
    </row>
    <row r="27" spans="1:6">
      <c r="A27" s="152" t="str">
        <f ca="1">Translations!$A$30</f>
        <v>Programmatic Gap</v>
      </c>
      <c r="B27" s="158"/>
      <c r="C27" s="158"/>
      <c r="D27" s="158"/>
      <c r="E27" s="158"/>
      <c r="F27" s="159"/>
    </row>
    <row r="28" spans="1:6" ht="41.25" customHeight="1">
      <c r="A28" s="360" t="str">
        <f ca="1">Translations!$A$31</f>
        <v>D. Expected annual gap in meeting the need: A - C3</v>
      </c>
      <c r="B28" s="156" t="s">
        <v>7</v>
      </c>
      <c r="C28" s="61">
        <f>+C17-(C25)</f>
        <v>1778856</v>
      </c>
      <c r="D28" s="61">
        <f>+D17-(D25)</f>
        <v>1839004</v>
      </c>
      <c r="E28" s="61">
        <f>+E17-(E25)</f>
        <v>1894603</v>
      </c>
      <c r="F28" s="362"/>
    </row>
    <row r="29" spans="1:6" ht="40.5" customHeight="1">
      <c r="A29" s="364"/>
      <c r="B29" s="156" t="s">
        <v>15</v>
      </c>
      <c r="C29" s="59">
        <f>IF(C28=0,"",+C28/C17)</f>
        <v>0.79794016982833249</v>
      </c>
      <c r="D29" s="59">
        <f>IF(D28=0,"",+D28/D17)</f>
        <v>0.80324862915152839</v>
      </c>
      <c r="E29" s="59">
        <f>IF(E28=0,"",+E28/E17)</f>
        <v>0.80791341105994441</v>
      </c>
      <c r="F29" s="363"/>
    </row>
    <row r="30" spans="1:6" ht="15" customHeight="1">
      <c r="A30" s="160" t="str">
        <f ca="1">Translations!$A$32</f>
        <v>Country Need Covered with the Allocation Amount</v>
      </c>
      <c r="B30" s="158"/>
      <c r="C30" s="158"/>
      <c r="D30" s="158"/>
      <c r="E30" s="158"/>
      <c r="F30" s="159"/>
    </row>
    <row r="31" spans="1:6" ht="67" customHeight="1">
      <c r="A31" s="360" t="str">
        <f ca="1">Translations!$A$33</f>
        <v>E. Targets to be financed by allocation amount</v>
      </c>
      <c r="B31" s="157" t="s">
        <v>7</v>
      </c>
      <c r="C31" s="56">
        <v>1169180</v>
      </c>
      <c r="D31" s="56">
        <v>1246767</v>
      </c>
      <c r="E31" s="56">
        <v>1324353</v>
      </c>
      <c r="F31" s="362" t="s">
        <v>1420</v>
      </c>
    </row>
    <row r="32" spans="1:6" ht="51" customHeight="1">
      <c r="A32" s="364"/>
      <c r="B32" s="157" t="s">
        <v>15</v>
      </c>
      <c r="C32" s="59">
        <f>IF(C31=0,"",+C31/C17)</f>
        <v>0.52445824044210987</v>
      </c>
      <c r="D32" s="59">
        <f>IF(D31=0,"",+D31/D17)</f>
        <v>0.54456862715979071</v>
      </c>
      <c r="E32" s="59">
        <f>IF(E31=0,"",+E31/E17)</f>
        <v>0.56474234954630098</v>
      </c>
      <c r="F32" s="363"/>
    </row>
    <row r="33" spans="1:6" ht="42" customHeight="1">
      <c r="A33" s="360" t="str">
        <f ca="1">Translations!$A$34</f>
        <v>F. Coverage from allocation amount and other resources: E + C3</v>
      </c>
      <c r="B33" s="157" t="s">
        <v>7</v>
      </c>
      <c r="C33" s="61">
        <f>+C31+C25</f>
        <v>1619634</v>
      </c>
      <c r="D33" s="61">
        <f>+D31+D25</f>
        <v>1697221</v>
      </c>
      <c r="E33" s="61">
        <f>+E31+E25</f>
        <v>1774807</v>
      </c>
      <c r="F33" s="362" t="s">
        <v>1379</v>
      </c>
    </row>
    <row r="34" spans="1:6" ht="42" customHeight="1">
      <c r="A34" s="364"/>
      <c r="B34" s="157" t="s">
        <v>15</v>
      </c>
      <c r="C34" s="59">
        <f>IF(C33=0,"",+C33/C17)</f>
        <v>0.72651807061377738</v>
      </c>
      <c r="D34" s="59">
        <f>IF(D33=0,"",+D33/D17)</f>
        <v>0.7413199980082622</v>
      </c>
      <c r="E34" s="59">
        <f>IF(E33=0,"",+E33/E17)</f>
        <v>0.75682893848635657</v>
      </c>
      <c r="F34" s="363"/>
    </row>
    <row r="35" spans="1:6" ht="41.25" customHeight="1">
      <c r="A35" s="360" t="str">
        <f ca="1">Translations!$A$35</f>
        <v xml:space="preserve">G. Remaining gap: A - F </v>
      </c>
      <c r="B35" s="157" t="s">
        <v>7</v>
      </c>
      <c r="C35" s="61">
        <f>+C17-(C33)</f>
        <v>609676</v>
      </c>
      <c r="D35" s="61">
        <f>+D17-(D33)</f>
        <v>592237</v>
      </c>
      <c r="E35" s="61">
        <f>+E17-(E33)</f>
        <v>570250</v>
      </c>
      <c r="F35" s="362" t="s">
        <v>1363</v>
      </c>
    </row>
    <row r="36" spans="1:6" ht="41.25" customHeight="1" thickBot="1">
      <c r="A36" s="361"/>
      <c r="B36" s="157" t="s">
        <v>15</v>
      </c>
      <c r="C36" s="59">
        <f>IF(C35=0,"",+C35/C17)</f>
        <v>0.27348192938622262</v>
      </c>
      <c r="D36" s="59">
        <f>IF(D35=0,"",+D35/D17)</f>
        <v>0.2586800019917378</v>
      </c>
      <c r="E36" s="59">
        <f>IF(E35=0,"",+E35/E17)</f>
        <v>0.24317106151364337</v>
      </c>
      <c r="F36" s="363"/>
    </row>
    <row r="37" spans="1:6">
      <c r="A37" s="161"/>
      <c r="B37" s="161"/>
      <c r="C37" s="161"/>
      <c r="D37" s="161"/>
      <c r="E37" s="161"/>
      <c r="F37" s="161"/>
    </row>
    <row r="38" spans="1:6" ht="15" thickBot="1">
      <c r="A38" s="161"/>
      <c r="B38" s="161"/>
      <c r="C38" s="161"/>
      <c r="D38" s="161"/>
      <c r="E38" s="161"/>
      <c r="F38" s="161"/>
    </row>
    <row r="39" spans="1:6" ht="19" thickBot="1">
      <c r="A39" s="132" t="str">
        <f ca="1">Translations!$A$3</f>
        <v>HIV/AIDS</v>
      </c>
      <c r="B39" s="133"/>
      <c r="C39" s="133"/>
      <c r="D39" s="133"/>
      <c r="E39" s="133"/>
      <c r="F39" s="134"/>
    </row>
    <row r="40" spans="1:6" ht="14.25" customHeight="1">
      <c r="A40" s="135" t="str">
        <f ca="1">Translations!$A$5</f>
        <v>HIV/AIDS Programmatic Gap Table 2 (Per Priority Intervention)</v>
      </c>
      <c r="B40" s="136"/>
      <c r="C40" s="136"/>
      <c r="D40" s="136"/>
      <c r="E40" s="137"/>
      <c r="F40" s="138"/>
    </row>
    <row r="41" spans="1:6" ht="30" customHeight="1">
      <c r="A41" s="139" t="str">
        <f ca="1">Translations!$A$10</f>
        <v>Priority Module</v>
      </c>
      <c r="B41" s="367" t="s">
        <v>1327</v>
      </c>
      <c r="C41" s="368"/>
      <c r="D41" s="368"/>
      <c r="E41" s="368"/>
      <c r="F41" s="369"/>
    </row>
    <row r="42" spans="1:6" ht="30" customHeight="1">
      <c r="A42" s="139" t="str">
        <f ca="1">Translations!$A$11</f>
        <v>Selected coverage indicator</v>
      </c>
      <c r="B42" s="370" t="str">
        <f ca="1">VLOOKUP(B41,HIVModulesIndicators,2,FALSE)</f>
        <v>Percentage of people living with HIV currently receiving antiretroviral therapy</v>
      </c>
      <c r="C42" s="371"/>
      <c r="D42" s="371"/>
      <c r="E42" s="371"/>
      <c r="F42" s="372"/>
    </row>
    <row r="43" spans="1:6" ht="30" customHeight="1">
      <c r="A43" s="140" t="str">
        <f ca="1">Translations!$A$12</f>
        <v>Target Population</v>
      </c>
      <c r="B43" s="383" t="s">
        <v>821</v>
      </c>
      <c r="C43" s="384"/>
      <c r="D43" s="384"/>
      <c r="E43" s="384"/>
      <c r="F43" s="385"/>
    </row>
    <row r="44" spans="1:6">
      <c r="A44" s="141" t="str">
        <f ca="1">Translations!$A$13</f>
        <v>Current national coverage</v>
      </c>
      <c r="B44" s="142"/>
      <c r="C44" s="142"/>
      <c r="D44" s="142"/>
      <c r="E44" s="142"/>
      <c r="F44" s="143"/>
    </row>
    <row r="45" spans="1:6" ht="33.75" customHeight="1">
      <c r="A45" s="144" t="str">
        <f ca="1">Translations!$A$14</f>
        <v>Insert latest results</v>
      </c>
      <c r="B45" s="49">
        <v>72691</v>
      </c>
      <c r="C45" s="145" t="str">
        <f ca="1">Translations!$A$15</f>
        <v>Year</v>
      </c>
      <c r="D45" s="49">
        <v>2020</v>
      </c>
      <c r="E45" s="146" t="str">
        <f ca="1">Translations!$A$16</f>
        <v>Data source</v>
      </c>
      <c r="F45" s="49" t="s">
        <v>1380</v>
      </c>
    </row>
    <row r="46" spans="1:6" ht="54" customHeight="1" thickBot="1">
      <c r="A46" s="147" t="str">
        <f ca="1">Translations!$A$17</f>
        <v>Comments</v>
      </c>
      <c r="B46" s="396" t="s">
        <v>1423</v>
      </c>
      <c r="C46" s="397"/>
      <c r="D46" s="397"/>
      <c r="E46" s="397"/>
      <c r="F46" s="398"/>
    </row>
    <row r="47" spans="1:6" ht="15" thickBot="1">
      <c r="A47" s="148"/>
      <c r="B47" s="149"/>
      <c r="C47" s="149"/>
      <c r="D47" s="149"/>
      <c r="E47" s="149"/>
      <c r="F47" s="150"/>
    </row>
    <row r="48" spans="1:6" ht="15">
      <c r="A48" s="399"/>
      <c r="B48" s="400"/>
      <c r="C48" s="151" t="str">
        <f ca="1">Translations!$A$18</f>
        <v>Year 1</v>
      </c>
      <c r="D48" s="151" t="str">
        <f ca="1">Translations!$A$19</f>
        <v>Year 2</v>
      </c>
      <c r="E48" s="151" t="str">
        <f ca="1">Translations!$A$20</f>
        <v>Year 3</v>
      </c>
      <c r="F48" s="376" t="str">
        <f ca="1">Translations!$A$22</f>
        <v>Comments / Assumptions</v>
      </c>
    </row>
    <row r="49" spans="1:6" ht="39.75" customHeight="1">
      <c r="A49" s="401"/>
      <c r="B49" s="402"/>
      <c r="C49" s="52">
        <v>2021</v>
      </c>
      <c r="D49" s="52">
        <v>2022</v>
      </c>
      <c r="E49" s="52">
        <v>2023</v>
      </c>
      <c r="F49" s="377"/>
    </row>
    <row r="50" spans="1:6" ht="15" customHeight="1">
      <c r="A50" s="152" t="str">
        <f ca="1">Translations!$A$23</f>
        <v>Current Estimated Country Need</v>
      </c>
      <c r="B50" s="158"/>
      <c r="C50" s="158"/>
      <c r="D50" s="158"/>
      <c r="E50" s="158"/>
      <c r="F50" s="159"/>
    </row>
    <row r="51" spans="1:6" ht="70.5" customHeight="1">
      <c r="A51" s="155" t="str">
        <f ca="1">Translations!$A$24</f>
        <v>A. Total estimated priority population in need (HIV prevention)</v>
      </c>
      <c r="B51" s="156" t="s">
        <v>7</v>
      </c>
      <c r="C51" s="53">
        <v>142887</v>
      </c>
      <c r="D51" s="53">
        <v>139294</v>
      </c>
      <c r="E51" s="56">
        <v>134746</v>
      </c>
      <c r="F51" s="55" t="s">
        <v>1364</v>
      </c>
    </row>
    <row r="52" spans="1:6" ht="42" customHeight="1">
      <c r="A52" s="365" t="str">
        <f ca="1">Translations!$A$25</f>
        <v>B. Country targets 
(from National Strategic Plan)</v>
      </c>
      <c r="B52" s="157" t="s">
        <v>7</v>
      </c>
      <c r="C52" s="54">
        <v>135805</v>
      </c>
      <c r="D52" s="54">
        <v>141154</v>
      </c>
      <c r="E52" s="54">
        <v>141154</v>
      </c>
      <c r="F52" s="362" t="s">
        <v>1348</v>
      </c>
    </row>
    <row r="53" spans="1:6" ht="42" customHeight="1">
      <c r="A53" s="366"/>
      <c r="B53" s="157" t="s">
        <v>15</v>
      </c>
      <c r="C53" s="59">
        <f>IF(C52=0,"",+C52/C51)</f>
        <v>0.95043635880101063</v>
      </c>
      <c r="D53" s="59">
        <f>IF(D52=0,"",+D52/D51)</f>
        <v>1.0133530518184559</v>
      </c>
      <c r="E53" s="59">
        <f>IF(E52=0,"",+E52/E51)</f>
        <v>1.0475561426684281</v>
      </c>
      <c r="F53" s="363"/>
    </row>
    <row r="54" spans="1:6" ht="15" customHeight="1">
      <c r="A54" s="152" t="str">
        <f ca="1">Translations!$A$26</f>
        <v>Country need already covered</v>
      </c>
      <c r="B54" s="158"/>
      <c r="C54" s="158"/>
      <c r="D54" s="158"/>
      <c r="E54" s="158"/>
      <c r="F54" s="159"/>
    </row>
    <row r="55" spans="1:6" ht="42" customHeight="1">
      <c r="A55" s="365" t="str">
        <f ca="1">Translations!$A$27</f>
        <v>C1. Country need planned to be covered by domestic resources</v>
      </c>
      <c r="B55" s="156" t="s">
        <v>7</v>
      </c>
      <c r="C55" s="56">
        <v>0</v>
      </c>
      <c r="D55" s="56">
        <v>0</v>
      </c>
      <c r="E55" s="56">
        <v>0</v>
      </c>
      <c r="F55" s="362" t="s">
        <v>1346</v>
      </c>
    </row>
    <row r="56" spans="1:6" ht="42" customHeight="1">
      <c r="A56" s="366"/>
      <c r="B56" s="156" t="s">
        <v>15</v>
      </c>
      <c r="C56" s="59" t="str">
        <f>IF(C55=0,"",+C55/C51)</f>
        <v/>
      </c>
      <c r="D56" s="59" t="str">
        <f>IF(D55=0,"",+D55/D51)</f>
        <v/>
      </c>
      <c r="E56" s="59" t="str">
        <f>IF(E55=0,"",+E55/E51)</f>
        <v/>
      </c>
      <c r="F56" s="363"/>
    </row>
    <row r="57" spans="1:6" ht="146" customHeight="1">
      <c r="A57" s="365" t="str">
        <f ca="1">Translations!$A$28</f>
        <v>C2. Country need planned to be covered by external resources</v>
      </c>
      <c r="B57" s="157" t="s">
        <v>7</v>
      </c>
      <c r="C57" s="56">
        <v>0</v>
      </c>
      <c r="D57" s="56">
        <v>0</v>
      </c>
      <c r="E57" s="56">
        <v>0</v>
      </c>
      <c r="F57" s="57" t="s">
        <v>1365</v>
      </c>
    </row>
    <row r="58" spans="1:6" ht="52" customHeight="1">
      <c r="A58" s="366"/>
      <c r="B58" s="157" t="s">
        <v>15</v>
      </c>
      <c r="C58" s="59" t="str">
        <f>IF(C57=0,"",+C57/C51)</f>
        <v/>
      </c>
      <c r="D58" s="59" t="str">
        <f>IF(D57=0,"",+D57/D51)</f>
        <v/>
      </c>
      <c r="E58" s="59" t="str">
        <f>IF(E57=0,"",+E57/E51)</f>
        <v/>
      </c>
      <c r="F58" s="57"/>
    </row>
    <row r="59" spans="1:6" ht="42" customHeight="1">
      <c r="A59" s="365" t="str">
        <f ca="1">Translations!$A$29</f>
        <v>C3. Total country need already covered</v>
      </c>
      <c r="B59" s="157" t="s">
        <v>7</v>
      </c>
      <c r="C59" s="60">
        <f>+C55+C57</f>
        <v>0</v>
      </c>
      <c r="D59" s="60">
        <f>+D55+D57</f>
        <v>0</v>
      </c>
      <c r="E59" s="60">
        <f>+E55+E57</f>
        <v>0</v>
      </c>
      <c r="F59" s="57"/>
    </row>
    <row r="60" spans="1:6" ht="42" customHeight="1">
      <c r="A60" s="366"/>
      <c r="B60" s="157" t="s">
        <v>15</v>
      </c>
      <c r="C60" s="59" t="str">
        <f>IF(C59=0,"",+C59/C51)</f>
        <v/>
      </c>
      <c r="D60" s="59" t="str">
        <f>IF(D59=0,"",+D59/D51)</f>
        <v/>
      </c>
      <c r="E60" s="59" t="str">
        <f>IF(E59=0,"",+E59/E51)</f>
        <v/>
      </c>
      <c r="F60" s="57"/>
    </row>
    <row r="61" spans="1:6">
      <c r="A61" s="152" t="str">
        <f ca="1">Translations!$A$30</f>
        <v>Programmatic Gap</v>
      </c>
      <c r="B61" s="158"/>
      <c r="C61" s="158"/>
      <c r="D61" s="158"/>
      <c r="E61" s="158"/>
      <c r="F61" s="159"/>
    </row>
    <row r="62" spans="1:6" ht="42" customHeight="1">
      <c r="A62" s="360" t="str">
        <f ca="1">Translations!$A$31</f>
        <v>D. Expected annual gap in meeting the need: A - C3</v>
      </c>
      <c r="B62" s="156" t="s">
        <v>7</v>
      </c>
      <c r="C62" s="61">
        <f>+C51-(C59)</f>
        <v>142887</v>
      </c>
      <c r="D62" s="61">
        <f>+D51-(D59)</f>
        <v>139294</v>
      </c>
      <c r="E62" s="61">
        <f>+E51-(E59)</f>
        <v>134746</v>
      </c>
      <c r="F62" s="362"/>
    </row>
    <row r="63" spans="1:6" ht="42" customHeight="1">
      <c r="A63" s="364"/>
      <c r="B63" s="156" t="s">
        <v>15</v>
      </c>
      <c r="C63" s="59">
        <f>IF(C62=0,"",+C62/C51)</f>
        <v>1</v>
      </c>
      <c r="D63" s="59">
        <f>IF(D62=0,"",+D62/D51)</f>
        <v>1</v>
      </c>
      <c r="E63" s="59">
        <f>IF(E62=0,"",+E62/E51)</f>
        <v>1</v>
      </c>
      <c r="F63" s="363"/>
    </row>
    <row r="64" spans="1:6" ht="15" customHeight="1">
      <c r="A64" s="160" t="str">
        <f ca="1">Translations!$A$32</f>
        <v>Country Need Covered with the Allocation Amount</v>
      </c>
      <c r="B64" s="158"/>
      <c r="C64" s="158"/>
      <c r="D64" s="158"/>
      <c r="E64" s="158"/>
      <c r="F64" s="159"/>
    </row>
    <row r="65" spans="1:6" ht="42" customHeight="1">
      <c r="A65" s="360" t="str">
        <f ca="1">Translations!$A$33</f>
        <v>E. Targets to be financed by allocation amount</v>
      </c>
      <c r="B65" s="157" t="s">
        <v>7</v>
      </c>
      <c r="C65" s="56">
        <v>135805</v>
      </c>
      <c r="D65" s="56">
        <v>141154</v>
      </c>
      <c r="E65" s="56">
        <v>141154</v>
      </c>
      <c r="F65" s="362" t="s">
        <v>1394</v>
      </c>
    </row>
    <row r="66" spans="1:6" ht="42" customHeight="1">
      <c r="A66" s="364"/>
      <c r="B66" s="157" t="s">
        <v>15</v>
      </c>
      <c r="C66" s="59">
        <f>IF(C65=0,"",+C65/C51)</f>
        <v>0.95043635880101063</v>
      </c>
      <c r="D66" s="59">
        <f>IF(D65=0,"",+D65/D51)</f>
        <v>1.0133530518184559</v>
      </c>
      <c r="E66" s="59">
        <f>IF(E65=0,"",+E65/E51)</f>
        <v>1.0475561426684281</v>
      </c>
      <c r="F66" s="363"/>
    </row>
    <row r="67" spans="1:6" ht="42" customHeight="1">
      <c r="A67" s="360" t="str">
        <f ca="1">Translations!$A$34</f>
        <v>F. Coverage from allocation amount and other resources: E + C3</v>
      </c>
      <c r="B67" s="157" t="s">
        <v>7</v>
      </c>
      <c r="C67" s="61">
        <f>+C65+C59</f>
        <v>135805</v>
      </c>
      <c r="D67" s="61">
        <f>+D65+D59</f>
        <v>141154</v>
      </c>
      <c r="E67" s="61">
        <f>+E65+E59</f>
        <v>141154</v>
      </c>
      <c r="F67" s="362" t="s">
        <v>1366</v>
      </c>
    </row>
    <row r="68" spans="1:6" ht="42" customHeight="1">
      <c r="A68" s="364"/>
      <c r="B68" s="157" t="s">
        <v>15</v>
      </c>
      <c r="C68" s="59">
        <f>IF(C67=0,"",+C67/C51)</f>
        <v>0.95043635880101063</v>
      </c>
      <c r="D68" s="59">
        <f>IF(D67=0,"",+D67/D51)</f>
        <v>1.0133530518184559</v>
      </c>
      <c r="E68" s="59">
        <f>IF(E67=0,"",+E67/E51)</f>
        <v>1.0475561426684281</v>
      </c>
      <c r="F68" s="363"/>
    </row>
    <row r="69" spans="1:6" ht="42" customHeight="1">
      <c r="A69" s="360" t="str">
        <f ca="1">Translations!$A$35</f>
        <v xml:space="preserve">G. Remaining gap: A - F </v>
      </c>
      <c r="B69" s="157" t="s">
        <v>7</v>
      </c>
      <c r="C69" s="61">
        <f>+C51-(C67)</f>
        <v>7082</v>
      </c>
      <c r="D69" s="61">
        <f>+D51-(D67)</f>
        <v>-1860</v>
      </c>
      <c r="E69" s="61">
        <f>+E51-(E67)</f>
        <v>-6408</v>
      </c>
      <c r="F69" s="362" t="s">
        <v>1376</v>
      </c>
    </row>
    <row r="70" spans="1:6" ht="42" customHeight="1" thickBot="1">
      <c r="A70" s="361"/>
      <c r="B70" s="157" t="s">
        <v>15</v>
      </c>
      <c r="C70" s="59">
        <f>IF(C69=0,"",+C69/C51)</f>
        <v>4.9563641198989414E-2</v>
      </c>
      <c r="D70" s="59">
        <f>IF(D69=0,"",+D69/D51)</f>
        <v>-1.3353051818455927E-2</v>
      </c>
      <c r="E70" s="59">
        <f>IF(E69=0,"",+E69/E51)</f>
        <v>-4.7556142668428003E-2</v>
      </c>
      <c r="F70" s="363"/>
    </row>
    <row r="71" spans="1:6">
      <c r="A71" s="161"/>
      <c r="B71" s="161"/>
      <c r="C71" s="161"/>
      <c r="D71" s="161"/>
      <c r="E71" s="161"/>
      <c r="F71" s="161"/>
    </row>
    <row r="72" spans="1:6" ht="15" thickBot="1">
      <c r="A72" s="161"/>
      <c r="B72" s="161"/>
      <c r="C72" s="161"/>
      <c r="D72" s="161"/>
      <c r="E72" s="161"/>
      <c r="F72" s="161"/>
    </row>
    <row r="73" spans="1:6" ht="19" thickBot="1">
      <c r="A73" s="132" t="str">
        <f ca="1">Translations!$A$3</f>
        <v>HIV/AIDS</v>
      </c>
      <c r="B73" s="133"/>
      <c r="C73" s="133"/>
      <c r="D73" s="133"/>
      <c r="E73" s="133"/>
      <c r="F73" s="134"/>
    </row>
    <row r="74" spans="1:6" ht="14.25" customHeight="1">
      <c r="A74" s="135" t="str">
        <f ca="1">Translations!$A$6</f>
        <v>HIV/AIDS Programmatic Gap Table 3 (Per Priority Intervention)</v>
      </c>
      <c r="B74" s="136"/>
      <c r="C74" s="136"/>
      <c r="D74" s="136"/>
      <c r="E74" s="137"/>
      <c r="F74" s="138"/>
    </row>
    <row r="75" spans="1:6" ht="30" customHeight="1">
      <c r="A75" s="139" t="str">
        <f ca="1">Translations!$A$10</f>
        <v>Priority Module</v>
      </c>
      <c r="B75" s="367" t="s">
        <v>819</v>
      </c>
      <c r="C75" s="368"/>
      <c r="D75" s="368"/>
      <c r="E75" s="368"/>
      <c r="F75" s="369"/>
    </row>
    <row r="76" spans="1:6" ht="30" customHeight="1">
      <c r="A76" s="139" t="str">
        <f ca="1">Translations!$A$11</f>
        <v>Selected coverage indicator</v>
      </c>
      <c r="B76" s="370" t="str">
        <f ca="1">VLOOKUP(B75,HIVModulesIndicators,2,FALSE)</f>
        <v xml:space="preserve">Percentage of the key population that have received an HIV test during the reporting period and who know their results </v>
      </c>
      <c r="C76" s="371"/>
      <c r="D76" s="371"/>
      <c r="E76" s="371"/>
      <c r="F76" s="372"/>
    </row>
    <row r="77" spans="1:6" ht="30" customHeight="1">
      <c r="A77" s="140" t="str">
        <f ca="1">Translations!$A$12</f>
        <v>Target Population</v>
      </c>
      <c r="B77" s="383" t="s">
        <v>106</v>
      </c>
      <c r="C77" s="384"/>
      <c r="D77" s="384"/>
      <c r="E77" s="384"/>
      <c r="F77" s="385"/>
    </row>
    <row r="78" spans="1:6">
      <c r="A78" s="141" t="str">
        <f ca="1">Translations!$A$13</f>
        <v>Current national coverage</v>
      </c>
      <c r="B78" s="142"/>
      <c r="C78" s="142"/>
      <c r="D78" s="142"/>
      <c r="E78" s="142"/>
      <c r="F78" s="143"/>
    </row>
    <row r="79" spans="1:6" ht="30" customHeight="1">
      <c r="A79" s="144" t="str">
        <f ca="1">Translations!$A$14</f>
        <v>Insert latest results</v>
      </c>
      <c r="B79" s="322">
        <v>8842002</v>
      </c>
      <c r="C79" s="145" t="str">
        <f ca="1">Translations!$A$15</f>
        <v>Year</v>
      </c>
      <c r="D79" s="322">
        <v>2019</v>
      </c>
      <c r="E79" s="146" t="str">
        <f ca="1">Translations!$A$16</f>
        <v>Data source</v>
      </c>
      <c r="F79" s="49" t="s">
        <v>1334</v>
      </c>
    </row>
    <row r="80" spans="1:6" ht="46" customHeight="1" thickBot="1">
      <c r="A80" s="147" t="str">
        <f ca="1">Translations!$A$17</f>
        <v>Comments</v>
      </c>
      <c r="B80" s="396" t="s">
        <v>1424</v>
      </c>
      <c r="C80" s="397"/>
      <c r="D80" s="397"/>
      <c r="E80" s="397"/>
      <c r="F80" s="398"/>
    </row>
    <row r="81" spans="1:6" ht="15" thickBot="1">
      <c r="A81" s="148"/>
      <c r="B81" s="149"/>
      <c r="C81" s="149"/>
      <c r="D81" s="149"/>
      <c r="E81" s="149"/>
      <c r="F81" s="150"/>
    </row>
    <row r="82" spans="1:6" ht="15">
      <c r="A82" s="399"/>
      <c r="B82" s="400"/>
      <c r="C82" s="151" t="str">
        <f ca="1">Translations!$A$18</f>
        <v>Year 1</v>
      </c>
      <c r="D82" s="151" t="str">
        <f ca="1">Translations!$A$19</f>
        <v>Year 2</v>
      </c>
      <c r="E82" s="151" t="str">
        <f ca="1">Translations!$A$20</f>
        <v>Year 3</v>
      </c>
      <c r="F82" s="376" t="str">
        <f ca="1">Translations!$A$22</f>
        <v>Comments / Assumptions</v>
      </c>
    </row>
    <row r="83" spans="1:6" ht="39" customHeight="1">
      <c r="A83" s="401"/>
      <c r="B83" s="402"/>
      <c r="C83" s="52">
        <v>2021</v>
      </c>
      <c r="D83" s="52">
        <v>2022</v>
      </c>
      <c r="E83" s="52">
        <v>2023</v>
      </c>
      <c r="F83" s="377"/>
    </row>
    <row r="84" spans="1:6" ht="15" customHeight="1">
      <c r="A84" s="152" t="str">
        <f ca="1">Translations!$A$23</f>
        <v>Current Estimated Country Need</v>
      </c>
      <c r="B84" s="158"/>
      <c r="C84" s="158"/>
      <c r="D84" s="158"/>
      <c r="E84" s="158"/>
      <c r="F84" s="159"/>
    </row>
    <row r="85" spans="1:6" ht="60" customHeight="1">
      <c r="A85" s="155" t="str">
        <f ca="1">Translations!$A$24</f>
        <v>A. Total estimated priority population in need (HIV prevention)</v>
      </c>
      <c r="B85" s="156" t="s">
        <v>7</v>
      </c>
      <c r="C85" s="65">
        <v>13787301</v>
      </c>
      <c r="D85" s="65">
        <v>13787301</v>
      </c>
      <c r="E85" s="65">
        <v>13787301</v>
      </c>
      <c r="F85" s="55" t="s">
        <v>1349</v>
      </c>
    </row>
    <row r="86" spans="1:6" ht="42" customHeight="1">
      <c r="A86" s="365" t="str">
        <f ca="1">Translations!$A$25</f>
        <v>B. Country targets 
(from National Strategic Plan)</v>
      </c>
      <c r="B86" s="157" t="s">
        <v>7</v>
      </c>
      <c r="C86" s="65">
        <v>8050516</v>
      </c>
      <c r="D86" s="65">
        <v>8978159</v>
      </c>
      <c r="E86" s="65">
        <v>9424000</v>
      </c>
      <c r="F86" s="362" t="s">
        <v>1425</v>
      </c>
    </row>
    <row r="87" spans="1:6" ht="152" customHeight="1">
      <c r="A87" s="366"/>
      <c r="B87" s="157" t="s">
        <v>15</v>
      </c>
      <c r="C87" s="59">
        <f>IF(C86=0,"",+C86/C85)</f>
        <v>0.58390804697743237</v>
      </c>
      <c r="D87" s="59">
        <f>IF(D86=0,"",+D86/D85)</f>
        <v>0.65119046867838748</v>
      </c>
      <c r="E87" s="59">
        <f>IF(E86=0,"",+E86/E85)</f>
        <v>0.68352754465866816</v>
      </c>
      <c r="F87" s="363"/>
    </row>
    <row r="88" spans="1:6" ht="40.5" customHeight="1">
      <c r="A88" s="152" t="str">
        <f ca="1">Translations!$A$26</f>
        <v>Country need already covered</v>
      </c>
      <c r="B88" s="153"/>
      <c r="C88" s="153"/>
      <c r="D88" s="153"/>
      <c r="E88" s="153"/>
      <c r="F88" s="154"/>
    </row>
    <row r="89" spans="1:6" ht="42" customHeight="1">
      <c r="A89" s="365" t="str">
        <f ca="1">Translations!$A$27</f>
        <v>C1. Country need planned to be covered by domestic resources</v>
      </c>
      <c r="B89" s="156" t="s">
        <v>7</v>
      </c>
      <c r="C89" s="65">
        <v>3103896</v>
      </c>
      <c r="D89" s="65">
        <v>3103896</v>
      </c>
      <c r="E89" s="65">
        <v>3103896</v>
      </c>
      <c r="F89" s="362" t="s">
        <v>1350</v>
      </c>
    </row>
    <row r="90" spans="1:6" ht="78" customHeight="1">
      <c r="A90" s="366"/>
      <c r="B90" s="156" t="s">
        <v>15</v>
      </c>
      <c r="C90" s="59">
        <f>IF(C89=0,"",+C89/C85)</f>
        <v>0.22512716593334692</v>
      </c>
      <c r="D90" s="59">
        <f>IF(D89=0,"",+D89/D85)</f>
        <v>0.22512716593334692</v>
      </c>
      <c r="E90" s="59">
        <f>IF(E89=0,"",+E89/E85)</f>
        <v>0.22512716593334692</v>
      </c>
      <c r="F90" s="363"/>
    </row>
    <row r="91" spans="1:6" ht="143" customHeight="1">
      <c r="A91" s="365" t="str">
        <f ca="1">Translations!$A$28</f>
        <v>C2. Country need planned to be covered by external resources</v>
      </c>
      <c r="B91" s="157" t="s">
        <v>7</v>
      </c>
      <c r="C91" s="65">
        <v>1777772</v>
      </c>
      <c r="D91" s="65">
        <v>1777772</v>
      </c>
      <c r="E91" s="65">
        <v>1777772</v>
      </c>
      <c r="F91" s="57" t="s">
        <v>1426</v>
      </c>
    </row>
    <row r="92" spans="1:6" ht="42" customHeight="1">
      <c r="A92" s="366"/>
      <c r="B92" s="157" t="s">
        <v>15</v>
      </c>
      <c r="C92" s="59">
        <f>IF(C91=0,"",+C91/C85)</f>
        <v>0.12894271329827353</v>
      </c>
      <c r="D92" s="59">
        <f>IF(D91=0,"",+D91/D85)</f>
        <v>0.12894271329827353</v>
      </c>
      <c r="E92" s="59">
        <f>IF(E91=0,"",+E91/E85)</f>
        <v>0.12894271329827353</v>
      </c>
      <c r="F92" s="57"/>
    </row>
    <row r="93" spans="1:6" ht="42" customHeight="1">
      <c r="A93" s="365" t="str">
        <f ca="1">Translations!$A$29</f>
        <v>C3. Total country need already covered</v>
      </c>
      <c r="B93" s="157" t="s">
        <v>7</v>
      </c>
      <c r="C93" s="60">
        <f>+C89+C91</f>
        <v>4881668</v>
      </c>
      <c r="D93" s="60">
        <f>+D89+D91</f>
        <v>4881668</v>
      </c>
      <c r="E93" s="60">
        <f>+E89+E91</f>
        <v>4881668</v>
      </c>
      <c r="F93" s="57"/>
    </row>
    <row r="94" spans="1:6" ht="42" customHeight="1">
      <c r="A94" s="366"/>
      <c r="B94" s="157" t="s">
        <v>15</v>
      </c>
      <c r="C94" s="59">
        <f>IF(C93=0,"",+C93/C85)</f>
        <v>0.35406987923162048</v>
      </c>
      <c r="D94" s="59">
        <f>IF(D93=0,"",+D93/D85)</f>
        <v>0.35406987923162048</v>
      </c>
      <c r="E94" s="59">
        <f>IF(E93=0,"",+E93/E85)</f>
        <v>0.35406987923162048</v>
      </c>
      <c r="F94" s="57"/>
    </row>
    <row r="95" spans="1:6">
      <c r="A95" s="152" t="str">
        <f ca="1">Translations!$A$30</f>
        <v>Programmatic Gap</v>
      </c>
      <c r="B95" s="158"/>
      <c r="C95" s="158"/>
      <c r="D95" s="158"/>
      <c r="E95" s="158"/>
      <c r="F95" s="159"/>
    </row>
    <row r="96" spans="1:6" ht="42" customHeight="1">
      <c r="A96" s="360" t="str">
        <f ca="1">Translations!$A$31</f>
        <v>D. Expected annual gap in meeting the need: A - C3</v>
      </c>
      <c r="B96" s="156" t="s">
        <v>7</v>
      </c>
      <c r="C96" s="61">
        <f>+C85-(C93)</f>
        <v>8905633</v>
      </c>
      <c r="D96" s="61">
        <f>+D85-(D93)</f>
        <v>8905633</v>
      </c>
      <c r="E96" s="61">
        <f>+E85-(E93)</f>
        <v>8905633</v>
      </c>
      <c r="F96" s="362"/>
    </row>
    <row r="97" spans="1:6" ht="42" customHeight="1">
      <c r="A97" s="364"/>
      <c r="B97" s="156" t="s">
        <v>15</v>
      </c>
      <c r="C97" s="59">
        <f>IF(C96=0,"",+C96/C85)</f>
        <v>0.64593012076837952</v>
      </c>
      <c r="D97" s="59">
        <f>IF(D96=0,"",+D96/D85)</f>
        <v>0.64593012076837952</v>
      </c>
      <c r="E97" s="59">
        <f>IF(E96=0,"",+E96/E85)</f>
        <v>0.64593012076837952</v>
      </c>
      <c r="F97" s="363"/>
    </row>
    <row r="98" spans="1:6" ht="15" customHeight="1">
      <c r="A98" s="160" t="str">
        <f ca="1">Translations!$A$32</f>
        <v>Country Need Covered with the Allocation Amount</v>
      </c>
      <c r="B98" s="158"/>
      <c r="C98" s="158"/>
      <c r="D98" s="158"/>
      <c r="E98" s="158"/>
      <c r="F98" s="159"/>
    </row>
    <row r="99" spans="1:6" ht="42" customHeight="1">
      <c r="A99" s="360" t="str">
        <f ca="1">Translations!$A$33</f>
        <v>E. Targets to be financed by allocation amount</v>
      </c>
      <c r="B99" s="157" t="s">
        <v>7</v>
      </c>
      <c r="C99" s="65">
        <v>3168848</v>
      </c>
      <c r="D99" s="65">
        <v>4096491</v>
      </c>
      <c r="E99" s="65">
        <v>4542332</v>
      </c>
      <c r="F99" s="362" t="s">
        <v>1427</v>
      </c>
    </row>
    <row r="100" spans="1:6" ht="70" customHeight="1">
      <c r="A100" s="364"/>
      <c r="B100" s="157" t="s">
        <v>15</v>
      </c>
      <c r="C100" s="59">
        <f>IF(C99=0,"",+C99/C85)</f>
        <v>0.22983816774581189</v>
      </c>
      <c r="D100" s="59">
        <f>IF(D99=0,"",+D99/D85)</f>
        <v>0.297120589446767</v>
      </c>
      <c r="E100" s="59">
        <f>IF(E99=0,"",+E99/E85)</f>
        <v>0.32945766542704769</v>
      </c>
      <c r="F100" s="363"/>
    </row>
    <row r="101" spans="1:6" ht="42" customHeight="1">
      <c r="A101" s="360" t="str">
        <f ca="1">Translations!$A$34</f>
        <v>F. Coverage from allocation amount and other resources: E + C3</v>
      </c>
      <c r="B101" s="157" t="s">
        <v>7</v>
      </c>
      <c r="C101" s="61">
        <f>+C99+C93</f>
        <v>8050516</v>
      </c>
      <c r="D101" s="61">
        <f>+D99+D93</f>
        <v>8978159</v>
      </c>
      <c r="E101" s="61">
        <f>+E99+E93</f>
        <v>9424000</v>
      </c>
      <c r="F101" s="362" t="s">
        <v>1395</v>
      </c>
    </row>
    <row r="102" spans="1:6" ht="42" customHeight="1">
      <c r="A102" s="364"/>
      <c r="B102" s="157" t="s">
        <v>15</v>
      </c>
      <c r="C102" s="59">
        <f>IF(C101=0,"",+C101/C85)</f>
        <v>0.58390804697743237</v>
      </c>
      <c r="D102" s="59">
        <f>IF(D101=0,"",+D101/D85)</f>
        <v>0.65119046867838748</v>
      </c>
      <c r="E102" s="59">
        <f>IF(E101=0,"",+E101/E85)</f>
        <v>0.68352754465866816</v>
      </c>
      <c r="F102" s="363"/>
    </row>
    <row r="103" spans="1:6" ht="42" customHeight="1">
      <c r="A103" s="360" t="str">
        <f ca="1">Translations!$A$35</f>
        <v xml:space="preserve">G. Remaining gap: A - F </v>
      </c>
      <c r="B103" s="157" t="s">
        <v>7</v>
      </c>
      <c r="C103" s="61">
        <f>+C85-(C101)</f>
        <v>5736785</v>
      </c>
      <c r="D103" s="61">
        <f>+D85-(D101)</f>
        <v>4809142</v>
      </c>
      <c r="E103" s="61">
        <f>+E85-(E101)</f>
        <v>4363301</v>
      </c>
      <c r="F103" s="362" t="s">
        <v>1428</v>
      </c>
    </row>
    <row r="104" spans="1:6" ht="42" customHeight="1" thickBot="1">
      <c r="A104" s="361"/>
      <c r="B104" s="157" t="s">
        <v>15</v>
      </c>
      <c r="C104" s="59">
        <f>IF(C103=0,"",+C103/C85)</f>
        <v>0.41609195302256763</v>
      </c>
      <c r="D104" s="59">
        <f>IF(D103=0,"",+D103/D85)</f>
        <v>0.34880953132161252</v>
      </c>
      <c r="E104" s="59">
        <f>IF(E103=0,"",+E103/E85)</f>
        <v>0.31647245534133184</v>
      </c>
      <c r="F104" s="363"/>
    </row>
    <row r="105" spans="1:6">
      <c r="A105" s="162"/>
      <c r="B105" s="163"/>
      <c r="C105" s="163"/>
      <c r="D105" s="163"/>
      <c r="E105" s="163"/>
      <c r="F105" s="164"/>
    </row>
    <row r="106" spans="1:6" ht="15" thickBot="1">
      <c r="A106" s="162"/>
      <c r="B106" s="163"/>
      <c r="C106" s="163"/>
      <c r="D106" s="163"/>
      <c r="E106" s="163"/>
      <c r="F106" s="164"/>
    </row>
    <row r="107" spans="1:6" ht="19" thickBot="1">
      <c r="A107" s="132" t="str">
        <f ca="1">Translations!$A$3</f>
        <v>HIV/AIDS</v>
      </c>
      <c r="B107" s="133"/>
      <c r="C107" s="133"/>
      <c r="D107" s="133"/>
      <c r="E107" s="133"/>
      <c r="F107" s="134"/>
    </row>
    <row r="108" spans="1:6" ht="14.25" customHeight="1">
      <c r="A108" s="135" t="str">
        <f ca="1">Translations!$A$7</f>
        <v>HIV/AIDS Programmatic Gap Table 4 (Per Priority Intervention)</v>
      </c>
      <c r="B108" s="136"/>
      <c r="C108" s="136"/>
      <c r="D108" s="136"/>
      <c r="E108" s="137"/>
      <c r="F108" s="138"/>
    </row>
    <row r="109" spans="1:6" ht="30" customHeight="1">
      <c r="A109" s="139" t="str">
        <f ca="1">Translations!$A$10</f>
        <v>Priority Module</v>
      </c>
      <c r="B109" s="367" t="s">
        <v>105</v>
      </c>
      <c r="C109" s="368"/>
      <c r="D109" s="368"/>
      <c r="E109" s="368"/>
      <c r="F109" s="369"/>
    </row>
    <row r="110" spans="1:6" ht="30" customHeight="1">
      <c r="A110" s="139" t="str">
        <f ca="1">Translations!$A$11</f>
        <v>Selected coverage indicator</v>
      </c>
      <c r="B110" s="370" t="str">
        <f ca="1">VLOOKUP(B109,HIVModulesIndicators,2,FALSE)</f>
        <v>Percentage of Key Populations reached with prevention programs- defined package of services</v>
      </c>
      <c r="C110" s="371"/>
      <c r="D110" s="371"/>
      <c r="E110" s="371"/>
      <c r="F110" s="372"/>
    </row>
    <row r="111" spans="1:6" ht="30" customHeight="1" thickBot="1">
      <c r="A111" s="140" t="str">
        <f ca="1">Translations!$A$12</f>
        <v>Target Population</v>
      </c>
      <c r="B111" s="396"/>
      <c r="C111" s="397"/>
      <c r="D111" s="397"/>
      <c r="E111" s="397"/>
      <c r="F111" s="398"/>
    </row>
    <row r="112" spans="1:6">
      <c r="A112" s="141" t="str">
        <f ca="1">Translations!$A$13</f>
        <v>Current national coverage</v>
      </c>
      <c r="B112" s="142"/>
      <c r="C112" s="142"/>
      <c r="D112" s="142"/>
      <c r="E112" s="142"/>
      <c r="F112" s="143"/>
    </row>
    <row r="113" spans="1:6" ht="28.5" customHeight="1">
      <c r="A113" s="144" t="str">
        <f ca="1">Translations!$A$14</f>
        <v>Insert latest results</v>
      </c>
      <c r="B113" s="49">
        <v>37856</v>
      </c>
      <c r="C113" s="145" t="str">
        <f ca="1">Translations!$A$15</f>
        <v>Year</v>
      </c>
      <c r="D113" s="322">
        <v>2019</v>
      </c>
      <c r="E113" s="146" t="str">
        <f ca="1">Translations!$A$16</f>
        <v>Data source</v>
      </c>
      <c r="F113" s="49" t="s">
        <v>1333</v>
      </c>
    </row>
    <row r="114" spans="1:6" ht="30" customHeight="1" thickBot="1">
      <c r="A114" s="147" t="str">
        <f ca="1">Translations!$A$17</f>
        <v>Comments</v>
      </c>
      <c r="B114" s="396" t="s">
        <v>1356</v>
      </c>
      <c r="C114" s="397"/>
      <c r="D114" s="397"/>
      <c r="E114" s="397"/>
      <c r="F114" s="398"/>
    </row>
    <row r="115" spans="1:6" ht="15" thickBot="1">
      <c r="A115" s="148"/>
      <c r="B115" s="149"/>
      <c r="C115" s="149"/>
      <c r="D115" s="149"/>
      <c r="E115" s="149"/>
      <c r="F115" s="150"/>
    </row>
    <row r="116" spans="1:6" ht="15">
      <c r="A116" s="399"/>
      <c r="B116" s="400"/>
      <c r="C116" s="151" t="str">
        <f ca="1">Translations!$A$18</f>
        <v>Year 1</v>
      </c>
      <c r="D116" s="151" t="str">
        <f ca="1">Translations!$A$19</f>
        <v>Year 2</v>
      </c>
      <c r="E116" s="151" t="str">
        <f ca="1">Translations!$A$20</f>
        <v>Year 3</v>
      </c>
      <c r="F116" s="376" t="str">
        <f ca="1">Translations!$A$22</f>
        <v>Comments / Assumptions</v>
      </c>
    </row>
    <row r="117" spans="1:6" ht="33.75" customHeight="1">
      <c r="A117" s="401"/>
      <c r="B117" s="402"/>
      <c r="C117" s="52">
        <v>2021</v>
      </c>
      <c r="D117" s="52">
        <v>2022</v>
      </c>
      <c r="E117" s="52">
        <v>2023</v>
      </c>
      <c r="F117" s="377"/>
    </row>
    <row r="118" spans="1:6" ht="15" customHeight="1">
      <c r="A118" s="152" t="str">
        <f ca="1">Translations!$A$23</f>
        <v>Current Estimated Country Need</v>
      </c>
      <c r="B118" s="158"/>
      <c r="C118" s="158"/>
      <c r="D118" s="158"/>
      <c r="E118" s="158"/>
      <c r="F118" s="159"/>
    </row>
    <row r="119" spans="1:6" ht="137" customHeight="1">
      <c r="A119" s="155" t="str">
        <f ca="1">Translations!$A$24</f>
        <v>A. Total estimated priority population in need (HIV prevention)</v>
      </c>
      <c r="B119" s="156" t="s">
        <v>7</v>
      </c>
      <c r="C119" s="65">
        <v>154551</v>
      </c>
      <c r="D119" s="65">
        <v>154551</v>
      </c>
      <c r="E119" s="65">
        <v>154551</v>
      </c>
      <c r="F119" s="55" t="s">
        <v>1357</v>
      </c>
    </row>
    <row r="120" spans="1:6" ht="42" customHeight="1">
      <c r="A120" s="365" t="str">
        <f ca="1">Translations!$A$25</f>
        <v>B. Country targets 
(from National Strategic Plan)</v>
      </c>
      <c r="B120" s="157" t="s">
        <v>7</v>
      </c>
      <c r="C120" s="65">
        <f>C119*0.8</f>
        <v>123640.8</v>
      </c>
      <c r="D120" s="327">
        <f t="shared" ref="D120:E120" si="0">D119*0.8</f>
        <v>123640.8</v>
      </c>
      <c r="E120" s="327">
        <f t="shared" si="0"/>
        <v>123640.8</v>
      </c>
      <c r="F120" s="362" t="s">
        <v>1381</v>
      </c>
    </row>
    <row r="121" spans="1:6" ht="153" customHeight="1">
      <c r="A121" s="366"/>
      <c r="B121" s="157" t="s">
        <v>15</v>
      </c>
      <c r="C121" s="59">
        <f>IF(C120=0,"",+C120/C119)</f>
        <v>0.8</v>
      </c>
      <c r="D121" s="59">
        <f>IF(D120=0,"",+D120/D119)</f>
        <v>0.8</v>
      </c>
      <c r="E121" s="59">
        <f>IF(E120=0,"",+E120/E119)</f>
        <v>0.8</v>
      </c>
      <c r="F121" s="363"/>
    </row>
    <row r="122" spans="1:6" ht="15" customHeight="1">
      <c r="A122" s="152" t="str">
        <f ca="1">Translations!$A$26</f>
        <v>Country need already covered</v>
      </c>
      <c r="B122" s="158"/>
      <c r="C122" s="158"/>
      <c r="D122" s="158"/>
      <c r="E122" s="158"/>
      <c r="F122" s="159"/>
    </row>
    <row r="123" spans="1:6" ht="42" customHeight="1">
      <c r="A123" s="365" t="str">
        <f ca="1">Translations!$A$27</f>
        <v>C1. Country need planned to be covered by domestic resources</v>
      </c>
      <c r="B123" s="156" t="s">
        <v>7</v>
      </c>
      <c r="C123" s="65">
        <v>0</v>
      </c>
      <c r="D123" s="65">
        <v>0</v>
      </c>
      <c r="E123" s="65">
        <v>0</v>
      </c>
      <c r="F123" s="362" t="s">
        <v>1355</v>
      </c>
    </row>
    <row r="124" spans="1:6" ht="42" customHeight="1">
      <c r="A124" s="366"/>
      <c r="B124" s="156" t="s">
        <v>15</v>
      </c>
      <c r="C124" s="59" t="str">
        <f>IF(C123=0,"",+C123/C119)</f>
        <v/>
      </c>
      <c r="D124" s="59" t="str">
        <f>IF(D123=0,"",+D123/D119)</f>
        <v/>
      </c>
      <c r="E124" s="59" t="str">
        <f>IF(E123=0,"",+E123/E119)</f>
        <v/>
      </c>
      <c r="F124" s="363"/>
    </row>
    <row r="125" spans="1:6" ht="144" customHeight="1">
      <c r="A125" s="365" t="str">
        <f ca="1">Translations!$A$28</f>
        <v>C2. Country need planned to be covered by external resources</v>
      </c>
      <c r="B125" s="157" t="s">
        <v>7</v>
      </c>
      <c r="C125" s="65">
        <v>34468</v>
      </c>
      <c r="D125" s="65">
        <v>34468</v>
      </c>
      <c r="E125" s="65">
        <v>34468</v>
      </c>
      <c r="F125" s="325" t="s">
        <v>1358</v>
      </c>
    </row>
    <row r="126" spans="1:6" ht="42" customHeight="1">
      <c r="A126" s="366"/>
      <c r="B126" s="157" t="s">
        <v>15</v>
      </c>
      <c r="C126" s="59">
        <f>IF(C125=0,"",+C125/C119)</f>
        <v>0.22302023280341118</v>
      </c>
      <c r="D126" s="59">
        <f>IF(D125=0,"",+D125/D119)</f>
        <v>0.22302023280341118</v>
      </c>
      <c r="E126" s="59">
        <f>IF(E125=0,"",+E125/E119)</f>
        <v>0.22302023280341118</v>
      </c>
      <c r="F126" s="57"/>
    </row>
    <row r="127" spans="1:6" ht="42" customHeight="1">
      <c r="A127" s="365" t="str">
        <f ca="1">Translations!$A$29</f>
        <v>C3. Total country need already covered</v>
      </c>
      <c r="B127" s="157" t="s">
        <v>7</v>
      </c>
      <c r="C127" s="60">
        <f>+C123+C125</f>
        <v>34468</v>
      </c>
      <c r="D127" s="60">
        <f>+D123+D125</f>
        <v>34468</v>
      </c>
      <c r="E127" s="60">
        <f>+E123+E125</f>
        <v>34468</v>
      </c>
      <c r="F127" s="57"/>
    </row>
    <row r="128" spans="1:6" ht="42" customHeight="1">
      <c r="A128" s="366"/>
      <c r="B128" s="157" t="s">
        <v>15</v>
      </c>
      <c r="C128" s="59">
        <f>IF(C127=0,"",+C127/C119)</f>
        <v>0.22302023280341118</v>
      </c>
      <c r="D128" s="59">
        <f>IF(D127=0,"",+D127/D119)</f>
        <v>0.22302023280341118</v>
      </c>
      <c r="E128" s="59">
        <f>IF(E127=0,"",+E127/E119)</f>
        <v>0.22302023280341118</v>
      </c>
      <c r="F128" s="57"/>
    </row>
    <row r="129" spans="1:6">
      <c r="A129" s="152" t="str">
        <f ca="1">Translations!$A$30</f>
        <v>Programmatic Gap</v>
      </c>
      <c r="B129" s="158"/>
      <c r="C129" s="158"/>
      <c r="D129" s="158"/>
      <c r="E129" s="158"/>
      <c r="F129" s="159"/>
    </row>
    <row r="130" spans="1:6" ht="42" customHeight="1">
      <c r="A130" s="360" t="str">
        <f ca="1">Translations!$A$31</f>
        <v>D. Expected annual gap in meeting the need: A - C3</v>
      </c>
      <c r="B130" s="156" t="s">
        <v>7</v>
      </c>
      <c r="C130" s="61">
        <f>+C119-(C127)</f>
        <v>120083</v>
      </c>
      <c r="D130" s="61">
        <f>+D119-(D127)</f>
        <v>120083</v>
      </c>
      <c r="E130" s="61">
        <f>+E119-(E127)</f>
        <v>120083</v>
      </c>
      <c r="F130" s="362"/>
    </row>
    <row r="131" spans="1:6" ht="42" customHeight="1">
      <c r="A131" s="364"/>
      <c r="B131" s="156" t="s">
        <v>15</v>
      </c>
      <c r="C131" s="59">
        <f>IF(C130=0,"",+C130/C119)</f>
        <v>0.77697976719658879</v>
      </c>
      <c r="D131" s="59">
        <f>IF(D130=0,"",+D130/D119)</f>
        <v>0.77697976719658879</v>
      </c>
      <c r="E131" s="59">
        <f>IF(E130=0,"",+E130/E119)</f>
        <v>0.77697976719658879</v>
      </c>
      <c r="F131" s="363"/>
    </row>
    <row r="132" spans="1:6" ht="15" customHeight="1">
      <c r="A132" s="160" t="str">
        <f ca="1">Translations!$A$32</f>
        <v>Country Need Covered with the Allocation Amount</v>
      </c>
      <c r="B132" s="158"/>
      <c r="C132" s="158"/>
      <c r="D132" s="158"/>
      <c r="E132" s="158"/>
      <c r="F132" s="159"/>
    </row>
    <row r="133" spans="1:6" ht="42" customHeight="1">
      <c r="A133" s="360" t="str">
        <f ca="1">Translations!$A$33</f>
        <v>E. Targets to be financed by allocation amount</v>
      </c>
      <c r="B133" s="157" t="s">
        <v>7</v>
      </c>
      <c r="C133" s="65">
        <v>45921</v>
      </c>
      <c r="D133" s="65">
        <v>53874</v>
      </c>
      <c r="E133" s="65">
        <v>62738</v>
      </c>
      <c r="F133" s="362" t="s">
        <v>1430</v>
      </c>
    </row>
    <row r="134" spans="1:6" ht="162" customHeight="1">
      <c r="A134" s="364"/>
      <c r="B134" s="157" t="s">
        <v>15</v>
      </c>
      <c r="C134" s="59">
        <f>IF(C133=0,"",+C133/C119)</f>
        <v>0.29712522080090065</v>
      </c>
      <c r="D134" s="59">
        <f>IF(D133=0,"",+D133/D119)</f>
        <v>0.34858396257546054</v>
      </c>
      <c r="E134" s="59">
        <f>IF(E133=0,"",+E133/E119)</f>
        <v>0.40593719872404577</v>
      </c>
      <c r="F134" s="363"/>
    </row>
    <row r="135" spans="1:6" ht="42" customHeight="1">
      <c r="A135" s="360" t="str">
        <f ca="1">Translations!$A$34</f>
        <v>F. Coverage from allocation amount and other resources: E + C3</v>
      </c>
      <c r="B135" s="157" t="s">
        <v>7</v>
      </c>
      <c r="C135" s="61">
        <f>+C133+C127</f>
        <v>80389</v>
      </c>
      <c r="D135" s="61">
        <f>+D133+D127</f>
        <v>88342</v>
      </c>
      <c r="E135" s="61">
        <f>+E133+E127</f>
        <v>97206</v>
      </c>
      <c r="F135" s="362" t="s">
        <v>1396</v>
      </c>
    </row>
    <row r="136" spans="1:6" ht="42" customHeight="1">
      <c r="A136" s="364"/>
      <c r="B136" s="157" t="s">
        <v>15</v>
      </c>
      <c r="C136" s="59">
        <f>IF(C135=0,"",+C135/C119)</f>
        <v>0.52014545360431186</v>
      </c>
      <c r="D136" s="59">
        <f>IF(D135=0,"",+D135/D119)</f>
        <v>0.57160419537887175</v>
      </c>
      <c r="E136" s="59">
        <f>IF(E135=0,"",+E135/E119)</f>
        <v>0.62895743152745698</v>
      </c>
      <c r="F136" s="363"/>
    </row>
    <row r="137" spans="1:6" ht="42" customHeight="1">
      <c r="A137" s="360" t="str">
        <f ca="1">Translations!$A$35</f>
        <v xml:space="preserve">G. Remaining gap: A - F </v>
      </c>
      <c r="B137" s="157" t="s">
        <v>7</v>
      </c>
      <c r="C137" s="61">
        <f>+C119-(C135)</f>
        <v>74162</v>
      </c>
      <c r="D137" s="61">
        <f>+D119-(D135)</f>
        <v>66209</v>
      </c>
      <c r="E137" s="61">
        <f>+E119-(E135)</f>
        <v>57345</v>
      </c>
      <c r="F137" s="362" t="s">
        <v>1429</v>
      </c>
    </row>
    <row r="138" spans="1:6" ht="170" customHeight="1" thickBot="1">
      <c r="A138" s="361"/>
      <c r="B138" s="157" t="s">
        <v>15</v>
      </c>
      <c r="C138" s="59">
        <f>IF(C137=0,"",+C137/C119)</f>
        <v>0.47985454639568814</v>
      </c>
      <c r="D138" s="59">
        <f>IF(D137=0,"",+D137/D119)</f>
        <v>0.42839580462112831</v>
      </c>
      <c r="E138" s="59">
        <f>IF(E137=0,"",+E137/E119)</f>
        <v>0.37104256847254302</v>
      </c>
      <c r="F138" s="363"/>
    </row>
    <row r="139" spans="1:6">
      <c r="A139" s="161"/>
      <c r="B139" s="161"/>
      <c r="C139" s="161"/>
      <c r="D139" s="161"/>
      <c r="E139" s="161"/>
      <c r="F139" s="161"/>
    </row>
    <row r="140" spans="1:6" ht="15" thickBot="1">
      <c r="A140" s="161"/>
      <c r="B140" s="161"/>
      <c r="C140" s="161"/>
      <c r="D140" s="161"/>
      <c r="E140" s="161"/>
      <c r="F140" s="161"/>
    </row>
    <row r="141" spans="1:6" ht="19" thickBot="1">
      <c r="A141" s="132" t="str">
        <f ca="1">Translations!$A$3</f>
        <v>HIV/AIDS</v>
      </c>
      <c r="B141" s="133"/>
      <c r="C141" s="133"/>
      <c r="D141" s="133"/>
      <c r="E141" s="133"/>
      <c r="F141" s="134"/>
    </row>
    <row r="142" spans="1:6" ht="14.25" customHeight="1">
      <c r="A142" s="135" t="str">
        <f ca="1">Translations!$A$8</f>
        <v>HIV/AIDS Programmatic Gap Table 5 (Per Priority Intervention)</v>
      </c>
      <c r="B142" s="136"/>
      <c r="C142" s="136"/>
      <c r="D142" s="136"/>
      <c r="E142" s="137"/>
      <c r="F142" s="138"/>
    </row>
    <row r="143" spans="1:6" ht="30" customHeight="1">
      <c r="A143" s="139" t="str">
        <f ca="1">Translations!$A$10</f>
        <v>Priority Module</v>
      </c>
      <c r="B143" s="367" t="s">
        <v>105</v>
      </c>
      <c r="C143" s="368"/>
      <c r="D143" s="368"/>
      <c r="E143" s="368"/>
      <c r="F143" s="369"/>
    </row>
    <row r="144" spans="1:6" ht="30" customHeight="1">
      <c r="A144" s="139" t="str">
        <f ca="1">Translations!$A$11</f>
        <v>Selected coverage indicator</v>
      </c>
      <c r="B144" s="370" t="str">
        <f ca="1">VLOOKUP(B143,HIVModulesIndicators,2,FALSE)</f>
        <v>Percentage of Key Populations reached with prevention programs- defined package of services</v>
      </c>
      <c r="C144" s="371"/>
      <c r="D144" s="371"/>
      <c r="E144" s="371"/>
      <c r="F144" s="372"/>
    </row>
    <row r="145" spans="1:6" ht="30" customHeight="1">
      <c r="A145" s="140" t="str">
        <f ca="1">Translations!$A$12</f>
        <v>Target Population</v>
      </c>
      <c r="B145" s="383" t="s">
        <v>1332</v>
      </c>
      <c r="C145" s="384"/>
      <c r="D145" s="384"/>
      <c r="E145" s="384"/>
      <c r="F145" s="385"/>
    </row>
    <row r="146" spans="1:6">
      <c r="A146" s="141" t="str">
        <f ca="1">Translations!$A$13</f>
        <v>Current national coverage</v>
      </c>
      <c r="B146" s="142"/>
      <c r="C146" s="142"/>
      <c r="D146" s="142"/>
      <c r="E146" s="142"/>
      <c r="F146" s="143"/>
    </row>
    <row r="147" spans="1:6" ht="15">
      <c r="A147" s="144" t="str">
        <f ca="1">Translations!$A$14</f>
        <v>Insert latest results</v>
      </c>
      <c r="B147" s="49">
        <v>456792</v>
      </c>
      <c r="C147" s="145" t="str">
        <f ca="1">Translations!$A$15</f>
        <v>Year</v>
      </c>
      <c r="D147" s="49">
        <v>2019</v>
      </c>
      <c r="E147" s="146" t="str">
        <f ca="1">Translations!$A$16</f>
        <v>Data source</v>
      </c>
      <c r="F147" s="49" t="s">
        <v>1398</v>
      </c>
    </row>
    <row r="148" spans="1:6" ht="30" customHeight="1" thickBot="1">
      <c r="A148" s="147" t="str">
        <f ca="1">Translations!$A$17</f>
        <v>Comments</v>
      </c>
      <c r="B148" s="396" t="s">
        <v>1367</v>
      </c>
      <c r="C148" s="397"/>
      <c r="D148" s="397"/>
      <c r="E148" s="397"/>
      <c r="F148" s="398"/>
    </row>
    <row r="149" spans="1:6" ht="15" thickBot="1">
      <c r="A149" s="148"/>
      <c r="B149" s="149"/>
      <c r="C149" s="149"/>
      <c r="D149" s="149"/>
      <c r="E149" s="149"/>
      <c r="F149" s="150"/>
    </row>
    <row r="150" spans="1:6" ht="15">
      <c r="A150" s="399"/>
      <c r="B150" s="400"/>
      <c r="C150" s="151" t="str">
        <f ca="1">Translations!$A$18</f>
        <v>Year 1</v>
      </c>
      <c r="D150" s="151" t="str">
        <f ca="1">Translations!$A$19</f>
        <v>Year 2</v>
      </c>
      <c r="E150" s="151" t="str">
        <f ca="1">Translations!$A$20</f>
        <v>Year 3</v>
      </c>
      <c r="F150" s="376" t="str">
        <f ca="1">Translations!$A$22</f>
        <v>Comments / Assumptions</v>
      </c>
    </row>
    <row r="151" spans="1:6" ht="39" customHeight="1">
      <c r="A151" s="401"/>
      <c r="B151" s="402"/>
      <c r="C151" s="52">
        <v>2021</v>
      </c>
      <c r="D151" s="52">
        <v>2022</v>
      </c>
      <c r="E151" s="52">
        <v>2023</v>
      </c>
      <c r="F151" s="377"/>
    </row>
    <row r="152" spans="1:6" ht="15" customHeight="1">
      <c r="A152" s="152" t="str">
        <f ca="1">Translations!$A$23</f>
        <v>Current Estimated Country Need</v>
      </c>
      <c r="B152" s="165"/>
      <c r="C152" s="165"/>
      <c r="D152" s="165"/>
      <c r="E152" s="165"/>
      <c r="F152" s="166"/>
    </row>
    <row r="153" spans="1:6" ht="57.75" customHeight="1">
      <c r="A153" s="155" t="str">
        <f ca="1">Translations!$A$24</f>
        <v>A. Total estimated priority population in need (HIV prevention)</v>
      </c>
      <c r="B153" s="156" t="s">
        <v>7</v>
      </c>
      <c r="C153" s="65">
        <v>3498964</v>
      </c>
      <c r="D153" s="65">
        <v>3498964</v>
      </c>
      <c r="E153" s="65">
        <v>3498964</v>
      </c>
      <c r="F153" s="55" t="s">
        <v>1399</v>
      </c>
    </row>
    <row r="154" spans="1:6" ht="42" customHeight="1">
      <c r="A154" s="365" t="str">
        <f ca="1">Translations!$A$25</f>
        <v>B. Country targets 
(from National Strategic Plan)</v>
      </c>
      <c r="B154" s="157" t="s">
        <v>7</v>
      </c>
      <c r="C154" s="65">
        <v>2624223</v>
      </c>
      <c r="D154" s="65">
        <v>2624223</v>
      </c>
      <c r="E154" s="65">
        <v>2624223</v>
      </c>
      <c r="F154" s="362" t="s">
        <v>1432</v>
      </c>
    </row>
    <row r="155" spans="1:6" ht="71" customHeight="1">
      <c r="A155" s="366"/>
      <c r="B155" s="157" t="s">
        <v>15</v>
      </c>
      <c r="C155" s="59">
        <f>IF(C154=0,"",+C154/C153)</f>
        <v>0.75</v>
      </c>
      <c r="D155" s="59">
        <f>IF(D154=0,"",+D154/D153)</f>
        <v>0.75</v>
      </c>
      <c r="E155" s="59">
        <f>IF(E154=0,"",+E154/E153)</f>
        <v>0.75</v>
      </c>
      <c r="F155" s="363"/>
    </row>
    <row r="156" spans="1:6" ht="15" customHeight="1">
      <c r="A156" s="152" t="str">
        <f ca="1">Translations!$A$26</f>
        <v>Country need already covered</v>
      </c>
      <c r="B156" s="153"/>
      <c r="C156" s="153"/>
      <c r="D156" s="153"/>
      <c r="E156" s="153"/>
      <c r="F156" s="154"/>
    </row>
    <row r="157" spans="1:6" ht="42" customHeight="1">
      <c r="A157" s="365" t="str">
        <f ca="1">Translations!$A$27</f>
        <v>C1. Country need planned to be covered by domestic resources</v>
      </c>
      <c r="B157" s="156" t="s">
        <v>7</v>
      </c>
      <c r="C157" s="65">
        <v>0</v>
      </c>
      <c r="D157" s="65">
        <v>0</v>
      </c>
      <c r="E157" s="65">
        <v>0</v>
      </c>
      <c r="F157" s="362" t="s">
        <v>1329</v>
      </c>
    </row>
    <row r="158" spans="1:6" ht="42" customHeight="1">
      <c r="A158" s="366"/>
      <c r="B158" s="156" t="s">
        <v>15</v>
      </c>
      <c r="C158" s="59" t="str">
        <f>IF(C157=0,"",+C157/C153)</f>
        <v/>
      </c>
      <c r="D158" s="59" t="str">
        <f>IF(D157=0,"",+D157/D153)</f>
        <v/>
      </c>
      <c r="E158" s="59" t="str">
        <f>IF(E157=0,"",+E157/E153)</f>
        <v/>
      </c>
      <c r="F158" s="363"/>
    </row>
    <row r="159" spans="1:6" ht="121" customHeight="1">
      <c r="A159" s="365" t="str">
        <f ca="1">Translations!$A$28</f>
        <v>C2. Country need planned to be covered by external resources</v>
      </c>
      <c r="B159" s="157" t="s">
        <v>7</v>
      </c>
      <c r="C159" s="65">
        <v>652123</v>
      </c>
      <c r="D159" s="65">
        <v>652123</v>
      </c>
      <c r="E159" s="65">
        <v>652123</v>
      </c>
      <c r="F159" s="57" t="s">
        <v>1431</v>
      </c>
    </row>
    <row r="160" spans="1:6" ht="42" customHeight="1">
      <c r="A160" s="366"/>
      <c r="B160" s="157" t="s">
        <v>15</v>
      </c>
      <c r="C160" s="59">
        <f>IF(C159=0,"",+C159/C153)</f>
        <v>0.18637602444609319</v>
      </c>
      <c r="D160" s="59">
        <f>IF(D159=0,"",+D159/D153)</f>
        <v>0.18637602444609319</v>
      </c>
      <c r="E160" s="59">
        <f>IF(E159=0,"",+E159/E153)</f>
        <v>0.18637602444609319</v>
      </c>
      <c r="F160" s="57"/>
    </row>
    <row r="161" spans="1:6" ht="42" customHeight="1">
      <c r="A161" s="365" t="str">
        <f ca="1">Translations!$A$29</f>
        <v>C3. Total country need already covered</v>
      </c>
      <c r="B161" s="157" t="s">
        <v>7</v>
      </c>
      <c r="C161" s="60">
        <f>+C157+C159</f>
        <v>652123</v>
      </c>
      <c r="D161" s="60">
        <f>+D157+D159</f>
        <v>652123</v>
      </c>
      <c r="E161" s="60">
        <f>+E157+E159</f>
        <v>652123</v>
      </c>
      <c r="F161" s="57"/>
    </row>
    <row r="162" spans="1:6" ht="42" customHeight="1">
      <c r="A162" s="366"/>
      <c r="B162" s="157" t="s">
        <v>15</v>
      </c>
      <c r="C162" s="59">
        <f>IF(C161=0,"",+C161/C153)</f>
        <v>0.18637602444609319</v>
      </c>
      <c r="D162" s="59">
        <f>IF(D161=0,"",+D161/D153)</f>
        <v>0.18637602444609319</v>
      </c>
      <c r="E162" s="59">
        <f>IF(E161=0,"",+E161/E153)</f>
        <v>0.18637602444609319</v>
      </c>
      <c r="F162" s="57"/>
    </row>
    <row r="163" spans="1:6">
      <c r="A163" s="152" t="str">
        <f ca="1">Translations!$A$30</f>
        <v>Programmatic Gap</v>
      </c>
      <c r="B163" s="153"/>
      <c r="C163" s="153"/>
      <c r="D163" s="153"/>
      <c r="E163" s="153"/>
      <c r="F163" s="154"/>
    </row>
    <row r="164" spans="1:6" ht="42" customHeight="1">
      <c r="A164" s="360" t="str">
        <f ca="1">Translations!$A$31</f>
        <v>D. Expected annual gap in meeting the need: A - C3</v>
      </c>
      <c r="B164" s="156" t="s">
        <v>7</v>
      </c>
      <c r="C164" s="61">
        <f>+C153-(C161)</f>
        <v>2846841</v>
      </c>
      <c r="D164" s="61">
        <f>+D153-(D161)</f>
        <v>2846841</v>
      </c>
      <c r="E164" s="61">
        <f>+E153-(E161)</f>
        <v>2846841</v>
      </c>
      <c r="F164" s="362"/>
    </row>
    <row r="165" spans="1:6" ht="42" customHeight="1">
      <c r="A165" s="364"/>
      <c r="B165" s="156" t="s">
        <v>15</v>
      </c>
      <c r="C165" s="59">
        <f>IF(C164=0,"",+C164/C153)</f>
        <v>0.81362397555390686</v>
      </c>
      <c r="D165" s="59">
        <f>IF(D164=0,"",+D164/D153)</f>
        <v>0.81362397555390686</v>
      </c>
      <c r="E165" s="59">
        <f>IF(E164=0,"",+E164/E153)</f>
        <v>0.81362397555390686</v>
      </c>
      <c r="F165" s="363"/>
    </row>
    <row r="166" spans="1:6" ht="15" customHeight="1">
      <c r="A166" s="160" t="str">
        <f ca="1">Translations!$A$32</f>
        <v>Country Need Covered with the Allocation Amount</v>
      </c>
      <c r="B166" s="158"/>
      <c r="C166" s="158"/>
      <c r="D166" s="158"/>
      <c r="E166" s="158"/>
      <c r="F166" s="159"/>
    </row>
    <row r="167" spans="1:6" ht="42" customHeight="1">
      <c r="A167" s="360" t="str">
        <f ca="1">Translations!$A$33</f>
        <v>E. Targets to be financed by allocation amount</v>
      </c>
      <c r="B167" s="157" t="s">
        <v>7</v>
      </c>
      <c r="C167" s="65">
        <v>647819</v>
      </c>
      <c r="D167" s="65">
        <v>816252</v>
      </c>
      <c r="E167" s="65">
        <v>999908</v>
      </c>
      <c r="F167" s="362" t="s">
        <v>1433</v>
      </c>
    </row>
    <row r="168" spans="1:6" ht="73" customHeight="1">
      <c r="A168" s="364"/>
      <c r="B168" s="157" t="s">
        <v>15</v>
      </c>
      <c r="C168" s="59">
        <f>IF(C167=0,"",+C167/C153)</f>
        <v>0.18514594605717577</v>
      </c>
      <c r="D168" s="59">
        <f>IF(D167=0,"",+D167/D153)</f>
        <v>0.23328390917997441</v>
      </c>
      <c r="E168" s="59">
        <f>IF(E167=0,"",+E167/E153)</f>
        <v>0.28577258868625111</v>
      </c>
      <c r="F168" s="363"/>
    </row>
    <row r="169" spans="1:6" ht="42" customHeight="1">
      <c r="A169" s="360" t="str">
        <f ca="1">Translations!$A$34</f>
        <v>F. Coverage from allocation amount and other resources: E + C3</v>
      </c>
      <c r="B169" s="157" t="s">
        <v>7</v>
      </c>
      <c r="C169" s="61">
        <f>+C167+C161</f>
        <v>1299942</v>
      </c>
      <c r="D169" s="61">
        <f>+D167+D161</f>
        <v>1468375</v>
      </c>
      <c r="E169" s="61">
        <f>+E167+E161</f>
        <v>1652031</v>
      </c>
      <c r="F169" s="362" t="s">
        <v>1397</v>
      </c>
    </row>
    <row r="170" spans="1:6" ht="42" customHeight="1">
      <c r="A170" s="364"/>
      <c r="B170" s="157" t="s">
        <v>15</v>
      </c>
      <c r="C170" s="59">
        <f>IF(C169=0,"",+C169/C153)</f>
        <v>0.37152197050326896</v>
      </c>
      <c r="D170" s="59">
        <f>IF(D169=0,"",+D169/D153)</f>
        <v>0.41965993362606763</v>
      </c>
      <c r="E170" s="59">
        <f>IF(E169=0,"",+E169/E153)</f>
        <v>0.4721486131323443</v>
      </c>
      <c r="F170" s="363"/>
    </row>
    <row r="171" spans="1:6" ht="42" customHeight="1">
      <c r="A171" s="360" t="str">
        <f ca="1">Translations!$A$35</f>
        <v xml:space="preserve">G. Remaining gap: A - F </v>
      </c>
      <c r="B171" s="157" t="s">
        <v>7</v>
      </c>
      <c r="C171" s="61">
        <f>+C153-(C169)</f>
        <v>2199022</v>
      </c>
      <c r="D171" s="61">
        <f>+D153-(D169)</f>
        <v>2030589</v>
      </c>
      <c r="E171" s="61">
        <f>+E153-(E169)</f>
        <v>1846933</v>
      </c>
      <c r="F171" s="362" t="s">
        <v>1434</v>
      </c>
    </row>
    <row r="172" spans="1:6" ht="71" customHeight="1" thickBot="1">
      <c r="A172" s="361"/>
      <c r="B172" s="157" t="s">
        <v>15</v>
      </c>
      <c r="C172" s="59">
        <f>IF(C171=0,"",+C171/C153)</f>
        <v>0.62847802949673104</v>
      </c>
      <c r="D172" s="59">
        <f>IF(D171=0,"",+D171/D153)</f>
        <v>0.58034006637393243</v>
      </c>
      <c r="E172" s="59">
        <f>IF(E171=0,"",+E171/E153)</f>
        <v>0.52785138686765565</v>
      </c>
      <c r="F172" s="363"/>
    </row>
    <row r="173" spans="1:6">
      <c r="A173" s="167"/>
      <c r="B173" s="167"/>
      <c r="C173" s="167"/>
      <c r="D173" s="167"/>
      <c r="E173" s="167"/>
      <c r="F173" s="167"/>
    </row>
    <row r="174" spans="1:6" ht="15" thickBot="1">
      <c r="A174" s="167"/>
      <c r="B174" s="167"/>
      <c r="C174" s="167"/>
      <c r="D174" s="167"/>
      <c r="E174" s="167"/>
      <c r="F174" s="167"/>
    </row>
    <row r="175" spans="1:6" ht="19" thickBot="1">
      <c r="A175" s="132" t="str">
        <f ca="1">Translations!$A$3</f>
        <v>HIV/AIDS</v>
      </c>
      <c r="B175" s="133"/>
      <c r="C175" s="133"/>
      <c r="D175" s="133"/>
      <c r="E175" s="133"/>
      <c r="F175" s="134"/>
    </row>
    <row r="176" spans="1:6" ht="14.25" customHeight="1">
      <c r="A176" s="135" t="str">
        <f ca="1">Translations!$A$9</f>
        <v>HIV/AIDS Programmatic Gap Table 6 (Per Priority Intervention)</v>
      </c>
      <c r="B176" s="136"/>
      <c r="C176" s="136"/>
      <c r="D176" s="136"/>
      <c r="E176" s="137"/>
      <c r="F176" s="138"/>
    </row>
    <row r="177" spans="1:6" ht="30" customHeight="1">
      <c r="A177" s="139" t="str">
        <f ca="1">Translations!$A$10</f>
        <v>Priority Module</v>
      </c>
      <c r="B177" s="367" t="s">
        <v>819</v>
      </c>
      <c r="C177" s="368"/>
      <c r="D177" s="368"/>
      <c r="E177" s="368"/>
      <c r="F177" s="369"/>
    </row>
    <row r="178" spans="1:6" ht="30" customHeight="1">
      <c r="A178" s="139" t="str">
        <f ca="1">Translations!$A$11</f>
        <v>Selected coverage indicator</v>
      </c>
      <c r="B178" s="370" t="str">
        <f ca="1">VLOOKUP(B177,HIVModulesIndicators,2,FALSE)</f>
        <v xml:space="preserve">Percentage of the key population that have received an HIV test during the reporting period and who know their results </v>
      </c>
      <c r="C178" s="371"/>
      <c r="D178" s="371"/>
      <c r="E178" s="371"/>
      <c r="F178" s="372"/>
    </row>
    <row r="179" spans="1:6" ht="30" customHeight="1">
      <c r="A179" s="140" t="str">
        <f ca="1">Translations!$A$12</f>
        <v>Target Population</v>
      </c>
      <c r="B179" s="383" t="s">
        <v>106</v>
      </c>
      <c r="C179" s="384"/>
      <c r="D179" s="384"/>
      <c r="E179" s="384"/>
      <c r="F179" s="385"/>
    </row>
    <row r="180" spans="1:6">
      <c r="A180" s="141" t="str">
        <f ca="1">Translations!$A$13</f>
        <v>Current national coverage</v>
      </c>
      <c r="B180" s="142"/>
      <c r="C180" s="142"/>
      <c r="D180" s="142"/>
      <c r="E180" s="142"/>
      <c r="F180" s="143"/>
    </row>
    <row r="181" spans="1:6" ht="29.25" customHeight="1">
      <c r="A181" s="144" t="str">
        <f ca="1">Translations!$A$14</f>
        <v>Insert latest results</v>
      </c>
      <c r="B181" s="322"/>
      <c r="C181" s="145" t="str">
        <f ca="1">Translations!$A$15</f>
        <v>Year</v>
      </c>
      <c r="D181" s="49"/>
      <c r="E181" s="146" t="str">
        <f ca="1">Translations!$A$16</f>
        <v>Data source</v>
      </c>
      <c r="F181" s="49"/>
    </row>
    <row r="182" spans="1:6" ht="30" customHeight="1" thickBot="1">
      <c r="A182" s="147" t="str">
        <f ca="1">Translations!$A$17</f>
        <v>Comments</v>
      </c>
      <c r="B182" s="396" t="s">
        <v>1400</v>
      </c>
      <c r="C182" s="397"/>
      <c r="D182" s="397"/>
      <c r="E182" s="397"/>
      <c r="F182" s="398"/>
    </row>
    <row r="183" spans="1:6" ht="15" thickBot="1">
      <c r="A183" s="148"/>
      <c r="B183" s="149"/>
      <c r="C183" s="149"/>
      <c r="D183" s="149"/>
      <c r="E183" s="149"/>
      <c r="F183" s="150"/>
    </row>
    <row r="184" spans="1:6" ht="15">
      <c r="A184" s="399"/>
      <c r="B184" s="400"/>
      <c r="C184" s="151" t="str">
        <f ca="1">Translations!$A$18</f>
        <v>Year 1</v>
      </c>
      <c r="D184" s="151" t="str">
        <f ca="1">Translations!$A$19</f>
        <v>Year 2</v>
      </c>
      <c r="E184" s="151" t="str">
        <f ca="1">Translations!$A$20</f>
        <v>Year 3</v>
      </c>
      <c r="F184" s="376" t="str">
        <f ca="1">Translations!$A$22</f>
        <v>Comments / Assumptions</v>
      </c>
    </row>
    <row r="185" spans="1:6" ht="39.75" customHeight="1">
      <c r="A185" s="401"/>
      <c r="B185" s="402"/>
      <c r="C185" s="52">
        <v>2021</v>
      </c>
      <c r="D185" s="52">
        <v>2022</v>
      </c>
      <c r="E185" s="52">
        <v>2023</v>
      </c>
      <c r="F185" s="377"/>
    </row>
    <row r="186" spans="1:6" ht="15" customHeight="1">
      <c r="A186" s="152" t="str">
        <f ca="1">Translations!$A$23</f>
        <v>Current Estimated Country Need</v>
      </c>
      <c r="B186" s="158"/>
      <c r="C186" s="158"/>
      <c r="D186" s="158"/>
      <c r="E186" s="158"/>
      <c r="F186" s="159"/>
    </row>
    <row r="187" spans="1:6" ht="121" customHeight="1">
      <c r="A187" s="155" t="str">
        <f ca="1">Translations!$A$24</f>
        <v>A. Total estimated priority population in need (HIV prevention)</v>
      </c>
      <c r="B187" s="156" t="s">
        <v>7</v>
      </c>
      <c r="C187" s="65">
        <v>737676</v>
      </c>
      <c r="D187" s="65">
        <v>844206</v>
      </c>
      <c r="E187" s="65">
        <v>1177973</v>
      </c>
      <c r="F187" s="55" t="s">
        <v>1401</v>
      </c>
    </row>
    <row r="188" spans="1:6" ht="42" customHeight="1">
      <c r="A188" s="365" t="str">
        <f ca="1">Translations!$A$25</f>
        <v>B. Country targets 
(from National Strategic Plan)</v>
      </c>
      <c r="B188" s="157" t="s">
        <v>7</v>
      </c>
      <c r="C188" s="65">
        <v>1380714</v>
      </c>
      <c r="D188" s="65">
        <v>1566970</v>
      </c>
      <c r="E188" s="65">
        <v>1749437</v>
      </c>
      <c r="F188" s="362" t="s">
        <v>1382</v>
      </c>
    </row>
    <row r="189" spans="1:6" ht="51" customHeight="1">
      <c r="A189" s="366"/>
      <c r="B189" s="157" t="s">
        <v>15</v>
      </c>
      <c r="C189" s="59">
        <f>IF(C188=0,"",+C188/C187)</f>
        <v>1.8717079042831812</v>
      </c>
      <c r="D189" s="59">
        <f>IF(D188=0,"",+D188/D187)</f>
        <v>1.8561464855734264</v>
      </c>
      <c r="E189" s="59">
        <f>IF(E188=0,"",+E188/E187)</f>
        <v>1.485124871283128</v>
      </c>
      <c r="F189" s="363"/>
    </row>
    <row r="190" spans="1:6" ht="15" customHeight="1">
      <c r="A190" s="152" t="str">
        <f ca="1">Translations!$A$26</f>
        <v>Country need already covered</v>
      </c>
      <c r="B190" s="158"/>
      <c r="C190" s="158"/>
      <c r="D190" s="158"/>
      <c r="E190" s="158"/>
      <c r="F190" s="159"/>
    </row>
    <row r="191" spans="1:6" ht="42" customHeight="1">
      <c r="A191" s="365" t="str">
        <f ca="1">Translations!$A$27</f>
        <v>C1. Country need planned to be covered by domestic resources</v>
      </c>
      <c r="B191" s="156" t="s">
        <v>7</v>
      </c>
      <c r="C191" s="65">
        <v>0</v>
      </c>
      <c r="D191" s="65">
        <v>0</v>
      </c>
      <c r="E191" s="65">
        <v>0</v>
      </c>
      <c r="F191" s="362" t="s">
        <v>1352</v>
      </c>
    </row>
    <row r="192" spans="1:6" ht="55" customHeight="1">
      <c r="A192" s="366"/>
      <c r="B192" s="156" t="s">
        <v>15</v>
      </c>
      <c r="C192" s="59" t="str">
        <f>IF(C191=0,"",+C191/C187)</f>
        <v/>
      </c>
      <c r="D192" s="59" t="str">
        <f>IF(D191=0,"",+D191/D187)</f>
        <v/>
      </c>
      <c r="E192" s="59" t="str">
        <f>IF(E191=0,"",+E191/E187)</f>
        <v/>
      </c>
      <c r="F192" s="363"/>
    </row>
    <row r="193" spans="1:6" ht="76" customHeight="1">
      <c r="A193" s="365" t="str">
        <f ca="1">Translations!$A$28</f>
        <v>C2. Country need planned to be covered by external resources</v>
      </c>
      <c r="B193" s="157" t="s">
        <v>7</v>
      </c>
      <c r="C193" s="65">
        <v>64000</v>
      </c>
      <c r="D193" s="65"/>
      <c r="E193" s="65"/>
      <c r="F193" s="57" t="s">
        <v>1402</v>
      </c>
    </row>
    <row r="194" spans="1:6" ht="42" customHeight="1">
      <c r="A194" s="366"/>
      <c r="B194" s="157" t="s">
        <v>15</v>
      </c>
      <c r="C194" s="59">
        <f>IF(C193=0,"",+C193/C187)</f>
        <v>8.6758956506650622E-2</v>
      </c>
      <c r="D194" s="59" t="str">
        <f>IF(D193=0,"",+D193/D187)</f>
        <v/>
      </c>
      <c r="E194" s="59" t="str">
        <f>IF(E193=0,"",+E193/E187)</f>
        <v/>
      </c>
      <c r="F194" s="57"/>
    </row>
    <row r="195" spans="1:6" ht="42" customHeight="1">
      <c r="A195" s="365" t="str">
        <f ca="1">Translations!$A$29</f>
        <v>C3. Total country need already covered</v>
      </c>
      <c r="B195" s="157" t="s">
        <v>7</v>
      </c>
      <c r="C195" s="60">
        <f>+C191+C193</f>
        <v>64000</v>
      </c>
      <c r="D195" s="60">
        <f>+D191+D193</f>
        <v>0</v>
      </c>
      <c r="E195" s="60">
        <f>+E191+E193</f>
        <v>0</v>
      </c>
      <c r="F195" s="57"/>
    </row>
    <row r="196" spans="1:6" ht="42" customHeight="1">
      <c r="A196" s="366"/>
      <c r="B196" s="157" t="s">
        <v>15</v>
      </c>
      <c r="C196" s="59">
        <f>IF(C195=0,"",+C195/C187)</f>
        <v>8.6758956506650622E-2</v>
      </c>
      <c r="D196" s="59" t="str">
        <f>IF(D195=0,"",+D195/D187)</f>
        <v/>
      </c>
      <c r="E196" s="59" t="str">
        <f>IF(E195=0,"",+E195/E187)</f>
        <v/>
      </c>
      <c r="F196" s="57"/>
    </row>
    <row r="197" spans="1:6">
      <c r="A197" s="152" t="str">
        <f ca="1">Translations!$A$30</f>
        <v>Programmatic Gap</v>
      </c>
      <c r="B197" s="158"/>
      <c r="C197" s="158"/>
      <c r="D197" s="158"/>
      <c r="E197" s="158"/>
      <c r="F197" s="159"/>
    </row>
    <row r="198" spans="1:6" ht="42" customHeight="1">
      <c r="A198" s="360" t="str">
        <f ca="1">Translations!$A$31</f>
        <v>D. Expected annual gap in meeting the need: A - C3</v>
      </c>
      <c r="B198" s="156" t="s">
        <v>7</v>
      </c>
      <c r="C198" s="61">
        <f>+C187-(C195)</f>
        <v>673676</v>
      </c>
      <c r="D198" s="61">
        <f>+D187-(D195)</f>
        <v>844206</v>
      </c>
      <c r="E198" s="61">
        <f>+E187-(E195)</f>
        <v>1177973</v>
      </c>
      <c r="F198" s="362"/>
    </row>
    <row r="199" spans="1:6" ht="42" customHeight="1">
      <c r="A199" s="364"/>
      <c r="B199" s="156" t="s">
        <v>15</v>
      </c>
      <c r="C199" s="59">
        <f>IF(C198=0,"",+C198/C187)</f>
        <v>0.91324104349334934</v>
      </c>
      <c r="D199" s="59">
        <f>IF(D198=0,"",+D198/D187)</f>
        <v>1</v>
      </c>
      <c r="E199" s="59">
        <f>IF(E198=0,"",+E198/E187)</f>
        <v>1</v>
      </c>
      <c r="F199" s="363"/>
    </row>
    <row r="200" spans="1:6" ht="15" customHeight="1">
      <c r="A200" s="160" t="str">
        <f ca="1">Translations!$A$32</f>
        <v>Country Need Covered with the Allocation Amount</v>
      </c>
      <c r="B200" s="158"/>
      <c r="C200" s="158"/>
      <c r="D200" s="158"/>
      <c r="E200" s="158"/>
      <c r="F200" s="159"/>
    </row>
    <row r="201" spans="1:6" ht="42" customHeight="1">
      <c r="A201" s="360" t="str">
        <f ca="1">Translations!$A$33</f>
        <v>E. Targets to be financed by allocation amount</v>
      </c>
      <c r="B201" s="157" t="s">
        <v>7</v>
      </c>
      <c r="C201" s="65">
        <v>606008</v>
      </c>
      <c r="D201" s="65">
        <v>649389</v>
      </c>
      <c r="E201" s="65">
        <v>71653</v>
      </c>
      <c r="F201" s="362" t="s">
        <v>1383</v>
      </c>
    </row>
    <row r="202" spans="1:6" ht="42" customHeight="1">
      <c r="A202" s="364"/>
      <c r="B202" s="157" t="s">
        <v>15</v>
      </c>
      <c r="C202" s="59">
        <f>IF(C201=0,"",+C201/C187)</f>
        <v>0.82150971429191133</v>
      </c>
      <c r="D202" s="59">
        <f>IF(D201=0,"",+D201/D187)</f>
        <v>0.76923049587422976</v>
      </c>
      <c r="E202" s="59">
        <f>IF(E201=0,"",+E201/E187)</f>
        <v>6.0827370406622221E-2</v>
      </c>
      <c r="F202" s="363"/>
    </row>
    <row r="203" spans="1:6" ht="42" customHeight="1">
      <c r="A203" s="360" t="str">
        <f ca="1">Translations!$A$34</f>
        <v>F. Coverage from allocation amount and other resources: E + C3</v>
      </c>
      <c r="B203" s="157" t="s">
        <v>7</v>
      </c>
      <c r="C203" s="61">
        <f>+C201+C195</f>
        <v>670008</v>
      </c>
      <c r="D203" s="61">
        <f>+D201+D195</f>
        <v>649389</v>
      </c>
      <c r="E203" s="61">
        <f>+E201+E195</f>
        <v>71653</v>
      </c>
      <c r="F203" s="362" t="s">
        <v>1384</v>
      </c>
    </row>
    <row r="204" spans="1:6" ht="42" customHeight="1">
      <c r="A204" s="364"/>
      <c r="B204" s="157" t="s">
        <v>15</v>
      </c>
      <c r="C204" s="59">
        <f>IF(C203=0,"",+C203/C187)</f>
        <v>0.90826867079856199</v>
      </c>
      <c r="D204" s="59">
        <f>IF(D203=0,"",+D203/D187)</f>
        <v>0.76923049587422976</v>
      </c>
      <c r="E204" s="59">
        <f>IF(E203=0,"",+E203/E187)</f>
        <v>6.0827370406622221E-2</v>
      </c>
      <c r="F204" s="363"/>
    </row>
    <row r="205" spans="1:6" ht="42" customHeight="1">
      <c r="A205" s="360" t="str">
        <f ca="1">Translations!$A$35</f>
        <v xml:space="preserve">G. Remaining gap: A - F </v>
      </c>
      <c r="B205" s="157" t="s">
        <v>7</v>
      </c>
      <c r="C205" s="61">
        <f>+C187-(C203)</f>
        <v>67668</v>
      </c>
      <c r="D205" s="61">
        <f>+D187-(D203)</f>
        <v>194817</v>
      </c>
      <c r="E205" s="61">
        <f>+E187-(E203)</f>
        <v>1106320</v>
      </c>
      <c r="F205" s="362" t="s">
        <v>1403</v>
      </c>
    </row>
    <row r="206" spans="1:6" ht="42" customHeight="1" thickBot="1">
      <c r="A206" s="361"/>
      <c r="B206" s="157" t="s">
        <v>15</v>
      </c>
      <c r="C206" s="59">
        <f>IF(C205=0,"",+C205/C187)</f>
        <v>9.1731329201438033E-2</v>
      </c>
      <c r="D206" s="59">
        <f>IF(D205=0,"",+D205/D187)</f>
        <v>0.23076950412577024</v>
      </c>
      <c r="E206" s="59">
        <f>IF(E205=0,"",+E205/E187)</f>
        <v>0.93917262959337777</v>
      </c>
      <c r="F206" s="363"/>
    </row>
  </sheetData>
  <sheetProtection password="E205" sheet="1" formatColumns="0" formatRows="0"/>
  <mergeCells count="126">
    <mergeCell ref="F198:F199"/>
    <mergeCell ref="B182:F182"/>
    <mergeCell ref="A198:A199"/>
    <mergeCell ref="B178:F178"/>
    <mergeCell ref="B8:F8"/>
    <mergeCell ref="A21:A22"/>
    <mergeCell ref="A28:A29"/>
    <mergeCell ref="A33:A34"/>
    <mergeCell ref="B9:F9"/>
    <mergeCell ref="B80:F80"/>
    <mergeCell ref="A57:A58"/>
    <mergeCell ref="A59:A60"/>
    <mergeCell ref="A89:A90"/>
    <mergeCell ref="F52:F53"/>
    <mergeCell ref="F55:F56"/>
    <mergeCell ref="F62:F63"/>
    <mergeCell ref="F65:F66"/>
    <mergeCell ref="F67:F68"/>
    <mergeCell ref="F69:F70"/>
    <mergeCell ref="F86:F87"/>
    <mergeCell ref="F89:F90"/>
    <mergeCell ref="A65:A66"/>
    <mergeCell ref="A67:A68"/>
    <mergeCell ref="A52:A53"/>
    <mergeCell ref="F201:F202"/>
    <mergeCell ref="F203:F204"/>
    <mergeCell ref="F205:F206"/>
    <mergeCell ref="A201:A202"/>
    <mergeCell ref="A203:A204"/>
    <mergeCell ref="A205:A206"/>
    <mergeCell ref="A116:B117"/>
    <mergeCell ref="F116:F117"/>
    <mergeCell ref="A130:A131"/>
    <mergeCell ref="A127:A128"/>
    <mergeCell ref="F137:F138"/>
    <mergeCell ref="F135:F136"/>
    <mergeCell ref="F120:F121"/>
    <mergeCell ref="F123:F124"/>
    <mergeCell ref="F130:F131"/>
    <mergeCell ref="F133:F134"/>
    <mergeCell ref="A191:A192"/>
    <mergeCell ref="F188:F189"/>
    <mergeCell ref="A123:A124"/>
    <mergeCell ref="A133:A134"/>
    <mergeCell ref="A135:A136"/>
    <mergeCell ref="A137:A138"/>
    <mergeCell ref="A167:A168"/>
    <mergeCell ref="A169:A170"/>
    <mergeCell ref="G4:H4"/>
    <mergeCell ref="A1:E1"/>
    <mergeCell ref="A2:E2"/>
    <mergeCell ref="A3:E3"/>
    <mergeCell ref="A14:B15"/>
    <mergeCell ref="F14:F15"/>
    <mergeCell ref="A18:A19"/>
    <mergeCell ref="A35:A36"/>
    <mergeCell ref="F18:F19"/>
    <mergeCell ref="F31:F32"/>
    <mergeCell ref="F28:F29"/>
    <mergeCell ref="F21:F22"/>
    <mergeCell ref="F33:F34"/>
    <mergeCell ref="F35:F36"/>
    <mergeCell ref="A31:A32"/>
    <mergeCell ref="A4:F4"/>
    <mergeCell ref="B12:F12"/>
    <mergeCell ref="B7:F7"/>
    <mergeCell ref="A23:A24"/>
    <mergeCell ref="A25:A26"/>
    <mergeCell ref="F1:F3"/>
    <mergeCell ref="B77:F77"/>
    <mergeCell ref="B111:F111"/>
    <mergeCell ref="B145:F145"/>
    <mergeCell ref="A91:A92"/>
    <mergeCell ref="A93:A94"/>
    <mergeCell ref="A125:A126"/>
    <mergeCell ref="A159:A160"/>
    <mergeCell ref="A161:A162"/>
    <mergeCell ref="F171:F172"/>
    <mergeCell ref="A101:A102"/>
    <mergeCell ref="A103:A104"/>
    <mergeCell ref="A150:B151"/>
    <mergeCell ref="F150:F151"/>
    <mergeCell ref="F154:F155"/>
    <mergeCell ref="F157:F158"/>
    <mergeCell ref="F164:F165"/>
    <mergeCell ref="A154:A155"/>
    <mergeCell ref="A120:A121"/>
    <mergeCell ref="B41:F41"/>
    <mergeCell ref="B42:F42"/>
    <mergeCell ref="B46:F46"/>
    <mergeCell ref="B75:F75"/>
    <mergeCell ref="B76:F76"/>
    <mergeCell ref="B109:F109"/>
    <mergeCell ref="B110:F110"/>
    <mergeCell ref="B114:F114"/>
    <mergeCell ref="B143:F143"/>
    <mergeCell ref="F48:F49"/>
    <mergeCell ref="F96:F97"/>
    <mergeCell ref="F99:F100"/>
    <mergeCell ref="F101:F102"/>
    <mergeCell ref="F103:F104"/>
    <mergeCell ref="A48:B49"/>
    <mergeCell ref="A55:A56"/>
    <mergeCell ref="A62:A63"/>
    <mergeCell ref="B43:F43"/>
    <mergeCell ref="A69:A70"/>
    <mergeCell ref="A82:B83"/>
    <mergeCell ref="F82:F83"/>
    <mergeCell ref="A86:A87"/>
    <mergeCell ref="A96:A97"/>
    <mergeCell ref="A99:A100"/>
    <mergeCell ref="A195:A196"/>
    <mergeCell ref="B144:F144"/>
    <mergeCell ref="B148:F148"/>
    <mergeCell ref="B177:F177"/>
    <mergeCell ref="A188:A189"/>
    <mergeCell ref="A184:B185"/>
    <mergeCell ref="F184:F185"/>
    <mergeCell ref="A157:A158"/>
    <mergeCell ref="A164:A165"/>
    <mergeCell ref="A193:A194"/>
    <mergeCell ref="B179:F179"/>
    <mergeCell ref="F191:F192"/>
    <mergeCell ref="A171:A172"/>
    <mergeCell ref="F167:F168"/>
    <mergeCell ref="F169:F170"/>
  </mergeCells>
  <dataValidations xWindow="704" yWindow="459" count="2">
    <dataValidation type="list" allowBlank="1" showInputMessage="1" showErrorMessage="1" sqref="B7:F7 B41:F41 B75:F75 B109:F109 B143:F143 B177:F177" xr:uid="{00000000-0002-0000-0300-000000000000}">
      <formula1>ListHIVModules</formula1>
    </dataValidation>
    <dataValidation type="list" allowBlank="1" showInputMessage="1" showErrorMessage="1" sqref="B145:F145 B179:F179 B43:F43 B77:F77 B111:F111 B9:F9" xr:uid="{00000000-0002-0000-0300-000001000000}">
      <formula1>INDIRECT(SUBSTITUTE(B7," ",""))</formula1>
    </dataValidation>
  </dataValidations>
  <pageMargins left="0.7" right="0.7" top="0.75" bottom="0.75" header="0.3" footer="0.3"/>
  <pageSetup paperSize="8" scale="96" fitToHeight="0" orientation="portrait" r:id="rId1"/>
  <rowBreaks count="5" manualBreakCount="5">
    <brk id="37" max="16383" man="1"/>
    <brk id="71" max="16383" man="1"/>
    <brk id="105" max="16383" man="1"/>
    <brk id="139" max="16383" man="1"/>
    <brk id="173" max="16383" man="1"/>
  </rowBreaks>
  <ignoredErrors>
    <ignoredError sqref="B8 C69:E69"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U38"/>
  <sheetViews>
    <sheetView view="pageBreakPreview" topLeftCell="A27" zoomScale="85" zoomScaleNormal="85" zoomScaleSheetLayoutView="85" workbookViewId="0">
      <selection activeCell="F24" sqref="F24"/>
    </sheetView>
  </sheetViews>
  <sheetFormatPr baseColWidth="10" defaultColWidth="9" defaultRowHeight="14"/>
  <cols>
    <col min="1" max="1" width="31.5" style="178" customWidth="1"/>
    <col min="2" max="2" width="9" style="178" customWidth="1"/>
    <col min="3" max="5" width="11.5" style="178" customWidth="1"/>
    <col min="6" max="6" width="53" style="178" customWidth="1"/>
    <col min="7" max="7" width="94.33203125" style="178" customWidth="1"/>
    <col min="8" max="8" width="21.5" style="178" customWidth="1"/>
    <col min="9" max="9" width="9" style="178"/>
    <col min="10" max="10" width="10" style="178" customWidth="1"/>
    <col min="11" max="11" width="10.5" style="178" customWidth="1"/>
    <col min="12" max="12" width="12" style="178" customWidth="1"/>
    <col min="13" max="16384" width="9" style="178"/>
  </cols>
  <sheetData>
    <row r="1" spans="1:21" ht="18" customHeight="1">
      <c r="A1" s="404" t="s">
        <v>24</v>
      </c>
      <c r="B1" s="404"/>
      <c r="C1" s="404"/>
      <c r="D1" s="404"/>
      <c r="E1" s="404"/>
      <c r="F1" s="406" t="str">
        <f ca="1">Translations!$G$116</f>
        <v>Latest version updated October 2019</v>
      </c>
      <c r="G1" s="24"/>
      <c r="H1" s="176"/>
      <c r="I1" s="176"/>
      <c r="J1" s="176"/>
      <c r="K1" s="176"/>
      <c r="L1" s="176"/>
      <c r="M1" s="176"/>
      <c r="N1" s="177"/>
      <c r="O1" s="177"/>
      <c r="P1" s="177"/>
      <c r="Q1" s="177"/>
      <c r="R1" s="177"/>
      <c r="S1" s="177"/>
      <c r="T1" s="177"/>
      <c r="U1" s="177"/>
    </row>
    <row r="2" spans="1:21" ht="18" customHeight="1">
      <c r="A2" s="405" t="s">
        <v>541</v>
      </c>
      <c r="B2" s="405"/>
      <c r="C2" s="405"/>
      <c r="D2" s="405"/>
      <c r="E2" s="405"/>
      <c r="F2" s="407"/>
      <c r="G2" s="24"/>
      <c r="H2" s="176"/>
      <c r="I2" s="176"/>
      <c r="J2" s="176"/>
      <c r="K2" s="176"/>
      <c r="L2" s="176"/>
      <c r="M2" s="176"/>
      <c r="N2" s="177"/>
      <c r="O2" s="177"/>
      <c r="P2" s="177"/>
      <c r="Q2" s="177"/>
      <c r="R2" s="177"/>
      <c r="S2" s="177"/>
      <c r="T2" s="177"/>
      <c r="U2" s="177"/>
    </row>
    <row r="3" spans="1:21" ht="18" customHeight="1" thickBot="1">
      <c r="A3" s="405" t="s">
        <v>542</v>
      </c>
      <c r="B3" s="405"/>
      <c r="C3" s="405"/>
      <c r="D3" s="405"/>
      <c r="E3" s="405"/>
      <c r="F3" s="407"/>
      <c r="G3" s="24"/>
      <c r="H3" s="176"/>
      <c r="I3" s="176"/>
      <c r="J3" s="176"/>
      <c r="K3" s="176"/>
      <c r="L3" s="176"/>
      <c r="M3" s="176"/>
      <c r="N3" s="177"/>
      <c r="O3" s="177"/>
      <c r="P3" s="177"/>
      <c r="Q3" s="177"/>
      <c r="R3" s="177"/>
      <c r="S3" s="177"/>
      <c r="T3" s="177"/>
      <c r="U3" s="177"/>
    </row>
    <row r="4" spans="1:21" ht="57.75" customHeight="1" thickBot="1">
      <c r="A4" s="395" t="str">
        <f ca="1">Translations!$G$114</f>
        <v xml:space="preserve">Carefully read the instructions in the "Instructions" tab before completing the programmatic gap analysis table. 
The instructions have been tailored to each specific module/intervention. </v>
      </c>
      <c r="B4" s="395"/>
      <c r="C4" s="395"/>
      <c r="D4" s="395"/>
      <c r="E4" s="395"/>
      <c r="F4" s="395"/>
      <c r="G4" s="179"/>
    </row>
    <row r="5" spans="1:21" ht="19" thickBot="1">
      <c r="A5" s="132" t="str">
        <f ca="1">Translations!$A$3</f>
        <v>HIV/AIDS</v>
      </c>
      <c r="B5" s="180"/>
      <c r="C5" s="180"/>
      <c r="D5" s="180"/>
      <c r="E5" s="180"/>
      <c r="F5" s="181"/>
    </row>
    <row r="6" spans="1:21" ht="16">
      <c r="A6" s="182" t="str">
        <f ca="1">Translations!$A$88</f>
        <v>HIV/AIDS Programmatic Gap Table - Needle and syringe programs</v>
      </c>
      <c r="B6" s="183"/>
      <c r="C6" s="183"/>
      <c r="D6" s="183"/>
      <c r="E6" s="183"/>
      <c r="F6" s="184"/>
    </row>
    <row r="7" spans="1:21" ht="27" customHeight="1">
      <c r="A7" s="139" t="str">
        <f ca="1">Translations!$A$10</f>
        <v>Priority Module</v>
      </c>
      <c r="B7" s="370" t="str">
        <f ca="1">Translations!$A$85</f>
        <v>Prevention - People who inject drugs and their partners</v>
      </c>
      <c r="C7" s="371"/>
      <c r="D7" s="371"/>
      <c r="E7" s="371"/>
      <c r="F7" s="372"/>
    </row>
    <row r="8" spans="1:21" ht="21.75" customHeight="1">
      <c r="A8" s="139" t="str">
        <f ca="1">Translations!$A$11</f>
        <v>Selected coverage indicator</v>
      </c>
      <c r="B8" s="370" t="str">
        <f ca="1">Translations!$A$86</f>
        <v xml:space="preserve">Number of needles and syringes distributed </v>
      </c>
      <c r="C8" s="371"/>
      <c r="D8" s="371"/>
      <c r="E8" s="371"/>
      <c r="F8" s="372"/>
    </row>
    <row r="9" spans="1:21" ht="24" customHeight="1">
      <c r="A9" s="140" t="str">
        <f ca="1">Translations!$A$12</f>
        <v>Target Population</v>
      </c>
      <c r="B9" s="185" t="str">
        <f ca="1">Translations!$A$87</f>
        <v>people who inject drugs and their partners</v>
      </c>
      <c r="C9" s="211"/>
      <c r="D9" s="211"/>
      <c r="E9" s="211"/>
      <c r="F9" s="212"/>
    </row>
    <row r="10" spans="1:21">
      <c r="A10" s="141" t="str">
        <f ca="1">Translations!$A$13</f>
        <v>Current national coverage</v>
      </c>
      <c r="B10" s="188"/>
      <c r="C10" s="188"/>
      <c r="D10" s="188"/>
      <c r="E10" s="188"/>
      <c r="F10" s="189"/>
    </row>
    <row r="11" spans="1:21" ht="34.5" customHeight="1">
      <c r="A11" s="144" t="str">
        <f ca="1">Translations!$A$14</f>
        <v>Insert latest results</v>
      </c>
      <c r="B11" s="49">
        <v>37000</v>
      </c>
      <c r="C11" s="145" t="str">
        <f ca="1">Translations!$A$15</f>
        <v>Year</v>
      </c>
      <c r="D11" s="49">
        <v>2019</v>
      </c>
      <c r="E11" s="146" t="str">
        <f ca="1">Translations!$A$16</f>
        <v>Data source</v>
      </c>
      <c r="F11" s="49" t="s">
        <v>1405</v>
      </c>
    </row>
    <row r="12" spans="1:21" ht="97" customHeight="1" thickBot="1">
      <c r="A12" s="147" t="str">
        <f ca="1">Translations!$A$17</f>
        <v>Comments</v>
      </c>
      <c r="B12" s="396" t="s">
        <v>1404</v>
      </c>
      <c r="C12" s="397"/>
      <c r="D12" s="397"/>
      <c r="E12" s="397"/>
      <c r="F12" s="398"/>
    </row>
    <row r="13" spans="1:21" ht="15" thickBot="1">
      <c r="A13" s="148"/>
      <c r="B13" s="149"/>
      <c r="C13" s="149"/>
      <c r="D13" s="149"/>
      <c r="E13" s="149"/>
      <c r="F13" s="150"/>
    </row>
    <row r="14" spans="1:21" ht="15">
      <c r="A14" s="399"/>
      <c r="B14" s="400"/>
      <c r="C14" s="151" t="str">
        <f ca="1">Translations!$A$18</f>
        <v>Year 1</v>
      </c>
      <c r="D14" s="151" t="str">
        <f ca="1">Translations!$A$19</f>
        <v>Year 2</v>
      </c>
      <c r="E14" s="151" t="str">
        <f ca="1">Translations!$A$20</f>
        <v>Year 3</v>
      </c>
      <c r="F14" s="376" t="str">
        <f ca="1">Translations!$A$22</f>
        <v>Comments / Assumptions</v>
      </c>
    </row>
    <row r="15" spans="1:21" ht="28.5" customHeight="1">
      <c r="A15" s="401"/>
      <c r="B15" s="402"/>
      <c r="C15" s="52">
        <v>2021</v>
      </c>
      <c r="D15" s="52">
        <v>2022</v>
      </c>
      <c r="E15" s="52">
        <v>2023</v>
      </c>
      <c r="F15" s="377"/>
    </row>
    <row r="16" spans="1:21">
      <c r="A16" s="152" t="str">
        <f ca="1">Translations!$A$23</f>
        <v>Current Estimated Country Need</v>
      </c>
      <c r="B16" s="190"/>
      <c r="C16" s="190"/>
      <c r="D16" s="190"/>
      <c r="E16" s="190"/>
      <c r="F16" s="191"/>
      <c r="G16" s="163"/>
    </row>
    <row r="17" spans="1:7" ht="90">
      <c r="A17" s="173" t="str">
        <f ca="1">Translations!$A$24</f>
        <v>A. Total estimated priority population in need (HIV prevention)</v>
      </c>
      <c r="B17" s="192" t="s">
        <v>7</v>
      </c>
      <c r="C17" s="83">
        <v>12000</v>
      </c>
      <c r="D17" s="83">
        <v>12000</v>
      </c>
      <c r="E17" s="83">
        <v>12000</v>
      </c>
      <c r="F17" s="63" t="s">
        <v>1406</v>
      </c>
      <c r="G17" s="193"/>
    </row>
    <row r="18" spans="1:7" ht="144" customHeight="1">
      <c r="A18" s="174" t="str">
        <f ca="1">Translations!$A$89</f>
        <v>Needles and syringes to be distributed per person per year</v>
      </c>
      <c r="B18" s="192" t="s">
        <v>7</v>
      </c>
      <c r="C18" s="83">
        <v>300</v>
      </c>
      <c r="D18" s="83">
        <v>300</v>
      </c>
      <c r="E18" s="83">
        <v>300</v>
      </c>
      <c r="F18" s="63" t="s">
        <v>1407</v>
      </c>
      <c r="G18" s="193"/>
    </row>
    <row r="19" spans="1:7" ht="33" customHeight="1">
      <c r="A19" s="173" t="str">
        <f ca="1">Translations!$A$90</f>
        <v>A. Total needles and syringes needed</v>
      </c>
      <c r="B19" s="213" t="s">
        <v>7</v>
      </c>
      <c r="C19" s="216">
        <f>(C17*C18)</f>
        <v>3600000</v>
      </c>
      <c r="D19" s="217">
        <f>(D17*D18)</f>
        <v>3600000</v>
      </c>
      <c r="E19" s="217">
        <f>(E17*E18)</f>
        <v>3600000</v>
      </c>
      <c r="F19" s="63"/>
      <c r="G19" s="214"/>
    </row>
    <row r="20" spans="1:7" ht="45">
      <c r="A20" s="174" t="str">
        <f ca="1">Translations!$A$91</f>
        <v>B. Country target- Needles and syringes to be distributed (from National Strategic Plan)</v>
      </c>
      <c r="B20" s="192" t="s">
        <v>7</v>
      </c>
      <c r="C20" s="83">
        <v>3240000</v>
      </c>
      <c r="D20" s="83">
        <v>3240000</v>
      </c>
      <c r="E20" s="83">
        <v>3240000</v>
      </c>
      <c r="F20" s="326" t="s">
        <v>1353</v>
      </c>
    </row>
    <row r="21" spans="1:7" ht="23.25" customHeight="1">
      <c r="A21" s="141" t="str">
        <f ca="1">Translations!$A$42</f>
        <v>Country target already covered</v>
      </c>
      <c r="B21" s="188"/>
      <c r="C21" s="188"/>
      <c r="D21" s="188"/>
      <c r="E21" s="188"/>
      <c r="F21" s="198"/>
    </row>
    <row r="22" spans="1:7" ht="34" customHeight="1">
      <c r="A22" s="365" t="str">
        <f ca="1">Translations!$A$43</f>
        <v>C1. Country target planned to be covered by domestic resources</v>
      </c>
      <c r="B22" s="192" t="s">
        <v>7</v>
      </c>
      <c r="C22" s="65">
        <v>0</v>
      </c>
      <c r="D22" s="65">
        <v>0</v>
      </c>
      <c r="E22" s="65">
        <v>0</v>
      </c>
      <c r="F22" s="76" t="s">
        <v>1330</v>
      </c>
      <c r="G22" s="199"/>
    </row>
    <row r="23" spans="1:7" ht="21" customHeight="1">
      <c r="A23" s="366"/>
      <c r="B23" s="192" t="s">
        <v>15</v>
      </c>
      <c r="C23" s="66" t="str">
        <f>IF(C22=0,"",(C22/C20))</f>
        <v/>
      </c>
      <c r="D23" s="66" t="str">
        <f>IF(D22=0,"",+D22/(D20))</f>
        <v/>
      </c>
      <c r="E23" s="66" t="str">
        <f>IF(E22=0,"",+E22/(E20))</f>
        <v/>
      </c>
      <c r="F23" s="77"/>
    </row>
    <row r="24" spans="1:7" ht="130" customHeight="1">
      <c r="A24" s="365" t="str">
        <f ca="1">Translations!$A$44</f>
        <v>C2. Country target planned to be covered by external resources</v>
      </c>
      <c r="B24" s="192" t="s">
        <v>7</v>
      </c>
      <c r="C24" s="65">
        <v>27750</v>
      </c>
      <c r="D24" s="215"/>
      <c r="E24" s="215"/>
      <c r="F24" s="324" t="s">
        <v>1408</v>
      </c>
    </row>
    <row r="25" spans="1:7" ht="26" customHeight="1">
      <c r="A25" s="366"/>
      <c r="B25" s="192" t="s">
        <v>15</v>
      </c>
      <c r="C25" s="66">
        <f>IF(C24=0,"",+C24/(C20))</f>
        <v>8.564814814814815E-3</v>
      </c>
      <c r="D25" s="66" t="str">
        <f>IF(D24=0,"",+D24/(D20))</f>
        <v/>
      </c>
      <c r="E25" s="66" t="str">
        <f>IF(E24=0,"",+E24/(E20))</f>
        <v/>
      </c>
      <c r="F25" s="75"/>
    </row>
    <row r="26" spans="1:7" ht="23.25" customHeight="1">
      <c r="A26" s="365" t="str">
        <f ca="1">Translations!$A$45</f>
        <v>C3. Total country target already covered</v>
      </c>
      <c r="B26" s="192" t="s">
        <v>7</v>
      </c>
      <c r="C26" s="84">
        <f>C22+(C24)</f>
        <v>27750</v>
      </c>
      <c r="D26" s="84">
        <f>D22+(D24)</f>
        <v>0</v>
      </c>
      <c r="E26" s="84">
        <f>E22+(E24)</f>
        <v>0</v>
      </c>
      <c r="F26" s="119"/>
    </row>
    <row r="27" spans="1:7" ht="24" customHeight="1">
      <c r="A27" s="366"/>
      <c r="B27" s="192" t="s">
        <v>15</v>
      </c>
      <c r="C27" s="66">
        <f>IF(C26=0,"",C26/C20)</f>
        <v>8.564814814814815E-3</v>
      </c>
      <c r="D27" s="66" t="str">
        <f>IF(D26=0,"",D26/D20)</f>
        <v/>
      </c>
      <c r="E27" s="66" t="str">
        <f>IF(E26=0,"",E26/E20)</f>
        <v/>
      </c>
      <c r="F27" s="120"/>
    </row>
    <row r="28" spans="1:7">
      <c r="A28" s="152" t="str">
        <f ca="1">Translations!$A$30</f>
        <v>Programmatic Gap</v>
      </c>
      <c r="B28" s="201"/>
      <c r="C28" s="201"/>
      <c r="D28" s="201"/>
      <c r="E28" s="201"/>
      <c r="F28" s="202"/>
    </row>
    <row r="29" spans="1:7" ht="24" customHeight="1">
      <c r="A29" s="414" t="str">
        <f ca="1">Translations!$A$92</f>
        <v>D. Expected annual gap in meeting the need- needles and syringes: 
B - C3</v>
      </c>
      <c r="B29" s="192" t="s">
        <v>7</v>
      </c>
      <c r="C29" s="68">
        <f>C20-C26</f>
        <v>3212250</v>
      </c>
      <c r="D29" s="68">
        <f>D20-D26</f>
        <v>3240000</v>
      </c>
      <c r="E29" s="68">
        <f>E20-E26</f>
        <v>3240000</v>
      </c>
      <c r="F29" s="416"/>
    </row>
    <row r="30" spans="1:7" ht="26.25" customHeight="1">
      <c r="A30" s="415"/>
      <c r="B30" s="192" t="s">
        <v>15</v>
      </c>
      <c r="C30" s="66">
        <f>IF(C29=0,"",+C29/C20)</f>
        <v>0.99143518518518514</v>
      </c>
      <c r="D30" s="66">
        <f>IF(D29=0,"",+D29/D20)</f>
        <v>1</v>
      </c>
      <c r="E30" s="66">
        <f>IF(E29=0,"",+E29/E20)</f>
        <v>1</v>
      </c>
      <c r="F30" s="417"/>
    </row>
    <row r="31" spans="1:7">
      <c r="A31" s="152" t="str">
        <f ca="1">Translations!$A$47</f>
        <v>Country Target Covered with the Allocation Amount</v>
      </c>
      <c r="B31" s="204"/>
      <c r="C31" s="204"/>
      <c r="D31" s="204"/>
      <c r="E31" s="204"/>
      <c r="F31" s="205"/>
    </row>
    <row r="32" spans="1:7" ht="21.75" customHeight="1">
      <c r="A32" s="414" t="str">
        <f ca="1">Translations!$A$93</f>
        <v>E. Targets to be financed by allocation amount- needles and syringes</v>
      </c>
      <c r="B32" s="196" t="s">
        <v>7</v>
      </c>
      <c r="C32" s="327">
        <v>372900</v>
      </c>
      <c r="D32" s="327">
        <v>1044900</v>
      </c>
      <c r="E32" s="327">
        <v>1990500</v>
      </c>
      <c r="F32" s="416" t="s">
        <v>1359</v>
      </c>
    </row>
    <row r="33" spans="1:7" ht="24" customHeight="1">
      <c r="A33" s="415"/>
      <c r="B33" s="196" t="s">
        <v>15</v>
      </c>
      <c r="C33" s="66">
        <f>IF(C32=0,"",+C32/C20)</f>
        <v>0.11509259259259259</v>
      </c>
      <c r="D33" s="66">
        <f>IF(D32=0,"",+D32/D20)</f>
        <v>0.32250000000000001</v>
      </c>
      <c r="E33" s="66">
        <f>IF(E32=0,"",+E32/E20)</f>
        <v>0.61435185185185182</v>
      </c>
      <c r="F33" s="417"/>
    </row>
    <row r="34" spans="1:7" ht="31.5" customHeight="1">
      <c r="A34" s="418" t="str">
        <f ca="1">Translations!$A$94</f>
        <v>F. Coverage from allocation amount and other resources- needles and syringes:  E + C3</v>
      </c>
      <c r="B34" s="206" t="s">
        <v>7</v>
      </c>
      <c r="C34" s="69">
        <f>+C32+C26</f>
        <v>400650</v>
      </c>
      <c r="D34" s="69">
        <f>+D32+D26</f>
        <v>1044900</v>
      </c>
      <c r="E34" s="69">
        <f>+E32+E26</f>
        <v>1990500</v>
      </c>
      <c r="F34" s="409" t="s">
        <v>1354</v>
      </c>
      <c r="G34" s="193"/>
    </row>
    <row r="35" spans="1:7" ht="48" customHeight="1">
      <c r="A35" s="419"/>
      <c r="B35" s="207" t="s">
        <v>15</v>
      </c>
      <c r="C35" s="66">
        <f>IF(C34=0,"",+C34/C20)</f>
        <v>0.12365740740740741</v>
      </c>
      <c r="D35" s="66">
        <f>IF(D34=0,"",+D34/D20)</f>
        <v>0.32250000000000001</v>
      </c>
      <c r="E35" s="66">
        <f>IF(E34=0,"",+E34/E20)</f>
        <v>0.61435185185185182</v>
      </c>
      <c r="F35" s="410"/>
    </row>
    <row r="36" spans="1:7" ht="19.5" customHeight="1">
      <c r="A36" s="408" t="str">
        <f ca="1">Translations!$A$95</f>
        <v>G. Remaining gap-needles and syringes: B - F</v>
      </c>
      <c r="B36" s="206" t="s">
        <v>7</v>
      </c>
      <c r="C36" s="208">
        <f>C20-C34</f>
        <v>2839350</v>
      </c>
      <c r="D36" s="208">
        <f>D20-D34</f>
        <v>2195100</v>
      </c>
      <c r="E36" s="208">
        <f>E20-E34</f>
        <v>1249500</v>
      </c>
      <c r="F36" s="409" t="s">
        <v>1385</v>
      </c>
    </row>
    <row r="37" spans="1:7" ht="39" customHeight="1" thickBot="1">
      <c r="A37" s="364"/>
      <c r="B37" s="207" t="s">
        <v>15</v>
      </c>
      <c r="C37" s="66">
        <f>IF(C36=0,"",+C36/C20)</f>
        <v>0.87634259259259262</v>
      </c>
      <c r="D37" s="66">
        <f>IF(D36=0,"",+D36/D20)</f>
        <v>0.67749999999999999</v>
      </c>
      <c r="E37" s="66">
        <f>IF(E36=0,"",+E36/E20)</f>
        <v>0.38564814814814813</v>
      </c>
      <c r="F37" s="410"/>
    </row>
    <row r="38" spans="1:7" ht="15" customHeight="1" thickBot="1">
      <c r="A38" s="411" t="str">
        <f ca="1">Translations!$A$49</f>
        <v>All "%" targets from rows C3 to G are based on numerical target in row B.</v>
      </c>
      <c r="B38" s="412"/>
      <c r="C38" s="412"/>
      <c r="D38" s="412"/>
      <c r="E38" s="412"/>
      <c r="F38" s="413"/>
    </row>
  </sheetData>
  <sheetProtection algorithmName="SHA-512" hashValue="PNdIJnCfo1D2s+lA/XPTLbCp4xLp/mbe6m8kVdLGVLRKWLp6CPDN+AtaEKEI/jUqOTYV0+xJx3eEO3/9usrh9A==" saltValue="A6CGV4Tbiv6o4yHArWWxow==" spinCount="100000" sheet="1" formatColumns="0" formatRows="0"/>
  <mergeCells count="22">
    <mergeCell ref="A36:A37"/>
    <mergeCell ref="F36:F37"/>
    <mergeCell ref="A38:F38"/>
    <mergeCell ref="A26:A27"/>
    <mergeCell ref="A29:A30"/>
    <mergeCell ref="F29:F30"/>
    <mergeCell ref="A32:A33"/>
    <mergeCell ref="F32:F33"/>
    <mergeCell ref="A34:A35"/>
    <mergeCell ref="F34:F35"/>
    <mergeCell ref="A24:A25"/>
    <mergeCell ref="A1:E1"/>
    <mergeCell ref="A2:E2"/>
    <mergeCell ref="A3:E3"/>
    <mergeCell ref="A4:F4"/>
    <mergeCell ref="B7:F7"/>
    <mergeCell ref="B8:F8"/>
    <mergeCell ref="B12:F12"/>
    <mergeCell ref="A14:B15"/>
    <mergeCell ref="F14:F15"/>
    <mergeCell ref="A22:A23"/>
    <mergeCell ref="F1:F3"/>
  </mergeCells>
  <pageMargins left="0.7" right="0.7" top="0.75" bottom="0.75" header="0.3" footer="0.3"/>
  <pageSetup paperSize="9" scale="6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V36"/>
  <sheetViews>
    <sheetView view="pageBreakPreview" topLeftCell="A23" zoomScale="80" zoomScaleNormal="80" zoomScaleSheetLayoutView="80" workbookViewId="0">
      <selection activeCell="G31" sqref="G31"/>
    </sheetView>
  </sheetViews>
  <sheetFormatPr baseColWidth="10" defaultColWidth="9" defaultRowHeight="14"/>
  <cols>
    <col min="1" max="1" width="30" style="128" customWidth="1"/>
    <col min="2" max="2" width="8.33203125" style="128" customWidth="1"/>
    <col min="3" max="5" width="11.5" style="128" customWidth="1"/>
    <col min="6" max="6" width="46" style="128" bestFit="1" customWidth="1"/>
    <col min="7" max="7" width="37.5" style="172" customWidth="1"/>
    <col min="8" max="8" width="15" style="128" customWidth="1"/>
    <col min="9" max="9" width="21.5" style="128" customWidth="1"/>
    <col min="10" max="10" width="9" style="128"/>
    <col min="11" max="11" width="10" style="128" customWidth="1"/>
    <col min="12" max="12" width="10.5" style="128" customWidth="1"/>
    <col min="13" max="13" width="12" style="128" customWidth="1"/>
    <col min="14" max="16384" width="9" style="128"/>
  </cols>
  <sheetData>
    <row r="1" spans="1:22" ht="15.75" customHeight="1">
      <c r="A1" s="404" t="s">
        <v>24</v>
      </c>
      <c r="B1" s="404"/>
      <c r="C1" s="404"/>
      <c r="D1" s="404"/>
      <c r="E1" s="404"/>
      <c r="F1" s="426" t="str">
        <f ca="1">Translations!$G$116</f>
        <v>Latest version updated October 2019</v>
      </c>
      <c r="G1" s="130"/>
      <c r="H1" s="24"/>
      <c r="I1" s="25"/>
      <c r="J1" s="25"/>
      <c r="K1" s="25"/>
      <c r="L1" s="25"/>
      <c r="M1" s="25"/>
      <c r="N1" s="25"/>
      <c r="O1" s="26"/>
      <c r="P1" s="26"/>
      <c r="Q1" s="26"/>
      <c r="R1" s="26"/>
      <c r="S1" s="26"/>
      <c r="T1" s="26"/>
      <c r="U1" s="26"/>
      <c r="V1" s="26"/>
    </row>
    <row r="2" spans="1:22" ht="15.75" customHeight="1">
      <c r="A2" s="405" t="s">
        <v>541</v>
      </c>
      <c r="B2" s="405"/>
      <c r="C2" s="405"/>
      <c r="D2" s="405"/>
      <c r="E2" s="405"/>
      <c r="F2" s="427"/>
      <c r="G2" s="130"/>
      <c r="H2" s="24"/>
      <c r="I2" s="25"/>
      <c r="J2" s="25"/>
      <c r="K2" s="25"/>
      <c r="L2" s="25"/>
      <c r="M2" s="25"/>
      <c r="N2" s="25"/>
      <c r="O2" s="26"/>
      <c r="P2" s="26"/>
      <c r="Q2" s="26"/>
      <c r="R2" s="26"/>
      <c r="S2" s="26"/>
      <c r="T2" s="26"/>
      <c r="U2" s="26"/>
      <c r="V2" s="26"/>
    </row>
    <row r="3" spans="1:22" ht="15.75" customHeight="1" thickBot="1">
      <c r="A3" s="405" t="s">
        <v>542</v>
      </c>
      <c r="B3" s="405"/>
      <c r="C3" s="405"/>
      <c r="D3" s="405"/>
      <c r="E3" s="405"/>
      <c r="F3" s="427"/>
      <c r="G3" s="130"/>
      <c r="H3" s="24"/>
      <c r="I3" s="25"/>
      <c r="J3" s="25"/>
      <c r="K3" s="25"/>
      <c r="L3" s="25"/>
      <c r="M3" s="25"/>
      <c r="N3" s="25"/>
      <c r="O3" s="26"/>
      <c r="P3" s="26"/>
      <c r="Q3" s="26"/>
      <c r="R3" s="26"/>
      <c r="S3" s="26"/>
      <c r="T3" s="26"/>
      <c r="U3" s="26"/>
      <c r="V3" s="26"/>
    </row>
    <row r="4" spans="1:22" ht="45" customHeight="1" thickBot="1">
      <c r="A4" s="424" t="str">
        <f ca="1">Translations!$G$114</f>
        <v xml:space="preserve">Carefully read the instructions in the "Instructions" tab before completing the programmatic gap analysis table. 
The instructions have been tailored to each specific module/intervention. </v>
      </c>
      <c r="B4" s="395"/>
      <c r="C4" s="395"/>
      <c r="D4" s="395"/>
      <c r="E4" s="395"/>
      <c r="F4" s="425"/>
      <c r="G4" s="420"/>
      <c r="H4" s="420"/>
    </row>
    <row r="5" spans="1:22" ht="19" thickBot="1">
      <c r="A5" s="132" t="str">
        <f ca="1">Translations!$A$3</f>
        <v>HIV/AIDS</v>
      </c>
      <c r="B5" s="133"/>
      <c r="C5" s="133"/>
      <c r="D5" s="133"/>
      <c r="E5" s="133"/>
      <c r="F5" s="134"/>
      <c r="G5" s="169"/>
    </row>
    <row r="6" spans="1:22" ht="14.25" customHeight="1">
      <c r="A6" s="170" t="str">
        <f ca="1">Translations!$A$53</f>
        <v>PrEP Programmatic Gap Table</v>
      </c>
      <c r="B6" s="171"/>
      <c r="C6" s="171"/>
      <c r="D6" s="171"/>
      <c r="E6" s="171"/>
      <c r="F6" s="138"/>
    </row>
    <row r="7" spans="1:22" ht="21" customHeight="1">
      <c r="A7" s="139" t="str">
        <f ca="1">Translations!$A$10</f>
        <v>Priority Module</v>
      </c>
      <c r="B7" s="370" t="str">
        <f ca="1">Translations!$A$51</f>
        <v>Prevention - key populations-PrEP</v>
      </c>
      <c r="C7" s="371"/>
      <c r="D7" s="371"/>
      <c r="E7" s="371"/>
      <c r="F7" s="372"/>
    </row>
    <row r="8" spans="1:22" ht="39.75" customHeight="1">
      <c r="A8" s="139" t="str">
        <f ca="1">Translations!$A$11</f>
        <v>Selected coverage indicator</v>
      </c>
      <c r="B8" s="370" t="str">
        <f ca="1">Translations!$A$52</f>
        <v>Percentage of eligible key populations who initiated oral antiretroviral PrEP in the last 12 months</v>
      </c>
      <c r="C8" s="371"/>
      <c r="D8" s="371"/>
      <c r="E8" s="371"/>
      <c r="F8" s="372"/>
    </row>
    <row r="9" spans="1:22" ht="22.5" customHeight="1">
      <c r="A9" s="140" t="str">
        <f ca="1">Translations!$A$12</f>
        <v>Target Population</v>
      </c>
      <c r="B9" s="421" t="s">
        <v>95</v>
      </c>
      <c r="C9" s="422"/>
      <c r="D9" s="422"/>
      <c r="E9" s="422"/>
      <c r="F9" s="423"/>
    </row>
    <row r="10" spans="1:22">
      <c r="A10" s="141" t="str">
        <f ca="1">Translations!$A$13</f>
        <v>Current national coverage</v>
      </c>
      <c r="B10" s="142"/>
      <c r="C10" s="142"/>
      <c r="D10" s="142"/>
      <c r="E10" s="142"/>
      <c r="F10" s="143"/>
      <c r="G10" s="428"/>
    </row>
    <row r="11" spans="1:22" ht="35.25" customHeight="1">
      <c r="A11" s="144" t="str">
        <f ca="1">Translations!$A$14</f>
        <v>Insert latest results</v>
      </c>
      <c r="B11" s="322">
        <v>5332</v>
      </c>
      <c r="C11" s="145" t="str">
        <f ca="1">Translations!$A$15</f>
        <v>Year</v>
      </c>
      <c r="D11" s="49">
        <v>2019</v>
      </c>
      <c r="E11" s="146" t="str">
        <f ca="1">Translations!$A$16</f>
        <v>Data source</v>
      </c>
      <c r="F11" s="49" t="s">
        <v>1377</v>
      </c>
      <c r="G11" s="429"/>
    </row>
    <row r="12" spans="1:22" ht="53" customHeight="1" thickBot="1">
      <c r="A12" s="147" t="str">
        <f ca="1">Translations!$A$17</f>
        <v>Comments</v>
      </c>
      <c r="B12" s="396" t="s">
        <v>1415</v>
      </c>
      <c r="C12" s="397"/>
      <c r="D12" s="397"/>
      <c r="E12" s="397"/>
      <c r="F12" s="398"/>
      <c r="G12" s="429"/>
    </row>
    <row r="13" spans="1:22" ht="15" thickBot="1">
      <c r="A13" s="148"/>
      <c r="B13" s="149"/>
      <c r="C13" s="149"/>
      <c r="D13" s="149"/>
      <c r="E13" s="149"/>
      <c r="F13" s="150"/>
      <c r="G13" s="430"/>
    </row>
    <row r="14" spans="1:22" ht="15">
      <c r="A14" s="399"/>
      <c r="B14" s="400"/>
      <c r="C14" s="151" t="str">
        <f ca="1">Translations!$A$18</f>
        <v>Year 1</v>
      </c>
      <c r="D14" s="151" t="str">
        <f ca="1">Translations!$A$19</f>
        <v>Year 2</v>
      </c>
      <c r="E14" s="151" t="str">
        <f ca="1">Translations!$A$20</f>
        <v>Year 3</v>
      </c>
      <c r="F14" s="376" t="str">
        <f ca="1">Translations!$A$22</f>
        <v>Comments / Assumptions</v>
      </c>
      <c r="G14" s="128"/>
    </row>
    <row r="15" spans="1:22" ht="28.5" customHeight="1">
      <c r="A15" s="401"/>
      <c r="B15" s="402"/>
      <c r="C15" s="52">
        <v>2021</v>
      </c>
      <c r="D15" s="52">
        <v>2022</v>
      </c>
      <c r="E15" s="52">
        <v>2023</v>
      </c>
      <c r="F15" s="377"/>
      <c r="G15" s="128"/>
    </row>
    <row r="16" spans="1:22" ht="15" customHeight="1">
      <c r="A16" s="152" t="str">
        <f ca="1">Translations!$A$23</f>
        <v>Current Estimated Country Need</v>
      </c>
      <c r="B16" s="158"/>
      <c r="C16" s="158"/>
      <c r="D16" s="158"/>
      <c r="E16" s="158"/>
      <c r="F16" s="159"/>
    </row>
    <row r="17" spans="1:7" ht="51" customHeight="1">
      <c r="A17" s="173" t="str">
        <f ca="1">Translations!$A$24</f>
        <v>A. Total estimated priority population in need (HIV prevention)</v>
      </c>
      <c r="B17" s="156" t="s">
        <v>7</v>
      </c>
      <c r="C17" s="274">
        <v>896025</v>
      </c>
      <c r="D17" s="274">
        <v>896025</v>
      </c>
      <c r="E17" s="274">
        <v>896025</v>
      </c>
      <c r="F17" s="70" t="s">
        <v>1360</v>
      </c>
      <c r="G17" s="128"/>
    </row>
    <row r="18" spans="1:7" ht="68" customHeight="1">
      <c r="A18" s="174" t="str">
        <f ca="1">Translations!$A$25</f>
        <v>B. Country targets 
(from National Strategic Plan)</v>
      </c>
      <c r="B18" s="157" t="s">
        <v>7</v>
      </c>
      <c r="C18" s="274">
        <v>56000</v>
      </c>
      <c r="D18" s="274">
        <v>58800</v>
      </c>
      <c r="E18" s="274">
        <v>61740</v>
      </c>
      <c r="F18" s="70" t="s">
        <v>1361</v>
      </c>
      <c r="G18" s="128"/>
    </row>
    <row r="19" spans="1:7" ht="15" customHeight="1">
      <c r="A19" s="141" t="str">
        <f ca="1">Translations!$A$42</f>
        <v>Country target already covered</v>
      </c>
      <c r="B19" s="142"/>
      <c r="C19" s="142"/>
      <c r="D19" s="142"/>
      <c r="E19" s="142"/>
      <c r="F19" s="143"/>
      <c r="G19" s="175"/>
    </row>
    <row r="20" spans="1:7" ht="42" customHeight="1">
      <c r="A20" s="365" t="str">
        <f ca="1">Translations!$A$43</f>
        <v>C1. Country target planned to be covered by domestic resources</v>
      </c>
      <c r="B20" s="156" t="s">
        <v>7</v>
      </c>
      <c r="C20" s="274"/>
      <c r="D20" s="274"/>
      <c r="E20" s="274"/>
      <c r="F20" s="431" t="s">
        <v>1362</v>
      </c>
      <c r="G20" s="128"/>
    </row>
    <row r="21" spans="1:7" ht="42" customHeight="1">
      <c r="A21" s="366"/>
      <c r="B21" s="156" t="s">
        <v>15</v>
      </c>
      <c r="C21" s="23" t="str">
        <f>IF(C20=0,"",+C20/C18)</f>
        <v/>
      </c>
      <c r="D21" s="23" t="str">
        <f>IF(D20=0,"",+D20/D18)</f>
        <v/>
      </c>
      <c r="E21" s="23" t="str">
        <f>IF(E20=0,"",+E20/E18)</f>
        <v/>
      </c>
      <c r="F21" s="410"/>
      <c r="G21" s="128"/>
    </row>
    <row r="22" spans="1:7" ht="106" customHeight="1">
      <c r="A22" s="365" t="str">
        <f ca="1">Translations!$A$44</f>
        <v>C2. Country target planned to be covered by external resources</v>
      </c>
      <c r="B22" s="156" t="s">
        <v>7</v>
      </c>
      <c r="C22" s="274">
        <v>55000</v>
      </c>
      <c r="D22" s="274">
        <v>57750</v>
      </c>
      <c r="E22" s="274">
        <v>60638</v>
      </c>
      <c r="F22" s="71" t="s">
        <v>1409</v>
      </c>
      <c r="G22" s="128"/>
    </row>
    <row r="23" spans="1:7" ht="106" customHeight="1">
      <c r="A23" s="366"/>
      <c r="B23" s="156" t="s">
        <v>15</v>
      </c>
      <c r="C23" s="59">
        <f>IF(C22=0,"",+C22/C18)</f>
        <v>0.9821428571428571</v>
      </c>
      <c r="D23" s="59">
        <f>IF(D22=0,"",+D22/D18)</f>
        <v>0.9821428571428571</v>
      </c>
      <c r="E23" s="59">
        <f>IF(E22=0,"",+E22/E18)</f>
        <v>0.98215095562034338</v>
      </c>
      <c r="F23" s="71"/>
      <c r="G23" s="128"/>
    </row>
    <row r="24" spans="1:7" ht="42" customHeight="1">
      <c r="A24" s="365" t="str">
        <f ca="1">Translations!$A$45</f>
        <v>C3. Total country target already covered</v>
      </c>
      <c r="B24" s="156" t="s">
        <v>7</v>
      </c>
      <c r="C24" s="61">
        <f>C20+C22</f>
        <v>55000</v>
      </c>
      <c r="D24" s="61">
        <f>D20+D22</f>
        <v>57750</v>
      </c>
      <c r="E24" s="61">
        <f>E20+E22</f>
        <v>60638</v>
      </c>
      <c r="F24" s="71"/>
      <c r="G24" s="128"/>
    </row>
    <row r="25" spans="1:7" ht="42" customHeight="1">
      <c r="A25" s="366"/>
      <c r="B25" s="156" t="s">
        <v>15</v>
      </c>
      <c r="C25" s="59">
        <f>IF(C24=0,"",+C24/C18)</f>
        <v>0.9821428571428571</v>
      </c>
      <c r="D25" s="59">
        <f>IF(D24=0,"",+D24/D18)</f>
        <v>0.9821428571428571</v>
      </c>
      <c r="E25" s="59">
        <f>IF(E24=0,"",+E24/E18)</f>
        <v>0.98215095562034338</v>
      </c>
      <c r="F25" s="71"/>
      <c r="G25" s="128"/>
    </row>
    <row r="26" spans="1:7">
      <c r="A26" s="152" t="str">
        <f ca="1">Translations!$A$30</f>
        <v>Programmatic Gap</v>
      </c>
      <c r="B26" s="158"/>
      <c r="C26" s="158"/>
      <c r="D26" s="158"/>
      <c r="E26" s="158"/>
      <c r="F26" s="159"/>
      <c r="G26" s="175"/>
    </row>
    <row r="27" spans="1:7" ht="42" customHeight="1">
      <c r="A27" s="360" t="str">
        <f ca="1">Translations!$A$46</f>
        <v>D. Expected annual gap in meeting the country target: B - C3</v>
      </c>
      <c r="B27" s="156" t="s">
        <v>7</v>
      </c>
      <c r="C27" s="61">
        <f>+C18-C20</f>
        <v>56000</v>
      </c>
      <c r="D27" s="61">
        <f>+D18-D20</f>
        <v>58800</v>
      </c>
      <c r="E27" s="61">
        <f>+E18-E20</f>
        <v>61740</v>
      </c>
      <c r="F27" s="431"/>
      <c r="G27" s="128"/>
    </row>
    <row r="28" spans="1:7" ht="42" customHeight="1">
      <c r="A28" s="364"/>
      <c r="B28" s="156" t="s">
        <v>15</v>
      </c>
      <c r="C28" s="59">
        <f>IF(C27=0,"",+C27/C18)</f>
        <v>1</v>
      </c>
      <c r="D28" s="59">
        <f>IF(D27=0,"",+D27/D18)</f>
        <v>1</v>
      </c>
      <c r="E28" s="59">
        <f>IF(E27=0,"",+E27/E18)</f>
        <v>1</v>
      </c>
      <c r="F28" s="410"/>
      <c r="G28" s="128"/>
    </row>
    <row r="29" spans="1:7" ht="15" customHeight="1">
      <c r="A29" s="152" t="str">
        <f ca="1">Translations!$A$47</f>
        <v>Country Target Covered with the Allocation Amount</v>
      </c>
      <c r="B29" s="158"/>
      <c r="C29" s="158"/>
      <c r="D29" s="158"/>
      <c r="E29" s="158"/>
      <c r="F29" s="159"/>
      <c r="G29" s="175"/>
    </row>
    <row r="30" spans="1:7" ht="30.75" customHeight="1">
      <c r="A30" s="360" t="str">
        <f ca="1">Translations!$A$33</f>
        <v>E. Targets to be financed by allocation amount</v>
      </c>
      <c r="B30" s="157" t="s">
        <v>7</v>
      </c>
      <c r="C30" s="274">
        <v>1000</v>
      </c>
      <c r="D30" s="274">
        <v>1050</v>
      </c>
      <c r="E30" s="274">
        <v>1103</v>
      </c>
      <c r="F30" s="431" t="s">
        <v>1416</v>
      </c>
      <c r="G30" s="128"/>
    </row>
    <row r="31" spans="1:7" ht="265" customHeight="1">
      <c r="A31" s="364"/>
      <c r="B31" s="157" t="s">
        <v>15</v>
      </c>
      <c r="C31" s="59">
        <f>IF(C30=0,"",+C30/C18)</f>
        <v>1.7857142857142856E-2</v>
      </c>
      <c r="D31" s="59">
        <f>IF(D30=0,"",+D30/D18)</f>
        <v>1.7857142857142856E-2</v>
      </c>
      <c r="E31" s="59">
        <f>IF(E30=0,"",+E30/E18)</f>
        <v>1.7865241334629089E-2</v>
      </c>
      <c r="F31" s="410"/>
      <c r="G31" s="128"/>
    </row>
    <row r="32" spans="1:7" ht="33.75" customHeight="1">
      <c r="A32" s="360" t="str">
        <f ca="1">Translations!$A$34</f>
        <v>F. Coverage from allocation amount and other resources: E + C3</v>
      </c>
      <c r="B32" s="157" t="s">
        <v>7</v>
      </c>
      <c r="C32" s="61">
        <f>+C30+C24</f>
        <v>56000</v>
      </c>
      <c r="D32" s="61">
        <f>+D30+D24</f>
        <v>58800</v>
      </c>
      <c r="E32" s="61">
        <f>+E30+E24</f>
        <v>61741</v>
      </c>
      <c r="F32" s="431"/>
      <c r="G32" s="128"/>
    </row>
    <row r="33" spans="1:7" ht="27" customHeight="1">
      <c r="A33" s="364"/>
      <c r="B33" s="157" t="s">
        <v>15</v>
      </c>
      <c r="C33" s="59">
        <f>IF(C32=0,"",+C32/C18)</f>
        <v>1</v>
      </c>
      <c r="D33" s="59">
        <f>IF(D32=0,"",+D32/D18)</f>
        <v>1</v>
      </c>
      <c r="E33" s="59">
        <f>IF(E32=0,"",+E32/E18)</f>
        <v>1.0000161969549726</v>
      </c>
      <c r="F33" s="410"/>
      <c r="G33" s="128"/>
    </row>
    <row r="34" spans="1:7" ht="34.5" customHeight="1">
      <c r="A34" s="360" t="str">
        <f ca="1">Translations!$A$48</f>
        <v xml:space="preserve">G. Remaining gap: B - F </v>
      </c>
      <c r="B34" s="157" t="s">
        <v>7</v>
      </c>
      <c r="C34" s="61">
        <f>+C18-(C32)</f>
        <v>0</v>
      </c>
      <c r="D34" s="61">
        <f>+D18-(D32)</f>
        <v>0</v>
      </c>
      <c r="E34" s="61">
        <f>+E18-(E32)</f>
        <v>-1</v>
      </c>
      <c r="F34" s="431" t="s">
        <v>1378</v>
      </c>
      <c r="G34" s="128"/>
    </row>
    <row r="35" spans="1:7" ht="30.75" customHeight="1" thickBot="1">
      <c r="A35" s="361"/>
      <c r="B35" s="157" t="s">
        <v>15</v>
      </c>
      <c r="C35" s="59" t="str">
        <f>IF(C34=0,"",+C34/C18)</f>
        <v/>
      </c>
      <c r="D35" s="59" t="str">
        <f>IF(D34=0,"",+D34/D18)</f>
        <v/>
      </c>
      <c r="E35" s="59">
        <f>IF(E34=0,"",+E34/E18)</f>
        <v>-1.6196954972465176E-5</v>
      </c>
      <c r="F35" s="410"/>
      <c r="G35" s="128"/>
    </row>
    <row r="36" spans="1:7" ht="15" customHeight="1" thickBot="1">
      <c r="A36" s="411" t="str">
        <f ca="1">Translations!$A$49</f>
        <v>All "%" targets from rows C3 to G are based on numerical target in row B.</v>
      </c>
      <c r="B36" s="412"/>
      <c r="C36" s="412"/>
      <c r="D36" s="412"/>
      <c r="E36" s="412"/>
      <c r="F36" s="413"/>
      <c r="G36" s="175"/>
    </row>
  </sheetData>
  <sheetProtection algorithmName="SHA-512" hashValue="DEF42H0H6w7tm+jkltv3+Bs4h77ZGP57ZPdxJvwhp6YnwwCL36doNnQZGBi5oyL1rErgzyAOYTiG+Cxq3/9wCg==" saltValue="oUmFuNqpQyso6nEqrp1Xrw==" spinCount="100000" sheet="1" formatColumns="0" formatRows="0"/>
  <mergeCells count="26">
    <mergeCell ref="A22:A23"/>
    <mergeCell ref="A24:A25"/>
    <mergeCell ref="A27:A28"/>
    <mergeCell ref="F27:F28"/>
    <mergeCell ref="A36:F36"/>
    <mergeCell ref="A30:A31"/>
    <mergeCell ref="F30:F31"/>
    <mergeCell ref="A32:A33"/>
    <mergeCell ref="F32:F33"/>
    <mergeCell ref="A34:A35"/>
    <mergeCell ref="F34:F35"/>
    <mergeCell ref="G10:G13"/>
    <mergeCell ref="B12:F12"/>
    <mergeCell ref="A14:B15"/>
    <mergeCell ref="F14:F15"/>
    <mergeCell ref="A20:A21"/>
    <mergeCell ref="F20:F21"/>
    <mergeCell ref="G4:H4"/>
    <mergeCell ref="B9:F9"/>
    <mergeCell ref="A1:E1"/>
    <mergeCell ref="A2:E2"/>
    <mergeCell ref="A3:E3"/>
    <mergeCell ref="A4:F4"/>
    <mergeCell ref="B7:F7"/>
    <mergeCell ref="B8:F8"/>
    <mergeCell ref="F1:F3"/>
  </mergeCells>
  <dataValidations count="1">
    <dataValidation type="list" allowBlank="1" showInputMessage="1" showErrorMessage="1" sqref="B9:F9" xr:uid="{00000000-0002-0000-0500-000000000000}">
      <formula1>KeyPopPrep</formula1>
    </dataValidation>
  </dataValidations>
  <pageMargins left="0.7" right="0.7" top="0.75" bottom="0.75" header="0.3" footer="0.3"/>
  <pageSetup paperSize="9" scale="67"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tabColor theme="8"/>
  </sheetPr>
  <dimension ref="A1:U56"/>
  <sheetViews>
    <sheetView tabSelected="1" view="pageBreakPreview" topLeftCell="A39" zoomScale="80" zoomScaleNormal="80" zoomScaleSheetLayoutView="80" zoomScalePageLayoutView="80" workbookViewId="0">
      <selection activeCell="F46" sqref="F46:F47"/>
    </sheetView>
  </sheetViews>
  <sheetFormatPr baseColWidth="10" defaultColWidth="9" defaultRowHeight="14"/>
  <cols>
    <col min="1" max="1" width="30" style="178" customWidth="1"/>
    <col min="2" max="2" width="12.5" style="178" customWidth="1"/>
    <col min="3" max="3" width="12.83203125" style="178" customWidth="1"/>
    <col min="4" max="4" width="13" style="178" customWidth="1"/>
    <col min="5" max="5" width="13.83203125" style="178" customWidth="1"/>
    <col min="6" max="6" width="44.5" style="178" bestFit="1" customWidth="1"/>
    <col min="7" max="7" width="94.33203125" style="178" customWidth="1"/>
    <col min="8" max="8" width="21.5" style="178" customWidth="1"/>
    <col min="9" max="9" width="9" style="178"/>
    <col min="10" max="10" width="10" style="178" customWidth="1"/>
    <col min="11" max="11" width="10.5" style="178" customWidth="1"/>
    <col min="12" max="12" width="12" style="178" customWidth="1"/>
    <col min="13" max="16384" width="9" style="178"/>
  </cols>
  <sheetData>
    <row r="1" spans="1:21" ht="16.5" customHeight="1">
      <c r="A1" s="404" t="s">
        <v>24</v>
      </c>
      <c r="B1" s="404"/>
      <c r="C1" s="404"/>
      <c r="D1" s="404"/>
      <c r="E1" s="404"/>
      <c r="F1" s="406" t="str">
        <f ca="1">Translations!$G$116</f>
        <v>Latest version updated October 2019</v>
      </c>
      <c r="G1" s="24"/>
      <c r="H1" s="176"/>
      <c r="I1" s="176"/>
      <c r="J1" s="176"/>
      <c r="K1" s="176"/>
      <c r="L1" s="176"/>
      <c r="M1" s="176"/>
      <c r="N1" s="177"/>
      <c r="O1" s="177"/>
      <c r="P1" s="177"/>
      <c r="Q1" s="177"/>
      <c r="R1" s="177"/>
      <c r="S1" s="177"/>
      <c r="T1" s="177"/>
      <c r="U1" s="177"/>
    </row>
    <row r="2" spans="1:21" ht="16.5" customHeight="1">
      <c r="A2" s="405" t="s">
        <v>541</v>
      </c>
      <c r="B2" s="405"/>
      <c r="C2" s="405"/>
      <c r="D2" s="405"/>
      <c r="E2" s="405"/>
      <c r="F2" s="407"/>
      <c r="G2" s="24"/>
      <c r="H2" s="176"/>
      <c r="I2" s="176"/>
      <c r="J2" s="176"/>
      <c r="K2" s="176"/>
      <c r="L2" s="176"/>
      <c r="M2" s="176"/>
      <c r="N2" s="177"/>
      <c r="O2" s="177"/>
      <c r="P2" s="177"/>
      <c r="Q2" s="177"/>
      <c r="R2" s="177"/>
      <c r="S2" s="177"/>
      <c r="T2" s="177"/>
      <c r="U2" s="177"/>
    </row>
    <row r="3" spans="1:21" ht="16.5" customHeight="1" thickBot="1">
      <c r="A3" s="405" t="s">
        <v>542</v>
      </c>
      <c r="B3" s="405"/>
      <c r="C3" s="405"/>
      <c r="D3" s="405"/>
      <c r="E3" s="405"/>
      <c r="F3" s="407"/>
      <c r="G3" s="24"/>
      <c r="H3" s="176"/>
      <c r="I3" s="176"/>
      <c r="J3" s="176"/>
      <c r="K3" s="176"/>
      <c r="L3" s="176"/>
      <c r="M3" s="176"/>
      <c r="N3" s="177"/>
      <c r="O3" s="177"/>
      <c r="P3" s="177"/>
      <c r="Q3" s="177"/>
      <c r="R3" s="177"/>
      <c r="S3" s="177"/>
      <c r="T3" s="177"/>
      <c r="U3" s="177"/>
    </row>
    <row r="4" spans="1:21" ht="48.75" customHeight="1" thickBot="1">
      <c r="A4" s="395" t="str">
        <f ca="1">Translations!$G$114</f>
        <v xml:space="preserve">Carefully read the instructions in the "Instructions" tab before completing the programmatic gap analysis table. 
The instructions have been tailored to each specific module/intervention. </v>
      </c>
      <c r="B4" s="395"/>
      <c r="C4" s="395"/>
      <c r="D4" s="395"/>
      <c r="E4" s="395"/>
      <c r="F4" s="395"/>
      <c r="G4" s="179"/>
    </row>
    <row r="5" spans="1:21" ht="19" thickBot="1">
      <c r="A5" s="132" t="str">
        <f ca="1">Translations!$A$3</f>
        <v>HIV/AIDS</v>
      </c>
      <c r="B5" s="180"/>
      <c r="C5" s="180"/>
      <c r="D5" s="180"/>
      <c r="E5" s="180"/>
      <c r="F5" s="181"/>
    </row>
    <row r="6" spans="1:21" ht="14.25" customHeight="1">
      <c r="A6" s="182" t="str">
        <f ca="1">Translations!$A$55</f>
        <v>HIV/AIDS Programmatic Gap Table - Condoms</v>
      </c>
      <c r="B6" s="183"/>
      <c r="C6" s="183"/>
      <c r="D6" s="183"/>
      <c r="E6" s="183"/>
      <c r="F6" s="184"/>
    </row>
    <row r="7" spans="1:21" ht="20.25" customHeight="1">
      <c r="A7" s="139" t="str">
        <f ca="1">Translations!$A$10</f>
        <v>Priority Module</v>
      </c>
      <c r="B7" s="436" t="str">
        <f ca="1">Translations!$A$56</f>
        <v>Prevention - National condom programming and stewardship</v>
      </c>
      <c r="C7" s="437"/>
      <c r="D7" s="437"/>
      <c r="E7" s="437"/>
      <c r="F7" s="438"/>
    </row>
    <row r="8" spans="1:21" ht="33.75" customHeight="1">
      <c r="A8" s="139" t="str">
        <f ca="1">Translations!$A$11</f>
        <v>Selected coverage indicator</v>
      </c>
      <c r="B8" s="370" t="str">
        <f ca="1">Translations!$A$57</f>
        <v>Number of condoms distributed by the program (male and female)</v>
      </c>
      <c r="C8" s="371"/>
      <c r="D8" s="371"/>
      <c r="E8" s="371"/>
      <c r="F8" s="372"/>
    </row>
    <row r="9" spans="1:21" ht="22.5" customHeight="1">
      <c r="A9" s="140" t="str">
        <f ca="1">Translations!$A$12</f>
        <v>Target Population</v>
      </c>
      <c r="B9" s="185" t="str">
        <f ca="1">Translations!$A$58</f>
        <v>all priority populations</v>
      </c>
      <c r="C9" s="186"/>
      <c r="D9" s="186"/>
      <c r="E9" s="186"/>
      <c r="F9" s="187"/>
    </row>
    <row r="10" spans="1:21">
      <c r="A10" s="141" t="str">
        <f ca="1">Translations!$A$13</f>
        <v>Current national coverage</v>
      </c>
      <c r="B10" s="188"/>
      <c r="C10" s="188"/>
      <c r="D10" s="188"/>
      <c r="E10" s="188"/>
      <c r="F10" s="189"/>
    </row>
    <row r="11" spans="1:21" ht="35.25" customHeight="1">
      <c r="A11" s="144" t="str">
        <f ca="1">Translations!$A$14</f>
        <v>Insert latest results</v>
      </c>
      <c r="B11" s="322">
        <v>121789268</v>
      </c>
      <c r="C11" s="145" t="str">
        <f ca="1">Translations!$A$15</f>
        <v>Year</v>
      </c>
      <c r="D11" s="49">
        <v>2019</v>
      </c>
      <c r="E11" s="146" t="str">
        <f ca="1">Translations!$A$16</f>
        <v>Data source</v>
      </c>
      <c r="F11" s="49"/>
    </row>
    <row r="12" spans="1:21" ht="27.75" customHeight="1" thickBot="1">
      <c r="A12" s="147" t="str">
        <f ca="1">Translations!$A$17</f>
        <v>Comments</v>
      </c>
      <c r="B12" s="396" t="s">
        <v>1351</v>
      </c>
      <c r="C12" s="397"/>
      <c r="D12" s="397"/>
      <c r="E12" s="397"/>
      <c r="F12" s="398"/>
    </row>
    <row r="13" spans="1:21" ht="15" thickBot="1">
      <c r="A13" s="148"/>
      <c r="B13" s="149"/>
      <c r="C13" s="149"/>
      <c r="D13" s="149"/>
      <c r="E13" s="149"/>
      <c r="F13" s="150"/>
    </row>
    <row r="14" spans="1:21" ht="15">
      <c r="A14" s="399"/>
      <c r="B14" s="400"/>
      <c r="C14" s="151" t="str">
        <f ca="1">Translations!$A$18</f>
        <v>Year 1</v>
      </c>
      <c r="D14" s="151" t="str">
        <f ca="1">Translations!$A$19</f>
        <v>Year 2</v>
      </c>
      <c r="E14" s="151" t="str">
        <f ca="1">Translations!$A$20</f>
        <v>Year 3</v>
      </c>
      <c r="F14" s="376" t="str">
        <f ca="1">Translations!$A$22</f>
        <v>Comments / Assumptions</v>
      </c>
    </row>
    <row r="15" spans="1:21" ht="28.5" customHeight="1">
      <c r="A15" s="401"/>
      <c r="B15" s="402"/>
      <c r="C15" s="52">
        <v>2021</v>
      </c>
      <c r="D15" s="52">
        <v>2022</v>
      </c>
      <c r="E15" s="52">
        <v>2023</v>
      </c>
      <c r="F15" s="377"/>
    </row>
    <row r="16" spans="1:21" ht="15" customHeight="1">
      <c r="A16" s="152" t="str">
        <f ca="1">Translations!$A$23</f>
        <v>Current Estimated Country Need</v>
      </c>
      <c r="B16" s="190"/>
      <c r="C16" s="190"/>
      <c r="D16" s="190"/>
      <c r="E16" s="190"/>
      <c r="F16" s="191"/>
      <c r="G16" s="163"/>
    </row>
    <row r="17" spans="1:7" ht="42" customHeight="1">
      <c r="A17" s="173" t="str">
        <f ca="1">Translations!$A$24</f>
        <v>A. Total estimated priority population in need (HIV prevention)</v>
      </c>
      <c r="B17" s="192" t="s">
        <v>7</v>
      </c>
      <c r="C17" s="273">
        <v>5084682</v>
      </c>
      <c r="D17" s="273">
        <v>5226914</v>
      </c>
      <c r="E17" s="273">
        <v>5369144</v>
      </c>
      <c r="F17" s="63"/>
      <c r="G17" s="193"/>
    </row>
    <row r="18" spans="1:7" ht="33" customHeight="1">
      <c r="A18" s="194" t="str">
        <f ca="1">Translations!$A$59</f>
        <v>A1. Total male condoms needed</v>
      </c>
      <c r="B18" s="192" t="s">
        <v>7</v>
      </c>
      <c r="C18" s="273">
        <v>134816629</v>
      </c>
      <c r="D18" s="273">
        <v>116006602</v>
      </c>
      <c r="E18" s="273">
        <v>144750000</v>
      </c>
      <c r="F18" s="63" t="s">
        <v>1368</v>
      </c>
    </row>
    <row r="19" spans="1:7" ht="35.25" customHeight="1">
      <c r="A19" s="194" t="str">
        <f ca="1">Translations!$A$60</f>
        <v>A2. Total female condoms needed</v>
      </c>
      <c r="B19" s="192" t="s">
        <v>7</v>
      </c>
      <c r="C19" s="273">
        <v>4488373</v>
      </c>
      <c r="D19" s="273">
        <v>4333405</v>
      </c>
      <c r="E19" s="273">
        <v>4334000</v>
      </c>
      <c r="F19" s="326" t="s">
        <v>1368</v>
      </c>
    </row>
    <row r="20" spans="1:7" ht="148" customHeight="1">
      <c r="A20" s="195" t="str">
        <f ca="1">Translations!$A$61</f>
        <v>B1. Country targets- male condoms
(from National Strategic Plan)</v>
      </c>
      <c r="B20" s="192" t="s">
        <v>7</v>
      </c>
      <c r="C20" s="273">
        <f>148006445-C21</f>
        <v>143270239</v>
      </c>
      <c r="D20" s="273">
        <f>161115033-D21</f>
        <v>155959352</v>
      </c>
      <c r="E20" s="273">
        <f>174223622-E21</f>
        <v>168648466</v>
      </c>
      <c r="F20" s="63" t="s">
        <v>1371</v>
      </c>
    </row>
    <row r="21" spans="1:7" ht="144" customHeight="1">
      <c r="A21" s="195" t="str">
        <f ca="1">Translations!$A$62</f>
        <v>B2. Country targets- female condoms
(from National Strategic Plan)</v>
      </c>
      <c r="B21" s="196" t="s">
        <v>7</v>
      </c>
      <c r="C21" s="273">
        <v>4736206</v>
      </c>
      <c r="D21" s="273">
        <v>5155681</v>
      </c>
      <c r="E21" s="273">
        <v>5575156</v>
      </c>
      <c r="F21" s="326" t="s">
        <v>1371</v>
      </c>
      <c r="G21" s="193"/>
    </row>
    <row r="22" spans="1:7">
      <c r="A22" s="197" t="str">
        <f ca="1">Translations!$A$63</f>
        <v>Country Target Already Covered by funding resource</v>
      </c>
      <c r="B22" s="188"/>
      <c r="C22" s="188"/>
      <c r="D22" s="188"/>
      <c r="E22" s="188"/>
      <c r="F22" s="198"/>
    </row>
    <row r="23" spans="1:7" ht="134" customHeight="1">
      <c r="A23" s="435" t="str">
        <f ca="1">Translations!$A$64</f>
        <v>C1. Country target planned to be covered by domestic resources, including private sector where available</v>
      </c>
      <c r="B23" s="192" t="s">
        <v>7</v>
      </c>
      <c r="C23" s="273">
        <v>6630000</v>
      </c>
      <c r="D23" s="273">
        <v>7190000</v>
      </c>
      <c r="E23" s="273">
        <v>7750000</v>
      </c>
      <c r="F23" s="76" t="s">
        <v>1369</v>
      </c>
      <c r="G23" s="199"/>
    </row>
    <row r="24" spans="1:7" ht="38.25" customHeight="1">
      <c r="A24" s="419"/>
      <c r="B24" s="192" t="s">
        <v>15</v>
      </c>
      <c r="C24" s="66">
        <f>IF(C23=0,"",+C23/(C20+C21))</f>
        <v>4.4795346581022195E-2</v>
      </c>
      <c r="D24" s="66">
        <f>IF(D23=0,"",+D23/(D20+D21))</f>
        <v>4.4626499874782011E-2</v>
      </c>
      <c r="E24" s="66">
        <f>IF(E23=0,"",+E23/(E20+E21))</f>
        <v>4.4483060970917018E-2</v>
      </c>
      <c r="F24" s="77"/>
    </row>
    <row r="25" spans="1:7" ht="138" customHeight="1">
      <c r="A25" s="435" t="str">
        <f ca="1">Translations!$A$65</f>
        <v>C2. Country target planned to be covered by external resources</v>
      </c>
      <c r="B25" s="192" t="s">
        <v>7</v>
      </c>
      <c r="C25" s="273">
        <f>128186629+1877562</f>
        <v>130064191</v>
      </c>
      <c r="D25" s="273">
        <v>37815000</v>
      </c>
      <c r="E25" s="273">
        <v>0</v>
      </c>
      <c r="F25" s="74" t="s">
        <v>1375</v>
      </c>
    </row>
    <row r="26" spans="1:7" ht="32.25" customHeight="1">
      <c r="A26" s="419"/>
      <c r="B26" s="192" t="s">
        <v>15</v>
      </c>
      <c r="C26" s="66">
        <f>IF(C25=0,"",+C25/(C20+C21))</f>
        <v>0.87877383312598312</v>
      </c>
      <c r="D26" s="66">
        <f>IF(D25=0,"",+D25/(D20+D21))</f>
        <v>0.23470807966131876</v>
      </c>
      <c r="E26" s="66" t="str">
        <f>IF(E25=0,"",+E25/(E20+E21))</f>
        <v/>
      </c>
      <c r="F26" s="75"/>
    </row>
    <row r="27" spans="1:7" ht="32.25" customHeight="1">
      <c r="A27" s="435" t="str">
        <f ca="1">Translations!$A$66</f>
        <v>C3. Total Country target planned to be covered (C1+C2)</v>
      </c>
      <c r="B27" s="192" t="s">
        <v>7</v>
      </c>
      <c r="C27" s="67">
        <f>+C23+C25</f>
        <v>136694191</v>
      </c>
      <c r="D27" s="67">
        <f>+D23+D25</f>
        <v>45005000</v>
      </c>
      <c r="E27" s="67">
        <f>+E23+E25</f>
        <v>7750000</v>
      </c>
      <c r="F27" s="119"/>
    </row>
    <row r="28" spans="1:7" ht="29.25" customHeight="1">
      <c r="A28" s="419"/>
      <c r="B28" s="192" t="s">
        <v>15</v>
      </c>
      <c r="C28" s="66">
        <f>IF(C27=0,"",+C27/(C20+C21))</f>
        <v>0.92356917970700536</v>
      </c>
      <c r="D28" s="66">
        <f>IF(D27=0,"",+D27/(D20+D21))</f>
        <v>0.27933457953610075</v>
      </c>
      <c r="E28" s="66">
        <f>IF(E27=0,"",+E27/(E20+E21))</f>
        <v>4.4483060970917018E-2</v>
      </c>
      <c r="F28" s="120"/>
    </row>
    <row r="29" spans="1:7">
      <c r="A29" s="200" t="str">
        <f ca="1">Translations!$A$67</f>
        <v>Country Target Already Covered by type of condom</v>
      </c>
      <c r="B29" s="201"/>
      <c r="C29" s="201"/>
      <c r="D29" s="201"/>
      <c r="E29" s="201"/>
      <c r="F29" s="202"/>
    </row>
    <row r="30" spans="1:7" ht="48.75" customHeight="1">
      <c r="A30" s="435" t="str">
        <f ca="1">Translations!$A$68</f>
        <v>C4. Country target planned to be covered (domestic+external resources)- male condoms</v>
      </c>
      <c r="B30" s="203" t="s">
        <v>7</v>
      </c>
      <c r="C30" s="273">
        <f>C23+128186629</f>
        <v>134816629</v>
      </c>
      <c r="D30" s="273">
        <f>D23+D25</f>
        <v>45005000</v>
      </c>
      <c r="E30" s="273">
        <f>+E25</f>
        <v>0</v>
      </c>
      <c r="F30" s="76" t="s">
        <v>1370</v>
      </c>
      <c r="G30" s="193"/>
    </row>
    <row r="31" spans="1:7" ht="24.75" customHeight="1">
      <c r="A31" s="419"/>
      <c r="B31" s="192" t="s">
        <v>15</v>
      </c>
      <c r="C31" s="66">
        <f>IF(C30=0,"",+C30/C20)</f>
        <v>0.94099535214707086</v>
      </c>
      <c r="D31" s="66">
        <f>IF(D30=0,"",+D30/D20)</f>
        <v>0.28856878040888501</v>
      </c>
      <c r="E31" s="66" t="str">
        <f>IF(E30=0,"",+E30/E20)</f>
        <v/>
      </c>
      <c r="F31" s="77"/>
    </row>
    <row r="32" spans="1:7" ht="34.5" customHeight="1">
      <c r="A32" s="435" t="str">
        <f ca="1">Translations!$A$69</f>
        <v>C5. Country target planned to be covered (domestic+external resources)- female condoms</v>
      </c>
      <c r="B32" s="192" t="s">
        <v>7</v>
      </c>
      <c r="C32" s="273">
        <v>1877562</v>
      </c>
      <c r="D32" s="273">
        <v>0</v>
      </c>
      <c r="E32" s="273">
        <v>0</v>
      </c>
      <c r="F32" s="74"/>
    </row>
    <row r="33" spans="1:7" ht="29.25" customHeight="1">
      <c r="A33" s="419"/>
      <c r="B33" s="192" t="s">
        <v>15</v>
      </c>
      <c r="C33" s="66">
        <f>IF(C32=0,"",+C32/C21)</f>
        <v>0.39642743579987866</v>
      </c>
      <c r="D33" s="66" t="str">
        <f>IF(D32=0,"",+D32/D21)</f>
        <v/>
      </c>
      <c r="E33" s="66" t="str">
        <f>IF(E32=0,"",+E32/E21)</f>
        <v/>
      </c>
      <c r="F33" s="75"/>
    </row>
    <row r="34" spans="1:7" ht="32.25" customHeight="1">
      <c r="A34" s="435" t="str">
        <f ca="1">Translations!$A$70</f>
        <v>C6. Total Country target planned to be covered (male+female) (C4+C5)</v>
      </c>
      <c r="B34" s="192" t="s">
        <v>7</v>
      </c>
      <c r="C34" s="67">
        <f>C30+C32</f>
        <v>136694191</v>
      </c>
      <c r="D34" s="67">
        <f>D30+D32</f>
        <v>45005000</v>
      </c>
      <c r="E34" s="67">
        <f>E30+E32</f>
        <v>0</v>
      </c>
      <c r="F34" s="119"/>
    </row>
    <row r="35" spans="1:7" ht="33" customHeight="1">
      <c r="A35" s="419"/>
      <c r="B35" s="192" t="s">
        <v>15</v>
      </c>
      <c r="C35" s="66">
        <f>IF(C34=0,"",+C34/(C20+C21))</f>
        <v>0.92356917970700536</v>
      </c>
      <c r="D35" s="66">
        <f>IF(D34=0,"",+D34/(D20+D21))</f>
        <v>0.27933457953610075</v>
      </c>
      <c r="E35" s="66" t="str">
        <f>IF(E34=0,"",+E34/(E20+E21))</f>
        <v/>
      </c>
      <c r="F35" s="120"/>
    </row>
    <row r="36" spans="1:7">
      <c r="A36" s="152" t="str">
        <f ca="1">Translations!$A$71</f>
        <v>Programmatic Gap</v>
      </c>
      <c r="B36" s="201"/>
      <c r="C36" s="201"/>
      <c r="D36" s="201"/>
      <c r="E36" s="201"/>
      <c r="F36" s="202"/>
    </row>
    <row r="37" spans="1:7" ht="43.5" customHeight="1">
      <c r="A37" s="414" t="str">
        <f ca="1">Translations!$A$72</f>
        <v>D1. Expected annual gap in meeting the need- male condoms: B1 - C4</v>
      </c>
      <c r="B37" s="192" t="s">
        <v>7</v>
      </c>
      <c r="C37" s="68">
        <f>+C20-C30</f>
        <v>8453610</v>
      </c>
      <c r="D37" s="68">
        <f>+D20-D30</f>
        <v>110954352</v>
      </c>
      <c r="E37" s="68">
        <f>+E20-E30</f>
        <v>168648466</v>
      </c>
      <c r="F37" s="416" t="s">
        <v>1328</v>
      </c>
    </row>
    <row r="38" spans="1:7" ht="38.25" customHeight="1">
      <c r="A38" s="415"/>
      <c r="B38" s="192" t="s">
        <v>15</v>
      </c>
      <c r="C38" s="66">
        <f>IF(C37=0,"",+C37/C20)</f>
        <v>5.9004647852929179E-2</v>
      </c>
      <c r="D38" s="66">
        <f>IF(D37=0,"",+D37/D20)</f>
        <v>0.71143121959111499</v>
      </c>
      <c r="E38" s="66">
        <f>IF(E37=0,"",+E37/E20)</f>
        <v>1</v>
      </c>
      <c r="F38" s="417"/>
    </row>
    <row r="39" spans="1:7" ht="39" customHeight="1">
      <c r="A39" s="414" t="str">
        <f ca="1">Translations!$A$73</f>
        <v>D2. Expected annual gap in meeting the need- female condoms: B2 - C5</v>
      </c>
      <c r="B39" s="192" t="s">
        <v>7</v>
      </c>
      <c r="C39" s="68">
        <f>+C21-C32</f>
        <v>2858644</v>
      </c>
      <c r="D39" s="68">
        <f>+D21-D32</f>
        <v>5155681</v>
      </c>
      <c r="E39" s="68">
        <f>+E21-E32</f>
        <v>5575156</v>
      </c>
      <c r="F39" s="416"/>
    </row>
    <row r="40" spans="1:7" ht="26.25" customHeight="1">
      <c r="A40" s="415"/>
      <c r="B40" s="192" t="s">
        <v>15</v>
      </c>
      <c r="C40" s="66">
        <f>IF(C39=0,"",+C39/C21)</f>
        <v>0.6035725642001214</v>
      </c>
      <c r="D40" s="66">
        <f>IF(D39=0,"",+D39/D21)</f>
        <v>1</v>
      </c>
      <c r="E40" s="66">
        <f>IF(E39=0,"",+E39/E21)</f>
        <v>1</v>
      </c>
      <c r="F40" s="417"/>
    </row>
    <row r="41" spans="1:7" ht="15" customHeight="1">
      <c r="A41" s="197" t="str">
        <f ca="1">Translations!$A$74</f>
        <v>Country Target Covered with the Allocation Amount</v>
      </c>
      <c r="B41" s="204"/>
      <c r="C41" s="204"/>
      <c r="D41" s="204"/>
      <c r="E41" s="204"/>
      <c r="F41" s="205"/>
    </row>
    <row r="42" spans="1:7" ht="42" customHeight="1">
      <c r="A42" s="414" t="str">
        <f ca="1">Translations!$A$75</f>
        <v>E1. Targets to be financed by allocation amount- male condoms</v>
      </c>
      <c r="B42" s="196" t="s">
        <v>7</v>
      </c>
      <c r="C42" s="273">
        <v>0</v>
      </c>
      <c r="D42" s="273">
        <v>33620000</v>
      </c>
      <c r="E42" s="273">
        <v>65470000</v>
      </c>
      <c r="F42" s="416" t="s">
        <v>1372</v>
      </c>
    </row>
    <row r="43" spans="1:7" ht="28.5" customHeight="1">
      <c r="A43" s="415"/>
      <c r="B43" s="196" t="s">
        <v>15</v>
      </c>
      <c r="C43" s="66" t="str">
        <f>IF(C42=0,"",+C42/C20)</f>
        <v/>
      </c>
      <c r="D43" s="66">
        <f>IF(D42=0,"",+D42/D20)</f>
        <v>0.21556899005325439</v>
      </c>
      <c r="E43" s="66">
        <f>IF(E42=0,"",+E42/E20)</f>
        <v>0.38820394607087622</v>
      </c>
      <c r="F43" s="417"/>
    </row>
    <row r="44" spans="1:7" ht="38.25" customHeight="1">
      <c r="A44" s="414" t="str">
        <f ca="1">Translations!$A$76</f>
        <v>E2. Targets to be financed by allocation amount- female condoms</v>
      </c>
      <c r="B44" s="196" t="s">
        <v>7</v>
      </c>
      <c r="C44" s="273">
        <v>1240000</v>
      </c>
      <c r="D44" s="273">
        <v>2063676</v>
      </c>
      <c r="E44" s="273">
        <v>2040000</v>
      </c>
      <c r="F44" s="416" t="s">
        <v>1373</v>
      </c>
    </row>
    <row r="45" spans="1:7" ht="28.5" customHeight="1">
      <c r="A45" s="415"/>
      <c r="B45" s="196" t="s">
        <v>15</v>
      </c>
      <c r="C45" s="66">
        <f>IF(C44=0,"",+C44/C21)</f>
        <v>0.26181293634609643</v>
      </c>
      <c r="D45" s="66">
        <f>IF(D44=0,"",+D44/D21)</f>
        <v>0.40027224337580236</v>
      </c>
      <c r="E45" s="66">
        <f>IF(E44=0,"",+E44/E21)</f>
        <v>0.36590904362138027</v>
      </c>
      <c r="F45" s="417"/>
    </row>
    <row r="46" spans="1:7" ht="26.25" customHeight="1">
      <c r="A46" s="418" t="str">
        <f ca="1">Translations!$A$77</f>
        <v>F1. Coverage from allocation amount and other resources- male condoms:
 E1 + C4</v>
      </c>
      <c r="B46" s="206" t="s">
        <v>7</v>
      </c>
      <c r="C46" s="69">
        <f>+C42+C30</f>
        <v>134816629</v>
      </c>
      <c r="D46" s="69">
        <f>+D42+D30</f>
        <v>78625000</v>
      </c>
      <c r="E46" s="69">
        <f>+E42+E30</f>
        <v>65470000</v>
      </c>
      <c r="F46" s="409"/>
      <c r="G46" s="193"/>
    </row>
    <row r="47" spans="1:7" ht="32.25" customHeight="1">
      <c r="A47" s="419"/>
      <c r="B47" s="207" t="s">
        <v>15</v>
      </c>
      <c r="C47" s="66">
        <f>IF(C46=0,"",+C46/C18)</f>
        <v>1</v>
      </c>
      <c r="D47" s="66">
        <f>IF(D46=0,"",+D46/D18)</f>
        <v>0.677763150066235</v>
      </c>
      <c r="E47" s="66">
        <f>IF(E46=0,"",+E46/E18)</f>
        <v>0.4522970639032815</v>
      </c>
      <c r="F47" s="410"/>
    </row>
    <row r="48" spans="1:7" ht="26.25" customHeight="1">
      <c r="A48" s="435" t="str">
        <f ca="1">Translations!$A$78</f>
        <v>F2. Coverage from allocation amount and other resources- female condoms:
 E2 + C5</v>
      </c>
      <c r="B48" s="207" t="s">
        <v>7</v>
      </c>
      <c r="C48" s="68">
        <f>+C44+C32</f>
        <v>3117562</v>
      </c>
      <c r="D48" s="68">
        <f>+D44+D32</f>
        <v>2063676</v>
      </c>
      <c r="E48" s="68">
        <f>+E44+E32</f>
        <v>2040000</v>
      </c>
      <c r="F48" s="117"/>
    </row>
    <row r="49" spans="1:6" ht="33.75" customHeight="1">
      <c r="A49" s="419"/>
      <c r="B49" s="207" t="s">
        <v>15</v>
      </c>
      <c r="C49" s="66">
        <f>IF(C48=0,"",+C48/C19)</f>
        <v>0.69458621197480686</v>
      </c>
      <c r="D49" s="66">
        <f>IF(D48=0,"",+D48/D19)</f>
        <v>0.47622504704729884</v>
      </c>
      <c r="E49" s="66">
        <f>IF(E48=0,"",+E48/E19)</f>
        <v>0.47069681587448087</v>
      </c>
      <c r="F49" s="118"/>
    </row>
    <row r="50" spans="1:6" ht="29.25" customHeight="1">
      <c r="A50" s="408" t="str">
        <f ca="1">Translations!$A$79</f>
        <v>G1. Remaining gap- male condoms: B1 - F1</v>
      </c>
      <c r="B50" s="206" t="s">
        <v>7</v>
      </c>
      <c r="C50" s="208">
        <f>C20-C46</f>
        <v>8453610</v>
      </c>
      <c r="D50" s="208">
        <f>D20-D46</f>
        <v>77334352</v>
      </c>
      <c r="E50" s="208">
        <f>E20-E46</f>
        <v>103178466</v>
      </c>
      <c r="F50" s="409"/>
    </row>
    <row r="51" spans="1:6" ht="29.25" customHeight="1">
      <c r="A51" s="364"/>
      <c r="B51" s="207" t="s">
        <v>15</v>
      </c>
      <c r="C51" s="66">
        <f>IF(C50=0,"",+C50/C20)</f>
        <v>5.9004647852929179E-2</v>
      </c>
      <c r="D51" s="66">
        <f>IF(D50=0,"",+D50/D20)</f>
        <v>0.49586222953786063</v>
      </c>
      <c r="E51" s="66">
        <f>IF(E50=0,"",+E50/E20)</f>
        <v>0.61179605392912384</v>
      </c>
      <c r="F51" s="410"/>
    </row>
    <row r="52" spans="1:6" ht="185" customHeight="1">
      <c r="A52" s="360" t="str">
        <f ca="1">Translations!$A$80</f>
        <v>G2. Remaining gap- female condoms: B2 - F2</v>
      </c>
      <c r="B52" s="207" t="s">
        <v>7</v>
      </c>
      <c r="C52" s="209">
        <f>C21-C48</f>
        <v>1618644</v>
      </c>
      <c r="D52" s="209">
        <f>D21-D48</f>
        <v>3092005</v>
      </c>
      <c r="E52" s="209">
        <f>E21-E48</f>
        <v>3535156</v>
      </c>
      <c r="F52" s="64" t="s">
        <v>1374</v>
      </c>
    </row>
    <row r="53" spans="1:6" ht="55" customHeight="1">
      <c r="A53" s="364"/>
      <c r="B53" s="207" t="s">
        <v>15</v>
      </c>
      <c r="C53" s="66">
        <f>IF(C52=0,"",+C52/C21)</f>
        <v>0.34175962785402492</v>
      </c>
      <c r="D53" s="66">
        <f>IF(D52=0,"",+D52/D21)</f>
        <v>0.59972775662419764</v>
      </c>
      <c r="E53" s="66">
        <f>IF(E52=0,"",+E52/E21)</f>
        <v>0.63409095637861967</v>
      </c>
      <c r="F53" s="64"/>
    </row>
    <row r="54" spans="1:6" ht="15" thickBot="1">
      <c r="A54" s="432" t="str">
        <f ca="1">Translations!$A$81</f>
        <v>All "%" targets from rows C3 to G are based on numerical target in row B1 and B2</v>
      </c>
      <c r="B54" s="433"/>
      <c r="C54" s="433"/>
      <c r="D54" s="433"/>
      <c r="E54" s="433"/>
      <c r="F54" s="434"/>
    </row>
    <row r="55" spans="1:6">
      <c r="A55" s="163"/>
      <c r="B55" s="163"/>
      <c r="C55" s="163"/>
      <c r="D55" s="163"/>
      <c r="E55" s="163"/>
      <c r="F55" s="163"/>
    </row>
    <row r="56" spans="1:6">
      <c r="A56" s="163"/>
      <c r="B56" s="163"/>
      <c r="C56" s="163"/>
      <c r="D56" s="163"/>
      <c r="E56" s="163"/>
      <c r="F56" s="163"/>
    </row>
  </sheetData>
  <sheetProtection algorithmName="SHA-512" hashValue="sCEpB4D2br2WN391FtkvfYqam/Wkbd9m9sLX+TLw5ao3ggw86gGpd5pFx6owjGFftIY61hPz5TSk2oTDv6I0xA==" saltValue="t0zPKzRCteYfMC4nJHQtSg==" spinCount="100000" sheet="1" formatColumns="0" formatRows="0"/>
  <mergeCells count="31">
    <mergeCell ref="A4:F4"/>
    <mergeCell ref="B12:F12"/>
    <mergeCell ref="F1:F3"/>
    <mergeCell ref="A1:E1"/>
    <mergeCell ref="A2:E2"/>
    <mergeCell ref="A3:E3"/>
    <mergeCell ref="B7:F7"/>
    <mergeCell ref="B8:F8"/>
    <mergeCell ref="A39:A40"/>
    <mergeCell ref="A42:A43"/>
    <mergeCell ref="A44:A45"/>
    <mergeCell ref="A34:A35"/>
    <mergeCell ref="A25:A26"/>
    <mergeCell ref="A27:A28"/>
    <mergeCell ref="A32:A33"/>
    <mergeCell ref="A54:F54"/>
    <mergeCell ref="F44:F45"/>
    <mergeCell ref="A14:B15"/>
    <mergeCell ref="F14:F15"/>
    <mergeCell ref="F37:F38"/>
    <mergeCell ref="F39:F40"/>
    <mergeCell ref="F42:F43"/>
    <mergeCell ref="A46:A47"/>
    <mergeCell ref="F46:F47"/>
    <mergeCell ref="A50:A51"/>
    <mergeCell ref="F50:F51"/>
    <mergeCell ref="A52:A53"/>
    <mergeCell ref="A48:A49"/>
    <mergeCell ref="A23:A24"/>
    <mergeCell ref="A30:A31"/>
    <mergeCell ref="A37:A38"/>
  </mergeCells>
  <pageMargins left="0.7" right="0.7" top="0.75" bottom="0.75" header="0.3" footer="0.3"/>
  <pageSetup paperSize="8" scale="90" orientation="portrait" r:id="rId1"/>
  <rowBreaks count="1" manualBreakCount="1">
    <brk id="54" max="5" man="1"/>
  </rowBreaks>
  <ignoredErrors>
    <ignoredError sqref="A5:F10 A22:F22 A17:B17 A24:F24 A23:B23 A31:F31 A30:B30 A33:F36 A32:B32 F32 A43:E43 A42:B42 A46:F50 A44:B44 A18:B21 A26:F29 A25:B25 A53:F54 A51:B51 D51:F51 A38:F41 A37:E37 A13:F14 A11 C11 E11:F11 A12 C12:F12 A16:F16 A15:B15 F15 A45:E45 A52:E52" unlocked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tabColor theme="8"/>
    <pageSetUpPr fitToPage="1"/>
  </sheetPr>
  <dimension ref="A1:V35"/>
  <sheetViews>
    <sheetView view="pageBreakPreview" zoomScale="86" zoomScaleNormal="85" zoomScaleSheetLayoutView="86" workbookViewId="0">
      <selection activeCell="F10" sqref="F10"/>
    </sheetView>
  </sheetViews>
  <sheetFormatPr baseColWidth="10" defaultColWidth="9" defaultRowHeight="14"/>
  <cols>
    <col min="1" max="1" width="29.83203125" style="128" customWidth="1"/>
    <col min="2" max="2" width="8.33203125" style="128" customWidth="1"/>
    <col min="3" max="5" width="11.5" style="128" customWidth="1"/>
    <col min="6" max="6" width="46" style="128" bestFit="1" customWidth="1"/>
    <col min="7" max="7" width="37.5" style="172" customWidth="1"/>
    <col min="8" max="8" width="15" style="128" customWidth="1"/>
    <col min="9" max="9" width="21.5" style="128" customWidth="1"/>
    <col min="10" max="10" width="9" style="128"/>
    <col min="11" max="11" width="10" style="128" customWidth="1"/>
    <col min="12" max="12" width="10.5" style="128" customWidth="1"/>
    <col min="13" max="13" width="12" style="128" customWidth="1"/>
    <col min="14" max="16384" width="9" style="128"/>
  </cols>
  <sheetData>
    <row r="1" spans="1:22" ht="16" customHeight="1">
      <c r="A1" s="404" t="s">
        <v>24</v>
      </c>
      <c r="B1" s="404"/>
      <c r="C1" s="404"/>
      <c r="D1" s="404"/>
      <c r="E1" s="404"/>
      <c r="F1" s="406" t="str">
        <f ca="1">Translations!$G$116</f>
        <v>Latest version updated October 2019</v>
      </c>
      <c r="G1" s="130"/>
      <c r="H1" s="24"/>
      <c r="I1" s="25"/>
      <c r="J1" s="25"/>
      <c r="K1" s="25"/>
      <c r="L1" s="25"/>
      <c r="M1" s="25"/>
      <c r="N1" s="25"/>
      <c r="O1" s="26"/>
      <c r="P1" s="26"/>
      <c r="Q1" s="26"/>
      <c r="R1" s="26"/>
      <c r="S1" s="26"/>
      <c r="T1" s="26"/>
      <c r="U1" s="26"/>
      <c r="V1" s="26"/>
    </row>
    <row r="2" spans="1:22" ht="16" customHeight="1">
      <c r="A2" s="405" t="s">
        <v>541</v>
      </c>
      <c r="B2" s="405"/>
      <c r="C2" s="405"/>
      <c r="D2" s="405"/>
      <c r="E2" s="405"/>
      <c r="F2" s="407"/>
      <c r="G2" s="130"/>
      <c r="H2" s="24"/>
      <c r="I2" s="25"/>
      <c r="J2" s="25"/>
      <c r="K2" s="25"/>
      <c r="L2" s="25"/>
      <c r="M2" s="25"/>
      <c r="N2" s="25"/>
      <c r="O2" s="26"/>
      <c r="P2" s="26"/>
      <c r="Q2" s="26"/>
      <c r="R2" s="26"/>
      <c r="S2" s="26"/>
      <c r="T2" s="26"/>
      <c r="U2" s="26"/>
      <c r="V2" s="26"/>
    </row>
    <row r="3" spans="1:22" ht="16" customHeight="1" thickBot="1">
      <c r="A3" s="405" t="s">
        <v>542</v>
      </c>
      <c r="B3" s="405"/>
      <c r="C3" s="405"/>
      <c r="D3" s="405"/>
      <c r="E3" s="405"/>
      <c r="F3" s="407"/>
      <c r="G3" s="130"/>
      <c r="H3" s="24"/>
      <c r="I3" s="25"/>
      <c r="J3" s="25"/>
      <c r="K3" s="25"/>
      <c r="L3" s="25"/>
      <c r="M3" s="25"/>
      <c r="N3" s="25"/>
      <c r="O3" s="26"/>
      <c r="P3" s="26"/>
      <c r="Q3" s="26"/>
      <c r="R3" s="26"/>
      <c r="S3" s="26"/>
      <c r="T3" s="26"/>
      <c r="U3" s="26"/>
      <c r="V3" s="26"/>
    </row>
    <row r="4" spans="1:22" ht="56.25" customHeight="1" thickBot="1">
      <c r="A4" s="395" t="str">
        <f ca="1">Translations!G114</f>
        <v xml:space="preserve">Carefully read the instructions in the "Instructions" tab before completing the programmatic gap analysis table. 
The instructions have been tailored to each specific module/intervention. </v>
      </c>
      <c r="B4" s="395"/>
      <c r="C4" s="395"/>
      <c r="D4" s="395"/>
      <c r="E4" s="395"/>
      <c r="F4" s="395"/>
      <c r="G4" s="420"/>
      <c r="H4" s="420"/>
    </row>
    <row r="5" spans="1:22" ht="19" thickBot="1">
      <c r="A5" s="132" t="s">
        <v>0</v>
      </c>
      <c r="B5" s="133"/>
      <c r="C5" s="133"/>
      <c r="D5" s="133"/>
      <c r="E5" s="133"/>
      <c r="F5" s="134"/>
      <c r="G5" s="169"/>
    </row>
    <row r="6" spans="1:22" ht="14.25" customHeight="1">
      <c r="A6" s="170" t="str">
        <f ca="1">Translations!A39</f>
        <v>Male Circumcision</v>
      </c>
      <c r="B6" s="171"/>
      <c r="C6" s="171"/>
      <c r="D6" s="171"/>
      <c r="E6" s="171"/>
      <c r="F6" s="138"/>
      <c r="G6" s="128"/>
    </row>
    <row r="7" spans="1:22" ht="20.25" customHeight="1">
      <c r="A7" s="139" t="str">
        <f ca="1">Translations!$A$10</f>
        <v>Priority Module</v>
      </c>
      <c r="B7" s="370" t="str">
        <f ca="1">Translations!A40</f>
        <v>Prevention - voluntary male medical circumcision</v>
      </c>
      <c r="C7" s="371"/>
      <c r="D7" s="371"/>
      <c r="E7" s="371"/>
      <c r="F7" s="372"/>
      <c r="G7" s="128"/>
    </row>
    <row r="8" spans="1:22" ht="27.75" customHeight="1">
      <c r="A8" s="139" t="str">
        <f ca="1">Translations!$A$11</f>
        <v>Selected coverage indicator</v>
      </c>
      <c r="B8" s="370" t="str">
        <f ca="1">Translations!A41</f>
        <v xml:space="preserve">Number of medical male circumcisions performed </v>
      </c>
      <c r="C8" s="371"/>
      <c r="D8" s="371"/>
      <c r="E8" s="371"/>
      <c r="F8" s="372"/>
      <c r="G8" s="128"/>
    </row>
    <row r="9" spans="1:22">
      <c r="A9" s="141" t="str">
        <f ca="1">Translations!$A$13</f>
        <v>Current national coverage</v>
      </c>
      <c r="B9" s="142"/>
      <c r="C9" s="142"/>
      <c r="D9" s="142"/>
      <c r="E9" s="142"/>
      <c r="F9" s="143"/>
      <c r="G9" s="128"/>
    </row>
    <row r="10" spans="1:22" ht="35.25" customHeight="1">
      <c r="A10" s="144" t="str">
        <f ca="1">Translations!$A$14</f>
        <v>Insert latest results</v>
      </c>
      <c r="B10" s="49"/>
      <c r="C10" s="145" t="str">
        <f ca="1">Translations!$A$15</f>
        <v>Year</v>
      </c>
      <c r="D10" s="256"/>
      <c r="E10" s="146" t="str">
        <f ca="1">Translations!$A$16</f>
        <v>Data source</v>
      </c>
      <c r="F10" s="51"/>
      <c r="G10" s="128"/>
    </row>
    <row r="11" spans="1:22" ht="27.75" customHeight="1" thickBot="1">
      <c r="A11" s="147" t="str">
        <f ca="1">Translations!$A$17</f>
        <v>Comments</v>
      </c>
      <c r="B11" s="396"/>
      <c r="C11" s="397"/>
      <c r="D11" s="397"/>
      <c r="E11" s="397"/>
      <c r="F11" s="398"/>
      <c r="G11" s="128"/>
    </row>
    <row r="12" spans="1:22" ht="15" thickBot="1">
      <c r="A12" s="148"/>
      <c r="B12" s="149"/>
      <c r="C12" s="149"/>
      <c r="D12" s="149"/>
      <c r="E12" s="149"/>
      <c r="F12" s="150"/>
      <c r="G12" s="128"/>
    </row>
    <row r="13" spans="1:22" ht="15">
      <c r="A13" s="399"/>
      <c r="B13" s="400"/>
      <c r="C13" s="151" t="str">
        <f ca="1">Translations!$A$18</f>
        <v>Year 1</v>
      </c>
      <c r="D13" s="151" t="str">
        <f ca="1">Translations!$A$19</f>
        <v>Year 2</v>
      </c>
      <c r="E13" s="151" t="str">
        <f ca="1">Translations!$A$20</f>
        <v>Year 3</v>
      </c>
      <c r="F13" s="376" t="str">
        <f ca="1">Translations!$A$22</f>
        <v>Comments / Assumptions</v>
      </c>
      <c r="G13" s="128"/>
    </row>
    <row r="14" spans="1:22" ht="28.5" customHeight="1">
      <c r="A14" s="401"/>
      <c r="B14" s="402"/>
      <c r="C14" s="52" t="str">
        <f ca="1">Translations!$A$21</f>
        <v>Insert year</v>
      </c>
      <c r="D14" s="52" t="str">
        <f ca="1">Translations!$A$21</f>
        <v>Insert year</v>
      </c>
      <c r="E14" s="52" t="str">
        <f ca="1">Translations!$A$21</f>
        <v>Insert year</v>
      </c>
      <c r="F14" s="377"/>
      <c r="G14" s="128"/>
    </row>
    <row r="15" spans="1:22" ht="15" customHeight="1">
      <c r="A15" s="152" t="str">
        <f ca="1">Translations!$A$23</f>
        <v>Current Estimated Country Need</v>
      </c>
      <c r="B15" s="158"/>
      <c r="C15" s="158"/>
      <c r="D15" s="158"/>
      <c r="E15" s="158"/>
      <c r="F15" s="159"/>
      <c r="G15" s="128"/>
    </row>
    <row r="16" spans="1:22" ht="51" customHeight="1">
      <c r="A16" s="173" t="str">
        <f ca="1">Translations!$A$24</f>
        <v>A. Total estimated priority population in need (HIV prevention)</v>
      </c>
      <c r="B16" s="156" t="s">
        <v>7</v>
      </c>
      <c r="C16" s="53"/>
      <c r="D16" s="53"/>
      <c r="E16" s="53"/>
      <c r="F16" s="70"/>
      <c r="G16" s="128"/>
    </row>
    <row r="17" spans="1:7" ht="49.5" customHeight="1">
      <c r="A17" s="174" t="str">
        <f ca="1">Translations!$A$25</f>
        <v>B. Country targets 
(from National Strategic Plan)</v>
      </c>
      <c r="B17" s="157" t="s">
        <v>7</v>
      </c>
      <c r="C17" s="54"/>
      <c r="D17" s="54"/>
      <c r="E17" s="54"/>
      <c r="F17" s="70"/>
      <c r="G17" s="128"/>
    </row>
    <row r="18" spans="1:7" ht="15" customHeight="1">
      <c r="A18" s="141" t="str">
        <f ca="1">Translations!$A$42</f>
        <v>Country target already covered</v>
      </c>
      <c r="B18" s="142"/>
      <c r="C18" s="142"/>
      <c r="D18" s="142"/>
      <c r="E18" s="142"/>
      <c r="F18" s="143"/>
      <c r="G18" s="175"/>
    </row>
    <row r="19" spans="1:7" ht="30" customHeight="1">
      <c r="A19" s="365" t="str">
        <f ca="1">Translations!$A$43</f>
        <v>C1. Country target planned to be covered by domestic resources</v>
      </c>
      <c r="B19" s="156" t="s">
        <v>7</v>
      </c>
      <c r="C19" s="56"/>
      <c r="D19" s="56"/>
      <c r="E19" s="56"/>
      <c r="F19" s="431"/>
      <c r="G19" s="128"/>
    </row>
    <row r="20" spans="1:7" ht="24" customHeight="1">
      <c r="A20" s="366"/>
      <c r="B20" s="156" t="s">
        <v>15</v>
      </c>
      <c r="C20" s="210" t="str">
        <f>IF(C19=0,"",+C19/C17)</f>
        <v/>
      </c>
      <c r="D20" s="210" t="str">
        <f>IF(D19=0,"",+D19/D17)</f>
        <v/>
      </c>
      <c r="E20" s="210" t="str">
        <f>IF(E19=0,"",+E19/E17)</f>
        <v/>
      </c>
      <c r="F20" s="410"/>
      <c r="G20" s="128"/>
    </row>
    <row r="21" spans="1:7" ht="27.75" customHeight="1">
      <c r="A21" s="365" t="str">
        <f ca="1">Translations!$A$44</f>
        <v>C2. Country target planned to be covered by external resources</v>
      </c>
      <c r="B21" s="156" t="s">
        <v>7</v>
      </c>
      <c r="C21" s="56"/>
      <c r="D21" s="56"/>
      <c r="E21" s="56"/>
      <c r="F21" s="71"/>
      <c r="G21" s="128"/>
    </row>
    <row r="22" spans="1:7" ht="33" customHeight="1">
      <c r="A22" s="366"/>
      <c r="B22" s="156" t="s">
        <v>15</v>
      </c>
      <c r="C22" s="59" t="str">
        <f>IF(C21=0,"",+C21/C17)</f>
        <v/>
      </c>
      <c r="D22" s="59" t="str">
        <f>IF(D21=0,"",+D21/D17)</f>
        <v/>
      </c>
      <c r="E22" s="59" t="str">
        <f>IF(E21=0,"",+E21/E17)</f>
        <v/>
      </c>
      <c r="F22" s="71"/>
      <c r="G22" s="128"/>
    </row>
    <row r="23" spans="1:7" ht="35.25" customHeight="1">
      <c r="A23" s="365" t="str">
        <f ca="1">Translations!$A$45</f>
        <v>C3. Total country target already covered</v>
      </c>
      <c r="B23" s="156" t="s">
        <v>7</v>
      </c>
      <c r="C23" s="61">
        <f>C19+C21</f>
        <v>0</v>
      </c>
      <c r="D23" s="61">
        <f>D19+D21</f>
        <v>0</v>
      </c>
      <c r="E23" s="61">
        <f>E19+E21</f>
        <v>0</v>
      </c>
      <c r="F23" s="71"/>
      <c r="G23" s="128"/>
    </row>
    <row r="24" spans="1:7" ht="21" customHeight="1">
      <c r="A24" s="366"/>
      <c r="B24" s="156" t="s">
        <v>15</v>
      </c>
      <c r="C24" s="210" t="str">
        <f>IF(C23=0,"",+C23/C17)</f>
        <v/>
      </c>
      <c r="D24" s="59" t="str">
        <f>IF(D23=0,"",+D23/D17)</f>
        <v/>
      </c>
      <c r="E24" s="59" t="str">
        <f>IF(E23=0,"",+E23/E17)</f>
        <v/>
      </c>
      <c r="F24" s="71"/>
      <c r="G24" s="128"/>
    </row>
    <row r="25" spans="1:7">
      <c r="A25" s="152" t="str">
        <f ca="1">Translations!$A$30</f>
        <v>Programmatic Gap</v>
      </c>
      <c r="B25" s="158"/>
      <c r="C25" s="158"/>
      <c r="D25" s="158"/>
      <c r="E25" s="158"/>
      <c r="F25" s="159"/>
      <c r="G25" s="175"/>
    </row>
    <row r="26" spans="1:7" ht="42" customHeight="1">
      <c r="A26" s="360" t="str">
        <f ca="1">Translations!$A$46</f>
        <v>D. Expected annual gap in meeting the country target: B - C3</v>
      </c>
      <c r="B26" s="156" t="s">
        <v>7</v>
      </c>
      <c r="C26" s="61">
        <f>+C17-C19</f>
        <v>0</v>
      </c>
      <c r="D26" s="61">
        <f>+D17-D19</f>
        <v>0</v>
      </c>
      <c r="E26" s="61">
        <f>+E17-E19</f>
        <v>0</v>
      </c>
      <c r="F26" s="431"/>
      <c r="G26" s="128"/>
    </row>
    <row r="27" spans="1:7" ht="42" customHeight="1">
      <c r="A27" s="364"/>
      <c r="B27" s="156" t="s">
        <v>15</v>
      </c>
      <c r="C27" s="59" t="str">
        <f>IF(C26=0,"",+C26/C17)</f>
        <v/>
      </c>
      <c r="D27" s="59" t="str">
        <f>IF(D26=0,"",+D26/D17)</f>
        <v/>
      </c>
      <c r="E27" s="59" t="str">
        <f>IF(E26=0,"",+E26/E17)</f>
        <v/>
      </c>
      <c r="F27" s="410"/>
      <c r="G27" s="128"/>
    </row>
    <row r="28" spans="1:7" ht="15" customHeight="1">
      <c r="A28" s="152" t="str">
        <f ca="1">Translations!$A$47</f>
        <v>Country Target Covered with the Allocation Amount</v>
      </c>
      <c r="B28" s="158"/>
      <c r="C28" s="158"/>
      <c r="D28" s="158"/>
      <c r="E28" s="158"/>
      <c r="F28" s="159"/>
      <c r="G28" s="175"/>
    </row>
    <row r="29" spans="1:7" ht="42" customHeight="1">
      <c r="A29" s="360" t="str">
        <f ca="1">Translations!$A$33</f>
        <v>E. Targets to be financed by allocation amount</v>
      </c>
      <c r="B29" s="157" t="s">
        <v>7</v>
      </c>
      <c r="C29" s="56"/>
      <c r="D29" s="56"/>
      <c r="E29" s="56"/>
      <c r="F29" s="431"/>
      <c r="G29" s="128"/>
    </row>
    <row r="30" spans="1:7" ht="42" customHeight="1">
      <c r="A30" s="364"/>
      <c r="B30" s="157" t="s">
        <v>15</v>
      </c>
      <c r="C30" s="59" t="str">
        <f>IF(C29=0,"",+C29/C17)</f>
        <v/>
      </c>
      <c r="D30" s="59" t="str">
        <f>IF(D29=0,"",+D29/D17)</f>
        <v/>
      </c>
      <c r="E30" s="59" t="str">
        <f>IF(E29=0,"",+E29/E17)</f>
        <v/>
      </c>
      <c r="F30" s="410"/>
      <c r="G30" s="128"/>
    </row>
    <row r="31" spans="1:7" ht="42" customHeight="1">
      <c r="A31" s="360" t="str">
        <f ca="1">Translations!$A$34</f>
        <v>F. Coverage from allocation amount and other resources: E + C3</v>
      </c>
      <c r="B31" s="157" t="s">
        <v>7</v>
      </c>
      <c r="C31" s="61">
        <f>+C29+C23</f>
        <v>0</v>
      </c>
      <c r="D31" s="61">
        <f>+D29+D23</f>
        <v>0</v>
      </c>
      <c r="E31" s="61">
        <f>+E29+E23</f>
        <v>0</v>
      </c>
      <c r="F31" s="431"/>
      <c r="G31" s="128"/>
    </row>
    <row r="32" spans="1:7" ht="42" customHeight="1">
      <c r="A32" s="364"/>
      <c r="B32" s="157" t="s">
        <v>15</v>
      </c>
      <c r="C32" s="59" t="str">
        <f>IF(C31=0,"",+C31/C17)</f>
        <v/>
      </c>
      <c r="D32" s="59" t="str">
        <f>IF(D31=0,"",+D31/D17)</f>
        <v/>
      </c>
      <c r="E32" s="59" t="str">
        <f>IF(E31=0,"",+E31/E17)</f>
        <v/>
      </c>
      <c r="F32" s="410"/>
      <c r="G32" s="128"/>
    </row>
    <row r="33" spans="1:7" ht="42" customHeight="1">
      <c r="A33" s="360" t="str">
        <f ca="1">Translations!$A$48</f>
        <v xml:space="preserve">G. Remaining gap: B - F </v>
      </c>
      <c r="B33" s="157" t="s">
        <v>7</v>
      </c>
      <c r="C33" s="61">
        <f>+C17-(C31)</f>
        <v>0</v>
      </c>
      <c r="D33" s="61">
        <f>+D17-(D31)</f>
        <v>0</v>
      </c>
      <c r="E33" s="61">
        <f>+E17-(E31)</f>
        <v>0</v>
      </c>
      <c r="F33" s="431"/>
      <c r="G33" s="128"/>
    </row>
    <row r="34" spans="1:7" ht="42" customHeight="1" thickBot="1">
      <c r="A34" s="361"/>
      <c r="B34" s="157" t="s">
        <v>15</v>
      </c>
      <c r="C34" s="59" t="str">
        <f>IF(C33=0,"",+C33/C17)</f>
        <v/>
      </c>
      <c r="D34" s="59" t="str">
        <f>IF(D33=0,"",+D33/D17)</f>
        <v/>
      </c>
      <c r="E34" s="59" t="str">
        <f>IF(E33=0,"",+E33/E17)</f>
        <v/>
      </c>
      <c r="F34" s="410"/>
      <c r="G34" s="128"/>
    </row>
    <row r="35" spans="1:7" ht="15" thickBot="1">
      <c r="A35" s="411" t="str">
        <f ca="1">Translations!$A$49</f>
        <v>All "%" targets from rows C3 to G are based on numerical target in row B.</v>
      </c>
      <c r="B35" s="412"/>
      <c r="C35" s="412"/>
      <c r="D35" s="412"/>
      <c r="E35" s="412"/>
      <c r="F35" s="413"/>
      <c r="G35" s="175"/>
    </row>
  </sheetData>
  <sheetProtection algorithmName="SHA-512" hashValue="JV62fSv8p6tGml3boMQUXpC0p/5DxfG2LR8KyKA79laqvNtVJAsGk2Kr/PlhGlNoUK5AMmI0rwfoOXwycIffPw==" saltValue="A3e3tnUOeo17qoefloPi4Q==" spinCount="100000" sheet="1" formatColumns="0" formatRows="0"/>
  <mergeCells count="24">
    <mergeCell ref="A1:E1"/>
    <mergeCell ref="A2:E2"/>
    <mergeCell ref="A3:E3"/>
    <mergeCell ref="A35:F35"/>
    <mergeCell ref="A31:A32"/>
    <mergeCell ref="A33:A34"/>
    <mergeCell ref="F31:F32"/>
    <mergeCell ref="F33:F34"/>
    <mergeCell ref="F1:F3"/>
    <mergeCell ref="G4:H4"/>
    <mergeCell ref="A4:F4"/>
    <mergeCell ref="F13:F14"/>
    <mergeCell ref="A19:A20"/>
    <mergeCell ref="A29:A30"/>
    <mergeCell ref="A13:B14"/>
    <mergeCell ref="F19:F20"/>
    <mergeCell ref="F26:F27"/>
    <mergeCell ref="F29:F30"/>
    <mergeCell ref="A21:A22"/>
    <mergeCell ref="A23:A24"/>
    <mergeCell ref="B7:F7"/>
    <mergeCell ref="B8:F8"/>
    <mergeCell ref="B11:F11"/>
    <mergeCell ref="A26:A27"/>
  </mergeCells>
  <pageMargins left="0.7" right="0.7" top="0.75" bottom="0.75" header="0.3" footer="0.3"/>
  <pageSetup paperSize="8" fitToHeight="0" orientation="portrait" r:id="rId1"/>
  <ignoredErrors>
    <ignoredError sqref="A4:F28 A30:F35 A29:D29 F29" unlocked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pageSetUpPr fitToPage="1"/>
  </sheetPr>
  <dimension ref="A1:V36"/>
  <sheetViews>
    <sheetView view="pageBreakPreview" zoomScale="80" zoomScaleNormal="80" zoomScaleSheetLayoutView="80" zoomScalePageLayoutView="80" workbookViewId="0">
      <pane ySplit="4" topLeftCell="A22" activePane="bottomLeft" state="frozen"/>
      <selection pane="bottomLeft" activeCell="A33" sqref="A33:A34"/>
    </sheetView>
  </sheetViews>
  <sheetFormatPr baseColWidth="10" defaultColWidth="9" defaultRowHeight="14"/>
  <cols>
    <col min="1" max="1" width="24.5" style="20" customWidth="1"/>
    <col min="2" max="2" width="8.5" style="20" customWidth="1"/>
    <col min="3" max="5" width="11.5" style="20" customWidth="1"/>
    <col min="6" max="6" width="47.33203125" style="20" customWidth="1"/>
    <col min="7" max="7" width="15" style="20" customWidth="1"/>
    <col min="8" max="8" width="21.5" style="20" customWidth="1"/>
    <col min="9" max="9" width="9" style="20"/>
    <col min="10" max="10" width="10" style="20" customWidth="1"/>
    <col min="11" max="11" width="10.5" style="20" customWidth="1"/>
    <col min="12" max="12" width="12" style="20" customWidth="1"/>
    <col min="13" max="16384" width="9" style="20"/>
  </cols>
  <sheetData>
    <row r="1" spans="1:22" s="19" customFormat="1" ht="19.5" customHeight="1">
      <c r="A1" s="450" t="s">
        <v>24</v>
      </c>
      <c r="B1" s="450"/>
      <c r="C1" s="450"/>
      <c r="D1" s="450"/>
      <c r="E1" s="450"/>
      <c r="F1" s="406" t="str">
        <f ca="1">Translations!$G$116</f>
        <v>Latest version updated October 2019</v>
      </c>
      <c r="G1" s="3"/>
      <c r="H1" s="4"/>
      <c r="I1" s="1"/>
      <c r="J1" s="1"/>
      <c r="K1" s="1"/>
      <c r="L1" s="1"/>
      <c r="M1" s="1"/>
      <c r="N1" s="1"/>
      <c r="O1" s="2"/>
      <c r="P1" s="2"/>
      <c r="Q1" s="2"/>
      <c r="R1" s="2"/>
      <c r="S1" s="2"/>
      <c r="T1" s="2"/>
      <c r="U1" s="2"/>
      <c r="V1" s="2"/>
    </row>
    <row r="2" spans="1:22" s="19" customFormat="1" ht="19.5" customHeight="1">
      <c r="A2" s="451" t="s">
        <v>541</v>
      </c>
      <c r="B2" s="451"/>
      <c r="C2" s="451"/>
      <c r="D2" s="451"/>
      <c r="E2" s="451"/>
      <c r="F2" s="407"/>
      <c r="G2" s="3"/>
      <c r="H2" s="4"/>
      <c r="I2" s="1"/>
      <c r="J2" s="1"/>
      <c r="K2" s="1"/>
      <c r="L2" s="1"/>
      <c r="M2" s="1"/>
      <c r="N2" s="1"/>
      <c r="O2" s="2"/>
      <c r="P2" s="2"/>
      <c r="Q2" s="2"/>
      <c r="R2" s="2"/>
      <c r="S2" s="2"/>
      <c r="T2" s="2"/>
      <c r="U2" s="2"/>
      <c r="V2" s="2"/>
    </row>
    <row r="3" spans="1:22" s="19" customFormat="1" ht="19.5" customHeight="1" thickBot="1">
      <c r="A3" s="451" t="s">
        <v>542</v>
      </c>
      <c r="B3" s="451"/>
      <c r="C3" s="451"/>
      <c r="D3" s="451"/>
      <c r="E3" s="451"/>
      <c r="F3" s="407"/>
      <c r="G3" s="3"/>
      <c r="H3" s="4"/>
      <c r="I3" s="1"/>
      <c r="J3" s="1"/>
      <c r="K3" s="1"/>
      <c r="L3" s="1"/>
      <c r="M3" s="1"/>
      <c r="N3" s="1"/>
      <c r="O3" s="2"/>
      <c r="P3" s="2"/>
      <c r="Q3" s="2"/>
      <c r="R3" s="2"/>
      <c r="S3" s="2"/>
      <c r="T3" s="2"/>
      <c r="U3" s="2"/>
      <c r="V3" s="2"/>
    </row>
    <row r="4" spans="1:22" ht="74.5" customHeight="1" thickBot="1">
      <c r="A4" s="452" t="s">
        <v>860</v>
      </c>
      <c r="B4" s="453"/>
      <c r="C4" s="453"/>
      <c r="D4" s="453"/>
      <c r="E4" s="453"/>
      <c r="F4" s="454"/>
      <c r="G4" s="388"/>
      <c r="H4" s="388"/>
    </row>
    <row r="5" spans="1:22" ht="24" customHeight="1">
      <c r="A5" s="30" t="s">
        <v>31</v>
      </c>
      <c r="B5" s="367"/>
      <c r="C5" s="368"/>
      <c r="D5" s="368"/>
      <c r="E5" s="368"/>
      <c r="F5" s="369"/>
    </row>
    <row r="6" spans="1:22" ht="34.5" customHeight="1">
      <c r="A6" s="30" t="s">
        <v>1</v>
      </c>
      <c r="B6" s="367"/>
      <c r="C6" s="368"/>
      <c r="D6" s="368"/>
      <c r="E6" s="368"/>
      <c r="F6" s="369"/>
    </row>
    <row r="7" spans="1:22" ht="34.5" customHeight="1">
      <c r="A7" s="78" t="s">
        <v>98</v>
      </c>
      <c r="B7" s="383"/>
      <c r="C7" s="384"/>
      <c r="D7" s="384"/>
      <c r="E7" s="384"/>
      <c r="F7" s="385"/>
    </row>
    <row r="8" spans="1:22">
      <c r="A8" s="34" t="s">
        <v>13</v>
      </c>
      <c r="B8" s="35"/>
      <c r="C8" s="35"/>
      <c r="D8" s="35"/>
      <c r="E8" s="35"/>
      <c r="F8" s="36"/>
    </row>
    <row r="9" spans="1:22" ht="18.75" customHeight="1">
      <c r="A9" s="40" t="s">
        <v>14</v>
      </c>
      <c r="B9" s="49"/>
      <c r="C9" s="21" t="s">
        <v>10</v>
      </c>
      <c r="D9" s="49"/>
      <c r="E9" s="41" t="s">
        <v>11</v>
      </c>
      <c r="F9" s="49"/>
    </row>
    <row r="10" spans="1:22" ht="24.75" customHeight="1" thickBot="1">
      <c r="A10" s="29" t="s">
        <v>12</v>
      </c>
      <c r="B10" s="396"/>
      <c r="C10" s="397"/>
      <c r="D10" s="397"/>
      <c r="E10" s="397"/>
      <c r="F10" s="398"/>
    </row>
    <row r="11" spans="1:22" ht="15" thickBot="1">
      <c r="A11" s="38"/>
      <c r="B11" s="37"/>
      <c r="C11" s="37"/>
      <c r="D11" s="37"/>
      <c r="E11" s="37"/>
      <c r="F11" s="39"/>
    </row>
    <row r="12" spans="1:22" ht="15">
      <c r="A12" s="444"/>
      <c r="B12" s="445"/>
      <c r="C12" s="22" t="s">
        <v>2</v>
      </c>
      <c r="D12" s="22" t="s">
        <v>3</v>
      </c>
      <c r="E12" s="22" t="s">
        <v>4</v>
      </c>
      <c r="F12" s="448" t="s">
        <v>32</v>
      </c>
    </row>
    <row r="13" spans="1:22" ht="42.75" customHeight="1">
      <c r="A13" s="446"/>
      <c r="B13" s="447"/>
      <c r="C13" s="52" t="s">
        <v>5</v>
      </c>
      <c r="D13" s="52" t="s">
        <v>5</v>
      </c>
      <c r="E13" s="52" t="s">
        <v>5</v>
      </c>
      <c r="F13" s="449"/>
    </row>
    <row r="14" spans="1:22" ht="19.5" customHeight="1">
      <c r="A14" s="277" t="s">
        <v>6</v>
      </c>
      <c r="B14" s="278"/>
      <c r="C14" s="278"/>
      <c r="D14" s="278"/>
      <c r="E14" s="278"/>
      <c r="F14" s="28"/>
    </row>
    <row r="15" spans="1:22" ht="54.75" customHeight="1">
      <c r="A15" s="5" t="s">
        <v>33</v>
      </c>
      <c r="B15" s="6" t="s">
        <v>7</v>
      </c>
      <c r="C15" s="53"/>
      <c r="D15" s="53"/>
      <c r="E15" s="53"/>
      <c r="F15" s="55"/>
    </row>
    <row r="16" spans="1:22" ht="42" customHeight="1">
      <c r="A16" s="442" t="s">
        <v>34</v>
      </c>
      <c r="B16" s="7" t="s">
        <v>7</v>
      </c>
      <c r="C16" s="54"/>
      <c r="D16" s="54"/>
      <c r="E16" s="54"/>
      <c r="F16" s="362"/>
    </row>
    <row r="17" spans="1:6" ht="42" customHeight="1">
      <c r="A17" s="443"/>
      <c r="B17" s="7" t="s">
        <v>15</v>
      </c>
      <c r="C17" s="59" t="str">
        <f>IF(C16=0,"",+C16/C15)</f>
        <v/>
      </c>
      <c r="D17" s="59" t="str">
        <f>IF(D16=0,"",+D16/D15)</f>
        <v/>
      </c>
      <c r="E17" s="59" t="str">
        <f>IF(E16=0,"",+E16/E15)</f>
        <v/>
      </c>
      <c r="F17" s="363"/>
    </row>
    <row r="18" spans="1:6" ht="15" customHeight="1">
      <c r="A18" s="31" t="s">
        <v>8</v>
      </c>
      <c r="B18" s="32"/>
      <c r="C18" s="32"/>
      <c r="D18" s="32"/>
      <c r="E18" s="32"/>
      <c r="F18" s="33"/>
    </row>
    <row r="19" spans="1:6" ht="39.75" customHeight="1">
      <c r="A19" s="442" t="s">
        <v>77</v>
      </c>
      <c r="B19" s="6" t="s">
        <v>7</v>
      </c>
      <c r="C19" s="56"/>
      <c r="D19" s="56"/>
      <c r="E19" s="56"/>
      <c r="F19" s="362"/>
    </row>
    <row r="20" spans="1:6" ht="39.75" customHeight="1">
      <c r="A20" s="443"/>
      <c r="B20" s="6" t="s">
        <v>15</v>
      </c>
      <c r="C20" s="59" t="str">
        <f>IF(C19=0,"",+C19/C15)</f>
        <v/>
      </c>
      <c r="D20" s="59" t="str">
        <f>IF(D19=0,"",+D19/D15)</f>
        <v/>
      </c>
      <c r="E20" s="59" t="str">
        <f>IF(E19=0,"",+E19/E15)</f>
        <v/>
      </c>
      <c r="F20" s="363"/>
    </row>
    <row r="21" spans="1:6" ht="39.75" customHeight="1">
      <c r="A21" s="442" t="s">
        <v>78</v>
      </c>
      <c r="B21" s="6" t="s">
        <v>7</v>
      </c>
      <c r="C21" s="58"/>
      <c r="D21" s="58"/>
      <c r="E21" s="58"/>
      <c r="F21" s="57"/>
    </row>
    <row r="22" spans="1:6" ht="39.75" customHeight="1">
      <c r="A22" s="443"/>
      <c r="B22" s="6" t="s">
        <v>15</v>
      </c>
      <c r="C22" s="59" t="str">
        <f>IF(C21=0,"",+C21/C15)</f>
        <v/>
      </c>
      <c r="D22" s="59" t="str">
        <f>IF(D21=0,"",+D21/D15)</f>
        <v/>
      </c>
      <c r="E22" s="59" t="str">
        <f>IF(E21=0,"",+E21/E15)</f>
        <v/>
      </c>
      <c r="F22" s="57"/>
    </row>
    <row r="23" spans="1:6" ht="39.75" customHeight="1">
      <c r="A23" s="442" t="s">
        <v>843</v>
      </c>
      <c r="B23" s="6" t="s">
        <v>7</v>
      </c>
      <c r="C23" s="60">
        <f>+C19+C21</f>
        <v>0</v>
      </c>
      <c r="D23" s="60">
        <f>+D19+D21</f>
        <v>0</v>
      </c>
      <c r="E23" s="60">
        <f>+E19+E21</f>
        <v>0</v>
      </c>
      <c r="F23" s="57"/>
    </row>
    <row r="24" spans="1:6" ht="39.75" customHeight="1">
      <c r="A24" s="443"/>
      <c r="B24" s="6" t="s">
        <v>15</v>
      </c>
      <c r="C24" s="59" t="str">
        <f>IF(C23=0,"",+C23/C15)</f>
        <v/>
      </c>
      <c r="D24" s="59" t="str">
        <f>IF(D23=0,"",+D23/D15)</f>
        <v/>
      </c>
      <c r="E24" s="59" t="str">
        <f>IF(E23=0,"",+E23/E15)</f>
        <v/>
      </c>
      <c r="F24" s="57"/>
    </row>
    <row r="25" spans="1:6">
      <c r="A25" s="31" t="s">
        <v>9</v>
      </c>
      <c r="B25" s="32"/>
      <c r="C25" s="32"/>
      <c r="D25" s="32"/>
      <c r="E25" s="32"/>
      <c r="F25" s="33"/>
    </row>
    <row r="26" spans="1:6" ht="41.25" customHeight="1">
      <c r="A26" s="439" t="s">
        <v>846</v>
      </c>
      <c r="B26" s="6" t="s">
        <v>7</v>
      </c>
      <c r="C26" s="61">
        <f>+C15-(C23)</f>
        <v>0</v>
      </c>
      <c r="D26" s="61">
        <f>+D15-(D23)</f>
        <v>0</v>
      </c>
      <c r="E26" s="61">
        <f>+E15-(E23)</f>
        <v>0</v>
      </c>
      <c r="F26" s="362"/>
    </row>
    <row r="27" spans="1:6" ht="40.5" customHeight="1">
      <c r="A27" s="441"/>
      <c r="B27" s="6" t="s">
        <v>15</v>
      </c>
      <c r="C27" s="59" t="str">
        <f>IF(C26=0,"",+C26/C15)</f>
        <v/>
      </c>
      <c r="D27" s="59" t="str">
        <f>IF(D26=0,"",+D26/D15)</f>
        <v/>
      </c>
      <c r="E27" s="59" t="str">
        <f>IF(E26=0,"",+E26/E15)</f>
        <v/>
      </c>
      <c r="F27" s="363"/>
    </row>
    <row r="28" spans="1:6" ht="15" customHeight="1">
      <c r="A28" s="42" t="s">
        <v>79</v>
      </c>
      <c r="B28" s="32"/>
      <c r="C28" s="32"/>
      <c r="D28" s="32"/>
      <c r="E28" s="32"/>
      <c r="F28" s="33"/>
    </row>
    <row r="29" spans="1:6" ht="41.25" customHeight="1">
      <c r="A29" s="439" t="s">
        <v>80</v>
      </c>
      <c r="B29" s="7" t="s">
        <v>7</v>
      </c>
      <c r="C29" s="56"/>
      <c r="D29" s="56"/>
      <c r="E29" s="56"/>
      <c r="F29" s="362"/>
    </row>
    <row r="30" spans="1:6" ht="41.25" customHeight="1">
      <c r="A30" s="441"/>
      <c r="B30" s="7" t="s">
        <v>15</v>
      </c>
      <c r="C30" s="59" t="str">
        <f>IF(C29=0,"",+C29/C15)</f>
        <v/>
      </c>
      <c r="D30" s="59" t="str">
        <f>IF(D29=0,"",+D29/D15)</f>
        <v/>
      </c>
      <c r="E30" s="59" t="str">
        <f>IF(E29=0,"",+E29/E15)</f>
        <v/>
      </c>
      <c r="F30" s="363"/>
    </row>
    <row r="31" spans="1:6" ht="42" customHeight="1">
      <c r="A31" s="439" t="s">
        <v>847</v>
      </c>
      <c r="B31" s="7" t="s">
        <v>7</v>
      </c>
      <c r="C31" s="61">
        <f>+C29+C23</f>
        <v>0</v>
      </c>
      <c r="D31" s="61">
        <f>+D29+D23</f>
        <v>0</v>
      </c>
      <c r="E31" s="61">
        <f>+E29+E23</f>
        <v>0</v>
      </c>
      <c r="F31" s="362"/>
    </row>
    <row r="32" spans="1:6" ht="42" customHeight="1">
      <c r="A32" s="441"/>
      <c r="B32" s="7" t="s">
        <v>15</v>
      </c>
      <c r="C32" s="59" t="str">
        <f>IF(C31=0,"",+C31/C15)</f>
        <v/>
      </c>
      <c r="D32" s="59" t="str">
        <f>IF(D31=0,"",+D31/D15)</f>
        <v/>
      </c>
      <c r="E32" s="59" t="str">
        <f>IF(E31=0,"",+E31/E15)</f>
        <v/>
      </c>
      <c r="F32" s="363"/>
    </row>
    <row r="33" spans="1:6" ht="41.25" customHeight="1">
      <c r="A33" s="439" t="s">
        <v>81</v>
      </c>
      <c r="B33" s="7" t="s">
        <v>7</v>
      </c>
      <c r="C33" s="62">
        <f>+C15-(C31)</f>
        <v>0</v>
      </c>
      <c r="D33" s="62">
        <f>+D15-(D31)</f>
        <v>0</v>
      </c>
      <c r="E33" s="62">
        <f>+E15-(E31)</f>
        <v>0</v>
      </c>
      <c r="F33" s="362"/>
    </row>
    <row r="34" spans="1:6" ht="41.25" customHeight="1" thickBot="1">
      <c r="A34" s="440"/>
      <c r="B34" s="7" t="s">
        <v>15</v>
      </c>
      <c r="C34" s="59" t="str">
        <f>IF(C33=0,"",+C33/C15)</f>
        <v/>
      </c>
      <c r="D34" s="59" t="str">
        <f>IF(D33=0,"",+D33/D15)</f>
        <v/>
      </c>
      <c r="E34" s="59" t="str">
        <f>IF(E33=0,"",+E33/E15)</f>
        <v/>
      </c>
      <c r="F34" s="363"/>
    </row>
    <row r="35" spans="1:6">
      <c r="A35" s="48"/>
      <c r="B35" s="48"/>
      <c r="C35" s="48"/>
      <c r="D35" s="48"/>
      <c r="E35" s="48"/>
      <c r="F35" s="48"/>
    </row>
    <row r="36" spans="1:6">
      <c r="A36" s="48"/>
      <c r="B36" s="48"/>
      <c r="C36" s="48"/>
      <c r="D36" s="48"/>
      <c r="E36" s="48"/>
      <c r="F36" s="48"/>
    </row>
  </sheetData>
  <sheetProtection algorithmName="SHA-512" hashValue="3LXEES4kYgH59WujpHp1NejR/k0tDNZCVgFRqS9PYva5dVrDyYRhsJ291VLtCj6EW3iicObF5fQ3fpuMALpm3Q==" saltValue="3MaYKJMoCVszmTy72v2dKg==" spinCount="100000" sheet="1" formatColumns="0" formatRows="0"/>
  <mergeCells count="26">
    <mergeCell ref="G4:H4"/>
    <mergeCell ref="A1:E1"/>
    <mergeCell ref="A2:E2"/>
    <mergeCell ref="A3:E3"/>
    <mergeCell ref="A4:F4"/>
    <mergeCell ref="F1:F3"/>
    <mergeCell ref="A23:A24"/>
    <mergeCell ref="B5:F5"/>
    <mergeCell ref="B6:F6"/>
    <mergeCell ref="B7:F7"/>
    <mergeCell ref="B10:F10"/>
    <mergeCell ref="A12:B13"/>
    <mergeCell ref="F12:F13"/>
    <mergeCell ref="A16:A17"/>
    <mergeCell ref="F16:F17"/>
    <mergeCell ref="A19:A20"/>
    <mergeCell ref="F19:F20"/>
    <mergeCell ref="A21:A22"/>
    <mergeCell ref="A33:A34"/>
    <mergeCell ref="F33:F34"/>
    <mergeCell ref="A26:A27"/>
    <mergeCell ref="F26:F27"/>
    <mergeCell ref="A29:A30"/>
    <mergeCell ref="F29:F30"/>
    <mergeCell ref="A31:A32"/>
    <mergeCell ref="F31:F32"/>
  </mergeCells>
  <dataValidations count="1">
    <dataValidation type="list" allowBlank="1" showInputMessage="1" showErrorMessage="1" sqref="B7:F7" xr:uid="{00000000-0002-0000-0800-000000000000}">
      <formula1>INDIRECT(SUBSTITUTE(B5," ",""))</formula1>
    </dataValidation>
  </dataValidations>
  <pageMargins left="0.7" right="0.7" top="0.75" bottom="0.75" header="0.3" footer="0.3"/>
  <pageSetup paperSize="8" fitToHeight="0" orientation="portrait" r:id="rId1"/>
  <rowBreaks count="1" manualBreakCount="1">
    <brk id="27" max="5"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5F1F5ACA7D9824AAB0E713D02484050" ma:contentTypeVersion="10" ma:contentTypeDescription="Create a new document." ma:contentTypeScope="" ma:versionID="0e0fb33024c7407a24dffa6be1da793d">
  <xsd:schema xmlns:xsd="http://www.w3.org/2001/XMLSchema" xmlns:xs="http://www.w3.org/2001/XMLSchema" xmlns:p="http://schemas.microsoft.com/office/2006/metadata/properties" xmlns:ns1="http://schemas.microsoft.com/sharepoint/v3" xmlns:ns3="b306ee79-2f51-4bda-a734-8653703d17c0" xmlns:ns4="3d326652-0b14-4e9a-87c1-dce06bb2442c" targetNamespace="http://schemas.microsoft.com/office/2006/metadata/properties" ma:root="true" ma:fieldsID="a55b372129760826344278ac887ed51a" ns1:_="" ns3:_="" ns4:_="">
    <xsd:import namespace="http://schemas.microsoft.com/sharepoint/v3"/>
    <xsd:import namespace="b306ee79-2f51-4bda-a734-8653703d17c0"/>
    <xsd:import namespace="3d326652-0b14-4e9a-87c1-dce06bb2442c"/>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306ee79-2f51-4bda-a734-8653703d17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d326652-0b14-4e9a-87c1-dce06bb2442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0BF25D7-05CC-4686-A969-14D966711E4C}">
  <ds:schemaRefs>
    <ds:schemaRef ds:uri="http://schemas.microsoft.com/sharepoint/v3/contenttype/forms"/>
  </ds:schemaRefs>
</ds:datastoreItem>
</file>

<file path=customXml/itemProps2.xml><?xml version="1.0" encoding="utf-8"?>
<ds:datastoreItem xmlns:ds="http://schemas.openxmlformats.org/officeDocument/2006/customXml" ds:itemID="{54A30DD0-FFDC-4D2A-8563-B7A8F56624F8}">
  <ds:schemaRefs>
    <ds:schemaRef ds:uri="http://purl.org/dc/terms/"/>
    <ds:schemaRef ds:uri="http://purl.org/dc/dcmitype/"/>
    <ds:schemaRef ds:uri="http://schemas.microsoft.com/sharepoint/v3"/>
    <ds:schemaRef ds:uri="b306ee79-2f51-4bda-a734-8653703d17c0"/>
    <ds:schemaRef ds:uri="http://schemas.microsoft.com/office/2006/documentManagement/types"/>
    <ds:schemaRef ds:uri="3d326652-0b14-4e9a-87c1-dce06bb2442c"/>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AA0AB513-EADB-4941-8EE5-8E0D0B0535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306ee79-2f51-4bda-a734-8653703d17c0"/>
    <ds:schemaRef ds:uri="3d326652-0b14-4e9a-87c1-dce06bb2442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52</vt:i4>
      </vt:variant>
    </vt:vector>
  </HeadingPairs>
  <TitlesOfParts>
    <vt:vector size="65" baseType="lpstr">
      <vt:lpstr>Cover Sheet</vt:lpstr>
      <vt:lpstr>Instructions</vt:lpstr>
      <vt:lpstr>TB Tables</vt:lpstr>
      <vt:lpstr>HIV Tables</vt:lpstr>
      <vt:lpstr>NSP gap table</vt:lpstr>
      <vt:lpstr>PrEP gap table</vt:lpstr>
      <vt:lpstr>Condom gap table</vt:lpstr>
      <vt:lpstr>Male Circumcision Gap Table</vt:lpstr>
      <vt:lpstr>Blank table (only if needed)</vt:lpstr>
      <vt:lpstr>TB drop-down</vt:lpstr>
      <vt:lpstr>TranslationsTB</vt:lpstr>
      <vt:lpstr>HIV dropdown</vt:lpstr>
      <vt:lpstr>Translations</vt:lpstr>
      <vt:lpstr>ApplicantType</vt:lpstr>
      <vt:lpstr>DépistagedelatuberculosechezlespatientsséropositifsauVIH</vt:lpstr>
      <vt:lpstr>DifferentiatedHIVtestingservices</vt:lpstr>
      <vt:lpstr>Geography</vt:lpstr>
      <vt:lpstr>HIVModulesIndicators</vt:lpstr>
      <vt:lpstr>HIVpositiveTBpatientsonART</vt:lpstr>
      <vt:lpstr>IniciodeterapiapreventivaparatuberculosisenpersonasquevivenconelVIH</vt:lpstr>
      <vt:lpstr>InitiationdutraitementpréventifdelatuberculosepourlesPVVIH</vt:lpstr>
      <vt:lpstr>IntervencionescolaborativasdetuberculosisyVIH_Pacientesseropositivoscontuberculoisquerecibentratamientoantirretroviral</vt:lpstr>
      <vt:lpstr>InterventionsconjointesTBVIH_PatientstuberculeuxséropositifsauVIHsousTAR</vt:lpstr>
      <vt:lpstr>KeyPop</vt:lpstr>
      <vt:lpstr>KeyPopPrep</vt:lpstr>
      <vt:lpstr>LangOffset</vt:lpstr>
      <vt:lpstr>Language</vt:lpstr>
      <vt:lpstr>ListHIVModules</vt:lpstr>
      <vt:lpstr>ListTBModules</vt:lpstr>
      <vt:lpstr>ListTBonly</vt:lpstr>
      <vt:lpstr>PacientesdetuberculosisconestadoserológicorespectoalVIHconocido</vt:lpstr>
      <vt:lpstr>Pacientesseropositivoscontuberculosisquerecibentratamientoantirretroviral</vt:lpstr>
      <vt:lpstr>Patientstuberculeuxdontlestatutsérologiquevis.à.visduVIHestconnu</vt:lpstr>
      <vt:lpstr>PatientstuberculeuxséropositifsauVIHsousTAR</vt:lpstr>
      <vt:lpstr>PMTCT</vt:lpstr>
      <vt:lpstr>Preventionprogramsforkeypopulations_definedpackageofservices</vt:lpstr>
      <vt:lpstr>PreventionprogramsforPWIDandtheirpartners_Needleandsyringedistribution</vt:lpstr>
      <vt:lpstr>PreventionprogramsforPWIDandtheirpartners_OSTandotherdrugdependencetreatmentforPWIDs</vt:lpstr>
      <vt:lpstr>'Blank table (only if needed)'!Print_Area</vt:lpstr>
      <vt:lpstr>'Condom gap table'!Print_Area</vt:lpstr>
      <vt:lpstr>'HIV Tables'!Print_Area</vt:lpstr>
      <vt:lpstr>Instructions!Print_Area</vt:lpstr>
      <vt:lpstr>'Male Circumcision Gap Table'!Print_Area</vt:lpstr>
      <vt:lpstr>'NSP gap table'!Print_Area</vt:lpstr>
      <vt:lpstr>'PrEP gap table'!Print_Area</vt:lpstr>
      <vt:lpstr>'TB Tables'!Print_Area</vt:lpstr>
      <vt:lpstr>Programasdeprevencióndestinadosalaspoblacionesclave.Paquetedefinidodeservicios</vt:lpstr>
      <vt:lpstr>Programasdeprevencióndestinadosalaspoblacionesclave.PruebasdeVIH</vt:lpstr>
      <vt:lpstr>Programasdeprevenciónintegralparapersonasqueseinyectandrogasysusparejas_Programasdeagujasyjeringuillas</vt:lpstr>
      <vt:lpstr>Programasdeprevenciónintegralparapersonasqueseinyectandrogasysusparejas_Terapiadesustitucióndeopiáceosyotrostratamientosparaladrogodependenciadepersonasqueseinyectandrogas</vt:lpstr>
      <vt:lpstr>Programmesdepréventiondestinésauxusagersdedroguesinjectablesetàleurspartenaires_Programmesliésauxaiguillesetdeseringues</vt:lpstr>
      <vt:lpstr>Programmesdepréventiondestinésauxusagersdedroguesinjectablesetàleurspartenaires_Traitementsdesubstitutionauxopiacésetautrestraitementsdeladépendancepourlesusagersdedroguesinjectables</vt:lpstr>
      <vt:lpstr>Programmesdepréventionpourlespopulationsclés_DépistageduVIH</vt:lpstr>
      <vt:lpstr>Programmesdepréventionpourlespopulationsclés_Paquetdeservicesdéfinis</vt:lpstr>
      <vt:lpstr>PTME</vt:lpstr>
      <vt:lpstr>PTMI</vt:lpstr>
      <vt:lpstr>RevisióndetuberculosisenpacientesconVIH</vt:lpstr>
      <vt:lpstr>TBModulesIndicators</vt:lpstr>
      <vt:lpstr>TBpatientswithknownHIVstatus</vt:lpstr>
      <vt:lpstr>TBscreeningamongHIVpatients</vt:lpstr>
      <vt:lpstr>TPTinititationamongPLHIV</vt:lpstr>
      <vt:lpstr>Traitementpriseenchargeetsoutien_Prestationdeservicesetpriseenchargedifférenciéespourlestraitementsantirétroviraux</vt:lpstr>
      <vt:lpstr>Tratamientoatenciónyapoyo_Prestacióndeserviciosdiferenciadosatenciónytratamientoantirretroviral</vt:lpstr>
      <vt:lpstr>TreatmentCareandSupport_ART</vt:lpstr>
      <vt:lpstr>TreatmentCareandSupport_DifferentiatedARTServiceDeliveryandcare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Sheza Elhussein</dc:creator>
  <cp:lastModifiedBy>Gemma Oberth</cp:lastModifiedBy>
  <cp:lastPrinted>2020-05-23T19:39:30Z</cp:lastPrinted>
  <dcterms:created xsi:type="dcterms:W3CDTF">2014-05-13T14:32:54Z</dcterms:created>
  <dcterms:modified xsi:type="dcterms:W3CDTF">2020-05-31T13:48:37Z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ContentTypeId">
    <vt:lpwstr>0x010100E5F1F5ACA7D9824AAB0E713D02484050</vt:lpwstr>
  </property>
  <property fmtid="{D5CDD505-2E9C-101B-9397-08002B2CF9AE}" pid="4" name="WorkflowCreationPath">
    <vt:lpwstr>2f7debbc-2b8d-44a1-9e0a-4005030c88f4,9;2f7debbc-2b8d-44a1-9e0a-4005030c88f4,4;</vt:lpwstr>
  </property>
  <property fmtid="{D5CDD505-2E9C-101B-9397-08002B2CF9AE}" pid="5" name="Author">
    <vt:lpwstr>3;#;UserInfo</vt:lpwstr>
  </property>
  <property fmtid="{D5CDD505-2E9C-101B-9397-08002B2CF9AE}" pid="6" name="Order">
    <vt:r8>100</vt:r8>
  </property>
  <property fmtid="{D5CDD505-2E9C-101B-9397-08002B2CF9AE}" pid="7" name="URL">
    <vt:lpwstr/>
  </property>
  <property fmtid="{D5CDD505-2E9C-101B-9397-08002B2CF9AE}" pid="8" name="Modified">
    <vt:filetime>2015-03-11T14:23:13Z</vt:filetime>
  </property>
  <property fmtid="{D5CDD505-2E9C-101B-9397-08002B2CF9AE}" pid="9" name="Editor">
    <vt:lpwstr>3;#;UserInfo</vt:lpwstr>
  </property>
  <property fmtid="{D5CDD505-2E9C-101B-9397-08002B2CF9AE}" pid="10" name="Created">
    <vt:filetime>2015-03-11T14:23:04Z</vt:filetime>
  </property>
  <property fmtid="{D5CDD505-2E9C-101B-9397-08002B2CF9AE}" pid="11" name="_dlc_DocId">
    <vt:lpwstr>3NAZ7T4E3CZ3-1392380233-618</vt:lpwstr>
  </property>
  <property fmtid="{D5CDD505-2E9C-101B-9397-08002B2CF9AE}" pid="12" name="_dlc_DocIdUrl">
    <vt:lpwstr>https://tgf.sharepoint.com/sites/TSA2F1/A2FT/_layouts/15/DocIdRedir.aspx?ID=3NAZ7T4E3CZ3-1392380233-618, 3NAZ7T4E3CZ3-1392380233-618</vt:lpwstr>
  </property>
  <property fmtid="{D5CDD505-2E9C-101B-9397-08002B2CF9AE}" pid="13" name="_dlc_DocIdItemGuid">
    <vt:lpwstr>50fb8a14-66dc-4fda-95f3-432d2e5feb59</vt:lpwstr>
  </property>
</Properties>
</file>